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аука\Статьи и работы начатые\Бэггинг, Бустинг и Случайный лес\"/>
    </mc:Choice>
  </mc:AlternateContent>
  <bookViews>
    <workbookView xWindow="240" yWindow="105" windowWidth="14805" windowHeight="8010" tabRatio="598"/>
  </bookViews>
  <sheets>
    <sheet name="Base" sheetId="68" r:id="rId1"/>
  </sheets>
  <definedNames>
    <definedName name="_xlnm._FilterDatabase" localSheetId="0" hidden="1">Base!$A$1:$AF$5259</definedName>
  </definedNames>
  <calcPr calcId="152511"/>
</workbook>
</file>

<file path=xl/calcChain.xml><?xml version="1.0" encoding="utf-8"?>
<calcChain xmlns="http://schemas.openxmlformats.org/spreadsheetml/2006/main">
  <c r="R5259" i="68" l="1"/>
  <c r="M5259" i="68"/>
  <c r="E5259" i="68"/>
  <c r="R5258" i="68" l="1"/>
  <c r="M5258" i="68"/>
  <c r="E5258" i="68"/>
  <c r="R5257" i="68"/>
  <c r="M5257" i="68"/>
  <c r="E5257" i="68"/>
  <c r="R5256" i="68"/>
  <c r="M5256" i="68"/>
  <c r="E5256" i="68"/>
  <c r="R5255" i="68"/>
  <c r="M5255" i="68"/>
  <c r="E5255" i="68"/>
  <c r="R5254" i="68"/>
  <c r="M5254" i="68"/>
  <c r="E5254" i="68"/>
  <c r="R5253" i="68"/>
  <c r="M5253" i="68"/>
  <c r="E5253" i="68"/>
  <c r="R5252" i="68"/>
  <c r="M5252" i="68"/>
  <c r="E5252" i="68"/>
  <c r="R5251" i="68"/>
  <c r="M5251" i="68"/>
  <c r="E5251" i="68"/>
  <c r="R5250" i="68"/>
  <c r="M5250" i="68"/>
  <c r="E5250" i="68"/>
  <c r="R5249" i="68"/>
  <c r="M5249" i="68"/>
  <c r="E5249" i="68"/>
  <c r="R5248" i="68"/>
  <c r="M5248" i="68"/>
  <c r="E5248" i="68"/>
  <c r="R5247" i="68"/>
  <c r="M5247" i="68"/>
  <c r="E5247" i="68"/>
  <c r="R5246" i="68"/>
  <c r="M5246" i="68"/>
  <c r="E5246" i="68"/>
  <c r="R5245" i="68"/>
  <c r="M5245" i="68"/>
  <c r="E5245" i="68"/>
  <c r="R5244" i="68"/>
  <c r="M5244" i="68"/>
  <c r="E5244" i="68"/>
  <c r="R5243" i="68"/>
  <c r="M5243" i="68"/>
  <c r="E5243" i="68"/>
  <c r="R5242" i="68"/>
  <c r="M5242" i="68"/>
  <c r="E5242" i="68"/>
  <c r="R5241" i="68"/>
  <c r="M5241" i="68"/>
  <c r="E5241" i="68"/>
  <c r="R5240" i="68"/>
  <c r="M5240" i="68"/>
  <c r="E5240" i="68"/>
  <c r="R5239" i="68"/>
  <c r="M5239" i="68"/>
  <c r="E5239" i="68"/>
  <c r="R5238" i="68"/>
  <c r="M5238" i="68"/>
  <c r="E5238" i="68"/>
  <c r="R5237" i="68"/>
  <c r="M5237" i="68"/>
  <c r="E5237" i="68"/>
  <c r="R5236" i="68"/>
  <c r="M5236" i="68"/>
  <c r="E5236" i="68"/>
  <c r="R5235" i="68"/>
  <c r="M5235" i="68"/>
  <c r="E5235" i="68"/>
  <c r="R5234" i="68"/>
  <c r="M5234" i="68"/>
  <c r="E5234" i="68"/>
  <c r="R5233" i="68"/>
  <c r="M5233" i="68"/>
  <c r="E5233" i="68"/>
  <c r="R5232" i="68"/>
  <c r="M5232" i="68"/>
  <c r="E5232" i="68"/>
  <c r="R5231" i="68"/>
  <c r="M5231" i="68"/>
  <c r="E5231" i="68"/>
  <c r="R5230" i="68"/>
  <c r="M5230" i="68"/>
  <c r="E5230" i="68"/>
  <c r="R5229" i="68"/>
  <c r="M5229" i="68"/>
  <c r="E5229" i="68"/>
  <c r="R5228" i="68"/>
  <c r="M5228" i="68"/>
  <c r="E5228" i="68"/>
  <c r="R5227" i="68"/>
  <c r="M5227" i="68"/>
  <c r="E5227" i="68"/>
  <c r="R5226" i="68"/>
  <c r="M5226" i="68"/>
  <c r="E5226" i="68"/>
  <c r="R5225" i="68"/>
  <c r="M5225" i="68"/>
  <c r="E5225" i="68"/>
  <c r="R5224" i="68"/>
  <c r="M5224" i="68"/>
  <c r="E5224" i="68"/>
  <c r="R5223" i="68"/>
  <c r="M5223" i="68"/>
  <c r="E5223" i="68"/>
  <c r="R5222" i="68"/>
  <c r="M5222" i="68"/>
  <c r="E5222" i="68"/>
  <c r="R5221" i="68"/>
  <c r="M5221" i="68"/>
  <c r="E5221" i="68"/>
  <c r="R5220" i="68"/>
  <c r="M5220" i="68"/>
  <c r="E5220" i="68"/>
  <c r="R5219" i="68"/>
  <c r="M5219" i="68"/>
  <c r="E5219" i="68"/>
  <c r="R5218" i="68"/>
  <c r="M5218" i="68"/>
  <c r="E5218" i="68"/>
  <c r="R5217" i="68"/>
  <c r="M5217" i="68"/>
  <c r="E5217" i="68"/>
  <c r="R5216" i="68"/>
  <c r="M5216" i="68"/>
  <c r="E5216" i="68"/>
  <c r="R5215" i="68"/>
  <c r="M5215" i="68"/>
  <c r="E5215" i="68"/>
  <c r="R5214" i="68"/>
  <c r="M5214" i="68"/>
  <c r="E5214" i="68"/>
  <c r="R5213" i="68"/>
  <c r="M5213" i="68"/>
  <c r="E5213" i="68"/>
  <c r="R5212" i="68"/>
  <c r="M5212" i="68"/>
  <c r="E5212" i="68"/>
  <c r="R5211" i="68"/>
  <c r="M5211" i="68"/>
  <c r="E5211" i="68"/>
  <c r="R5210" i="68"/>
  <c r="M5210" i="68"/>
  <c r="E5210" i="68"/>
  <c r="R5209" i="68"/>
  <c r="M5209" i="68"/>
  <c r="E5209" i="68"/>
  <c r="R5208" i="68"/>
  <c r="M5208" i="68"/>
  <c r="E5208" i="68"/>
  <c r="R5207" i="68"/>
  <c r="M5207" i="68"/>
  <c r="E5207" i="68"/>
  <c r="R5206" i="68"/>
  <c r="M5206" i="68"/>
  <c r="E5206" i="68"/>
  <c r="R5205" i="68"/>
  <c r="M5205" i="68"/>
  <c r="E5205" i="68"/>
  <c r="R5204" i="68"/>
  <c r="M5204" i="68"/>
  <c r="E5204" i="68"/>
  <c r="R5203" i="68"/>
  <c r="M5203" i="68"/>
  <c r="E5203" i="68"/>
  <c r="R5202" i="68"/>
  <c r="M5202" i="68"/>
  <c r="E5202" i="68"/>
  <c r="R5201" i="68"/>
  <c r="M5201" i="68"/>
  <c r="E5201" i="68"/>
  <c r="R5200" i="68"/>
  <c r="M5200" i="68"/>
  <c r="E5200" i="68"/>
  <c r="R5199" i="68"/>
  <c r="M5199" i="68"/>
  <c r="E5199" i="68"/>
  <c r="R5198" i="68"/>
  <c r="M5198" i="68"/>
  <c r="E5198" i="68"/>
  <c r="R5197" i="68"/>
  <c r="M5197" i="68"/>
  <c r="E5197" i="68"/>
  <c r="R5196" i="68"/>
  <c r="M5196" i="68"/>
  <c r="E5196" i="68"/>
  <c r="R5195" i="68"/>
  <c r="M5195" i="68"/>
  <c r="E5195" i="68"/>
  <c r="R5194" i="68"/>
  <c r="M5194" i="68"/>
  <c r="E5194" i="68"/>
  <c r="R5193" i="68"/>
  <c r="M5193" i="68"/>
  <c r="E5193" i="68"/>
  <c r="R5192" i="68"/>
  <c r="M5192" i="68"/>
  <c r="E5192" i="68"/>
  <c r="R5191" i="68"/>
  <c r="M5191" i="68"/>
  <c r="E5191" i="68"/>
  <c r="R5190" i="68"/>
  <c r="M5190" i="68"/>
  <c r="E5190" i="68"/>
  <c r="R5189" i="68"/>
  <c r="M5189" i="68"/>
  <c r="E5189" i="68"/>
  <c r="R5188" i="68"/>
  <c r="M5188" i="68"/>
  <c r="E5188" i="68"/>
  <c r="R5187" i="68"/>
  <c r="M5187" i="68"/>
  <c r="E5187" i="68"/>
  <c r="R5186" i="68"/>
  <c r="M5186" i="68"/>
  <c r="E5186" i="68"/>
  <c r="R5185" i="68"/>
  <c r="M5185" i="68"/>
  <c r="E5185" i="68"/>
  <c r="R5184" i="68"/>
  <c r="M5184" i="68"/>
  <c r="E5184" i="68"/>
  <c r="R5183" i="68"/>
  <c r="M5183" i="68"/>
  <c r="E5183" i="68"/>
  <c r="R5182" i="68"/>
  <c r="M5182" i="68"/>
  <c r="E5182" i="68"/>
  <c r="R5181" i="68"/>
  <c r="M5181" i="68"/>
  <c r="E5181" i="68"/>
  <c r="R5180" i="68"/>
  <c r="M5180" i="68"/>
  <c r="E5180" i="68"/>
  <c r="R5179" i="68"/>
  <c r="M5179" i="68"/>
  <c r="E5179" i="68"/>
  <c r="R5178" i="68"/>
  <c r="M5178" i="68"/>
  <c r="E5178" i="68"/>
  <c r="R5177" i="68"/>
  <c r="M5177" i="68"/>
  <c r="E5177" i="68"/>
  <c r="R5176" i="68"/>
  <c r="M5176" i="68"/>
  <c r="E5176" i="68"/>
  <c r="R5175" i="68"/>
  <c r="M5175" i="68"/>
  <c r="E5175" i="68"/>
  <c r="R5174" i="68"/>
  <c r="M5174" i="68"/>
  <c r="E5174" i="68"/>
  <c r="R5173" i="68"/>
  <c r="M5173" i="68"/>
  <c r="E5173" i="68"/>
  <c r="R5172" i="68"/>
  <c r="M5172" i="68"/>
  <c r="E5172" i="68"/>
  <c r="R5171" i="68"/>
  <c r="M5171" i="68"/>
  <c r="E5171" i="68"/>
  <c r="R5170" i="68"/>
  <c r="M5170" i="68"/>
  <c r="E5170" i="68"/>
  <c r="R5169" i="68"/>
  <c r="M5169" i="68"/>
  <c r="E5169" i="68"/>
  <c r="R5168" i="68"/>
  <c r="M5168" i="68"/>
  <c r="E5168" i="68"/>
  <c r="R5167" i="68"/>
  <c r="M5167" i="68"/>
  <c r="E5167" i="68"/>
  <c r="R5166" i="68"/>
  <c r="M5166" i="68"/>
  <c r="E5166" i="68"/>
  <c r="R5165" i="68"/>
  <c r="M5165" i="68"/>
  <c r="E5165" i="68"/>
  <c r="R5164" i="68"/>
  <c r="M5164" i="68"/>
  <c r="E5164" i="68"/>
  <c r="R5163" i="68"/>
  <c r="M5163" i="68"/>
  <c r="E5163" i="68"/>
  <c r="R5162" i="68"/>
  <c r="M5162" i="68"/>
  <c r="E5162" i="68"/>
  <c r="R5161" i="68"/>
  <c r="M5161" i="68"/>
  <c r="E5161" i="68"/>
  <c r="R5160" i="68"/>
  <c r="M5160" i="68"/>
  <c r="E5160" i="68"/>
  <c r="R5159" i="68"/>
  <c r="M5159" i="68"/>
  <c r="E5159" i="68"/>
  <c r="R5158" i="68"/>
  <c r="M5158" i="68"/>
  <c r="E5158" i="68"/>
  <c r="R5157" i="68"/>
  <c r="M5157" i="68"/>
  <c r="E5157" i="68"/>
  <c r="R5156" i="68"/>
  <c r="M5156" i="68"/>
  <c r="E5156" i="68"/>
  <c r="R5155" i="68"/>
  <c r="M5155" i="68"/>
  <c r="E5155" i="68"/>
  <c r="R5154" i="68"/>
  <c r="M5154" i="68"/>
  <c r="E5154" i="68"/>
  <c r="R5153" i="68"/>
  <c r="M5153" i="68"/>
  <c r="E5153" i="68"/>
  <c r="R5152" i="68"/>
  <c r="M5152" i="68"/>
  <c r="E5152" i="68"/>
  <c r="R5151" i="68"/>
  <c r="M5151" i="68"/>
  <c r="E5151" i="68"/>
  <c r="R5150" i="68"/>
  <c r="M5150" i="68"/>
  <c r="E5150" i="68"/>
  <c r="R5149" i="68"/>
  <c r="M5149" i="68"/>
  <c r="E5149" i="68"/>
  <c r="R5148" i="68"/>
  <c r="M5148" i="68"/>
  <c r="E5148" i="68"/>
  <c r="R5147" i="68"/>
  <c r="M5147" i="68"/>
  <c r="E5147" i="68"/>
  <c r="R5146" i="68"/>
  <c r="M5146" i="68"/>
  <c r="E5146" i="68"/>
  <c r="R5145" i="68"/>
  <c r="M5145" i="68"/>
  <c r="E5145" i="68"/>
  <c r="R5144" i="68"/>
  <c r="M5144" i="68"/>
  <c r="E5144" i="68"/>
  <c r="R5143" i="68"/>
  <c r="M5143" i="68"/>
  <c r="E5143" i="68"/>
  <c r="R5142" i="68"/>
  <c r="M5142" i="68"/>
  <c r="E5142" i="68"/>
  <c r="R5141" i="68"/>
  <c r="M5141" i="68"/>
  <c r="E5141" i="68"/>
  <c r="R5140" i="68"/>
  <c r="M5140" i="68"/>
  <c r="E5140" i="68"/>
  <c r="R5139" i="68"/>
  <c r="M5139" i="68"/>
  <c r="E5139" i="68"/>
  <c r="R5138" i="68"/>
  <c r="M5138" i="68"/>
  <c r="E5138" i="68"/>
  <c r="R5137" i="68"/>
  <c r="M5137" i="68"/>
  <c r="E5137" i="68"/>
  <c r="R5136" i="68"/>
  <c r="M5136" i="68"/>
  <c r="E5136" i="68"/>
  <c r="R5135" i="68"/>
  <c r="M5135" i="68"/>
  <c r="E5135" i="68"/>
  <c r="R5134" i="68"/>
  <c r="M5134" i="68"/>
  <c r="E5134" i="68"/>
  <c r="R5133" i="68"/>
  <c r="M5133" i="68"/>
  <c r="E5133" i="68"/>
  <c r="R5132" i="68"/>
  <c r="M5132" i="68"/>
  <c r="E5132" i="68"/>
  <c r="R5131" i="68"/>
  <c r="M5131" i="68"/>
  <c r="E5131" i="68"/>
  <c r="R5130" i="68"/>
  <c r="M5130" i="68"/>
  <c r="E5130" i="68"/>
  <c r="R5129" i="68"/>
  <c r="M5129" i="68"/>
  <c r="E5129" i="68"/>
  <c r="R5128" i="68"/>
  <c r="M5128" i="68"/>
  <c r="E5128" i="68"/>
  <c r="R5127" i="68"/>
  <c r="M5127" i="68"/>
  <c r="E5127" i="68"/>
  <c r="R5126" i="68"/>
  <c r="M5126" i="68"/>
  <c r="E5126" i="68"/>
  <c r="R5125" i="68"/>
  <c r="M5125" i="68"/>
  <c r="E5125" i="68"/>
  <c r="R5124" i="68"/>
  <c r="M5124" i="68"/>
  <c r="E5124" i="68"/>
  <c r="R5123" i="68"/>
  <c r="M5123" i="68"/>
  <c r="E5123" i="68"/>
  <c r="R5122" i="68"/>
  <c r="M5122" i="68"/>
  <c r="E5122" i="68"/>
  <c r="R5121" i="68"/>
  <c r="M5121" i="68"/>
  <c r="E5121" i="68"/>
  <c r="R5120" i="68"/>
  <c r="M5120" i="68"/>
  <c r="E5120" i="68"/>
  <c r="R5119" i="68"/>
  <c r="M5119" i="68"/>
  <c r="E5119" i="68"/>
  <c r="R5118" i="68"/>
  <c r="M5118" i="68"/>
  <c r="E5118" i="68"/>
  <c r="R5117" i="68"/>
  <c r="M5117" i="68"/>
  <c r="E5117" i="68"/>
  <c r="R5116" i="68"/>
  <c r="M5116" i="68"/>
  <c r="E5116" i="68"/>
  <c r="R5115" i="68"/>
  <c r="M5115" i="68"/>
  <c r="E5115" i="68"/>
  <c r="R5114" i="68"/>
  <c r="M5114" i="68"/>
  <c r="E5114" i="68"/>
  <c r="R5113" i="68"/>
  <c r="M5113" i="68"/>
  <c r="E5113" i="68"/>
  <c r="R5112" i="68"/>
  <c r="M5112" i="68"/>
  <c r="E5112" i="68"/>
  <c r="R5111" i="68"/>
  <c r="M5111" i="68"/>
  <c r="E5111" i="68"/>
  <c r="R5110" i="68"/>
  <c r="M5110" i="68"/>
  <c r="E5110" i="68"/>
  <c r="R5109" i="68"/>
  <c r="M5109" i="68"/>
  <c r="E5109" i="68"/>
  <c r="R5108" i="68"/>
  <c r="M5108" i="68"/>
  <c r="E5108" i="68"/>
  <c r="R5107" i="68"/>
  <c r="M5107" i="68"/>
  <c r="E5107" i="68"/>
  <c r="R5106" i="68"/>
  <c r="M5106" i="68"/>
  <c r="E5106" i="68"/>
  <c r="R5105" i="68"/>
  <c r="M5105" i="68"/>
  <c r="E5105" i="68"/>
  <c r="R5104" i="68"/>
  <c r="M5104" i="68"/>
  <c r="E5104" i="68"/>
  <c r="R5103" i="68"/>
  <c r="M5103" i="68"/>
  <c r="E5103" i="68"/>
  <c r="R5102" i="68"/>
  <c r="M5102" i="68"/>
  <c r="E5102" i="68"/>
  <c r="R5101" i="68"/>
  <c r="M5101" i="68"/>
  <c r="E5101" i="68"/>
  <c r="R5100" i="68"/>
  <c r="M5100" i="68"/>
  <c r="E5100" i="68"/>
  <c r="R5099" i="68"/>
  <c r="M5099" i="68"/>
  <c r="E5099" i="68"/>
  <c r="R5098" i="68"/>
  <c r="M5098" i="68"/>
  <c r="E5098" i="68"/>
  <c r="R5097" i="68"/>
  <c r="M5097" i="68"/>
  <c r="E5097" i="68"/>
  <c r="R5096" i="68"/>
  <c r="M5096" i="68"/>
  <c r="E5096" i="68"/>
  <c r="R5095" i="68"/>
  <c r="M5095" i="68"/>
  <c r="E5095" i="68"/>
  <c r="R5094" i="68"/>
  <c r="M5094" i="68"/>
  <c r="E5094" i="68"/>
  <c r="R5093" i="68"/>
  <c r="M5093" i="68"/>
  <c r="E5093" i="68"/>
  <c r="R5092" i="68"/>
  <c r="M5092" i="68"/>
  <c r="E5092" i="68"/>
  <c r="R5091" i="68"/>
  <c r="M5091" i="68"/>
  <c r="E5091" i="68"/>
  <c r="R5090" i="68"/>
  <c r="M5090" i="68"/>
  <c r="E5090" i="68"/>
  <c r="R5089" i="68"/>
  <c r="M5089" i="68"/>
  <c r="E5089" i="68"/>
  <c r="R5088" i="68"/>
  <c r="M5088" i="68"/>
  <c r="E5088" i="68"/>
  <c r="R5087" i="68"/>
  <c r="M5087" i="68"/>
  <c r="E5087" i="68"/>
  <c r="R5086" i="68"/>
  <c r="M5086" i="68"/>
  <c r="E5086" i="68"/>
  <c r="R5085" i="68"/>
  <c r="M5085" i="68"/>
  <c r="E5085" i="68"/>
  <c r="R5084" i="68"/>
  <c r="M5084" i="68"/>
  <c r="E5084" i="68"/>
  <c r="R5083" i="68"/>
  <c r="M5083" i="68"/>
  <c r="E5083" i="68"/>
  <c r="R5082" i="68"/>
  <c r="M5082" i="68"/>
  <c r="E5082" i="68"/>
  <c r="R5081" i="68"/>
  <c r="M5081" i="68"/>
  <c r="E5081" i="68"/>
  <c r="R5080" i="68"/>
  <c r="M5080" i="68"/>
  <c r="E5080" i="68"/>
  <c r="R5079" i="68"/>
  <c r="M5079" i="68"/>
  <c r="E5079" i="68"/>
  <c r="R5078" i="68"/>
  <c r="M5078" i="68"/>
  <c r="E5078" i="68"/>
  <c r="R5077" i="68"/>
  <c r="M5077" i="68"/>
  <c r="E5077" i="68"/>
  <c r="R5076" i="68"/>
  <c r="M5076" i="68"/>
  <c r="E5076" i="68"/>
  <c r="R5075" i="68"/>
  <c r="M5075" i="68"/>
  <c r="E5075" i="68"/>
  <c r="R5074" i="68"/>
  <c r="M5074" i="68"/>
  <c r="E5074" i="68"/>
  <c r="R5073" i="68"/>
  <c r="M5073" i="68"/>
  <c r="E5073" i="68"/>
  <c r="R5072" i="68"/>
  <c r="M5072" i="68"/>
  <c r="E5072" i="68"/>
  <c r="R5071" i="68"/>
  <c r="M5071" i="68"/>
  <c r="E5071" i="68"/>
  <c r="R5070" i="68"/>
  <c r="M5070" i="68"/>
  <c r="E5070" i="68"/>
  <c r="R5069" i="68"/>
  <c r="M5069" i="68"/>
  <c r="E5069" i="68"/>
  <c r="R5068" i="68"/>
  <c r="M5068" i="68"/>
  <c r="E5068" i="68"/>
  <c r="R5067" i="68"/>
  <c r="M5067" i="68"/>
  <c r="E5067" i="68"/>
  <c r="R5066" i="68"/>
  <c r="M5066" i="68"/>
  <c r="E5066" i="68"/>
  <c r="R5065" i="68"/>
  <c r="M5065" i="68"/>
  <c r="E5065" i="68"/>
  <c r="R5064" i="68"/>
  <c r="M5064" i="68"/>
  <c r="E5064" i="68"/>
  <c r="R5063" i="68"/>
  <c r="M5063" i="68"/>
  <c r="E5063" i="68"/>
  <c r="R5062" i="68"/>
  <c r="M5062" i="68"/>
  <c r="E5062" i="68"/>
  <c r="R5061" i="68"/>
  <c r="M5061" i="68"/>
  <c r="E5061" i="68"/>
  <c r="R5060" i="68"/>
  <c r="M5060" i="68"/>
  <c r="E5060" i="68"/>
  <c r="R5059" i="68"/>
  <c r="M5059" i="68"/>
  <c r="E5059" i="68"/>
  <c r="R5058" i="68"/>
  <c r="M5058" i="68"/>
  <c r="E5058" i="68"/>
  <c r="R5057" i="68"/>
  <c r="M5057" i="68"/>
  <c r="E5057" i="68"/>
  <c r="R5056" i="68"/>
  <c r="M5056" i="68"/>
  <c r="E5056" i="68"/>
  <c r="R5055" i="68"/>
  <c r="M5055" i="68"/>
  <c r="E5055" i="68"/>
  <c r="R5054" i="68"/>
  <c r="M5054" i="68"/>
  <c r="E5054" i="68"/>
  <c r="R5053" i="68"/>
  <c r="M5053" i="68"/>
  <c r="E5053" i="68"/>
  <c r="R5052" i="68"/>
  <c r="M5052" i="68"/>
  <c r="E5052" i="68"/>
  <c r="R5051" i="68"/>
  <c r="M5051" i="68"/>
  <c r="E5051" i="68"/>
  <c r="R5050" i="68"/>
  <c r="M5050" i="68"/>
  <c r="E5050" i="68"/>
  <c r="R5049" i="68"/>
  <c r="M5049" i="68"/>
  <c r="E5049" i="68"/>
  <c r="R5048" i="68"/>
  <c r="M5048" i="68"/>
  <c r="E5048" i="68"/>
  <c r="R5047" i="68"/>
  <c r="M5047" i="68"/>
  <c r="E5047" i="68"/>
  <c r="R5046" i="68"/>
  <c r="M5046" i="68"/>
  <c r="E5046" i="68"/>
  <c r="R5045" i="68"/>
  <c r="M5045" i="68"/>
  <c r="E5045" i="68"/>
  <c r="R5044" i="68"/>
  <c r="M5044" i="68"/>
  <c r="E5044" i="68"/>
  <c r="R5043" i="68"/>
  <c r="M5043" i="68"/>
  <c r="E5043" i="68"/>
  <c r="R5042" i="68"/>
  <c r="M5042" i="68"/>
  <c r="E5042" i="68"/>
  <c r="R5041" i="68"/>
  <c r="M5041" i="68"/>
  <c r="E5041" i="68"/>
  <c r="R5040" i="68"/>
  <c r="M5040" i="68"/>
  <c r="E5040" i="68"/>
  <c r="R5039" i="68"/>
  <c r="M5039" i="68"/>
  <c r="E5039" i="68"/>
  <c r="R5038" i="68"/>
  <c r="M5038" i="68"/>
  <c r="E5038" i="68"/>
  <c r="R5037" i="68"/>
  <c r="M5037" i="68"/>
  <c r="E5037" i="68"/>
  <c r="R5036" i="68"/>
  <c r="M5036" i="68"/>
  <c r="E5036" i="68"/>
  <c r="R5035" i="68"/>
  <c r="M5035" i="68"/>
  <c r="E5035" i="68"/>
  <c r="R5034" i="68"/>
  <c r="M5034" i="68"/>
  <c r="E5034" i="68"/>
  <c r="R5033" i="68"/>
  <c r="M5033" i="68"/>
  <c r="E5033" i="68"/>
  <c r="R5032" i="68"/>
  <c r="M5032" i="68"/>
  <c r="E5032" i="68"/>
  <c r="R5031" i="68"/>
  <c r="M5031" i="68"/>
  <c r="E5031" i="68"/>
  <c r="R5030" i="68"/>
  <c r="M5030" i="68"/>
  <c r="R5029" i="68"/>
  <c r="M5029" i="68"/>
  <c r="E5029" i="68"/>
  <c r="R5028" i="68"/>
  <c r="M5028" i="68"/>
  <c r="E5028" i="68"/>
  <c r="R5027" i="68"/>
  <c r="M5027" i="68"/>
  <c r="E5027" i="68"/>
  <c r="R5026" i="68"/>
  <c r="M5026" i="68"/>
  <c r="E5026" i="68"/>
  <c r="R5025" i="68"/>
  <c r="M5025" i="68"/>
  <c r="E5025" i="68"/>
  <c r="R5024" i="68"/>
  <c r="M5024" i="68"/>
  <c r="E5024" i="68"/>
  <c r="R5023" i="68"/>
  <c r="M5023" i="68"/>
  <c r="E5023" i="68"/>
  <c r="R5022" i="68"/>
  <c r="M5022" i="68"/>
  <c r="E5022" i="68"/>
  <c r="R5021" i="68"/>
  <c r="M5021" i="68"/>
  <c r="E5021" i="68"/>
  <c r="R5020" i="68"/>
  <c r="M5020" i="68"/>
  <c r="E5020" i="68"/>
  <c r="R5019" i="68"/>
  <c r="M5019" i="68"/>
  <c r="E5019" i="68"/>
  <c r="R5018" i="68"/>
  <c r="M5018" i="68"/>
  <c r="E5018" i="68"/>
  <c r="R5017" i="68"/>
  <c r="M5017" i="68"/>
  <c r="E5017" i="68"/>
  <c r="R5016" i="68"/>
  <c r="M5016" i="68"/>
  <c r="E5016" i="68"/>
  <c r="R5015" i="68"/>
  <c r="M5015" i="68"/>
  <c r="E5015" i="68"/>
  <c r="R5014" i="68"/>
  <c r="M5014" i="68"/>
  <c r="E5014" i="68"/>
  <c r="R5013" i="68"/>
  <c r="M5013" i="68"/>
  <c r="E5013" i="68"/>
  <c r="R5012" i="68"/>
  <c r="M5012" i="68"/>
  <c r="E5012" i="68"/>
  <c r="R5011" i="68"/>
  <c r="M5011" i="68"/>
  <c r="E5011" i="68"/>
  <c r="R5010" i="68"/>
  <c r="M5010" i="68"/>
  <c r="E5010" i="68"/>
  <c r="R5009" i="68"/>
  <c r="M5009" i="68"/>
  <c r="E5009" i="68"/>
  <c r="R5008" i="68"/>
  <c r="M5008" i="68"/>
  <c r="E5008" i="68"/>
  <c r="R5007" i="68"/>
  <c r="M5007" i="68"/>
  <c r="E5007" i="68"/>
  <c r="R5006" i="68"/>
  <c r="M5006" i="68"/>
  <c r="E5006" i="68"/>
  <c r="R5005" i="68"/>
  <c r="M5005" i="68"/>
  <c r="E5005" i="68"/>
  <c r="R5004" i="68"/>
  <c r="M5004" i="68"/>
  <c r="E5004" i="68"/>
  <c r="R5003" i="68"/>
  <c r="M5003" i="68"/>
  <c r="E5003" i="68"/>
  <c r="R5002" i="68"/>
  <c r="M5002" i="68"/>
  <c r="E5002" i="68"/>
  <c r="R5001" i="68"/>
  <c r="M5001" i="68"/>
  <c r="E5001" i="68"/>
  <c r="R5000" i="68"/>
  <c r="M5000" i="68"/>
  <c r="E5000" i="68"/>
  <c r="R4999" i="68"/>
  <c r="M4999" i="68"/>
  <c r="E4999" i="68"/>
  <c r="R4998" i="68"/>
  <c r="M4998" i="68"/>
  <c r="E4998" i="68"/>
  <c r="R4997" i="68"/>
  <c r="M4997" i="68"/>
  <c r="E4997" i="68"/>
  <c r="R4996" i="68"/>
  <c r="M4996" i="68"/>
  <c r="E4996" i="68"/>
  <c r="R4995" i="68"/>
  <c r="M4995" i="68"/>
  <c r="E4995" i="68"/>
  <c r="R4994" i="68"/>
  <c r="M4994" i="68"/>
  <c r="E4994" i="68"/>
  <c r="R4993" i="68"/>
  <c r="M4993" i="68"/>
  <c r="E4993" i="68"/>
  <c r="R4992" i="68"/>
  <c r="M4992" i="68"/>
  <c r="E4992" i="68"/>
  <c r="R4991" i="68"/>
  <c r="M4991" i="68"/>
  <c r="E4991" i="68"/>
  <c r="R4990" i="68"/>
  <c r="M4990" i="68"/>
  <c r="E4990" i="68"/>
  <c r="R4989" i="68"/>
  <c r="M4989" i="68"/>
  <c r="E4989" i="68"/>
  <c r="R4988" i="68"/>
  <c r="M4988" i="68"/>
  <c r="E4988" i="68"/>
  <c r="R4987" i="68"/>
  <c r="M4987" i="68"/>
  <c r="E4987" i="68"/>
  <c r="R4986" i="68"/>
  <c r="M4986" i="68"/>
  <c r="E4986" i="68"/>
  <c r="R4985" i="68"/>
  <c r="M4985" i="68"/>
  <c r="E4985" i="68"/>
  <c r="R4984" i="68"/>
  <c r="M4984" i="68"/>
  <c r="E4984" i="68"/>
  <c r="R4983" i="68"/>
  <c r="M4983" i="68"/>
  <c r="E4983" i="68"/>
  <c r="R4982" i="68"/>
  <c r="M4982" i="68"/>
  <c r="E4982" i="68"/>
  <c r="R4981" i="68"/>
  <c r="M4981" i="68"/>
  <c r="E4981" i="68"/>
  <c r="R4980" i="68"/>
  <c r="M4980" i="68"/>
  <c r="E4980" i="68"/>
  <c r="R4979" i="68"/>
  <c r="M4979" i="68"/>
  <c r="E4979" i="68"/>
  <c r="R4978" i="68"/>
  <c r="M4978" i="68"/>
  <c r="E4978" i="68"/>
  <c r="R4977" i="68"/>
  <c r="M4977" i="68"/>
  <c r="E4977" i="68"/>
  <c r="R4976" i="68"/>
  <c r="M4976" i="68"/>
  <c r="E4976" i="68"/>
  <c r="R4975" i="68"/>
  <c r="M4975" i="68"/>
  <c r="E4975" i="68"/>
  <c r="R4974" i="68"/>
  <c r="M4974" i="68"/>
  <c r="E4974" i="68"/>
  <c r="R4973" i="68"/>
  <c r="M4973" i="68"/>
  <c r="E4973" i="68"/>
  <c r="R4972" i="68"/>
  <c r="M4972" i="68"/>
  <c r="E4972" i="68"/>
  <c r="R4971" i="68"/>
  <c r="M4971" i="68"/>
  <c r="E4971" i="68"/>
  <c r="R4970" i="68"/>
  <c r="M4970" i="68"/>
  <c r="E4970" i="68"/>
  <c r="R4969" i="68"/>
  <c r="M4969" i="68"/>
  <c r="E4969" i="68"/>
  <c r="R4968" i="68"/>
  <c r="M4968" i="68"/>
  <c r="E4968" i="68"/>
  <c r="R4967" i="68"/>
  <c r="M4967" i="68"/>
  <c r="E4967" i="68"/>
  <c r="R4966" i="68"/>
  <c r="M4966" i="68"/>
  <c r="E4966" i="68"/>
  <c r="R4965" i="68"/>
  <c r="M4965" i="68"/>
  <c r="E4965" i="68"/>
  <c r="R4964" i="68"/>
  <c r="M4964" i="68"/>
  <c r="E4964" i="68"/>
  <c r="R4963" i="68"/>
  <c r="M4963" i="68"/>
  <c r="E4963" i="68"/>
  <c r="R4962" i="68"/>
  <c r="M4962" i="68"/>
  <c r="E4962" i="68"/>
  <c r="R4961" i="68"/>
  <c r="M4961" i="68"/>
  <c r="E4961" i="68"/>
  <c r="R4960" i="68"/>
  <c r="M4960" i="68"/>
  <c r="E4960" i="68"/>
  <c r="R4959" i="68"/>
  <c r="M4959" i="68"/>
  <c r="E4959" i="68"/>
  <c r="R4958" i="68"/>
  <c r="M4958" i="68"/>
  <c r="E4958" i="68"/>
  <c r="R4957" i="68"/>
  <c r="M4957" i="68"/>
  <c r="E4957" i="68"/>
  <c r="R4956" i="68"/>
  <c r="M4956" i="68"/>
  <c r="E4956" i="68"/>
  <c r="R4955" i="68"/>
  <c r="M4955" i="68"/>
  <c r="E4955" i="68"/>
  <c r="R4954" i="68"/>
  <c r="M4954" i="68"/>
  <c r="E4954" i="68"/>
  <c r="R4953" i="68"/>
  <c r="M4953" i="68"/>
  <c r="E4953" i="68"/>
  <c r="R4952" i="68"/>
  <c r="M4952" i="68"/>
  <c r="E4952" i="68"/>
  <c r="R4951" i="68"/>
  <c r="M4951" i="68"/>
  <c r="E4951" i="68"/>
  <c r="R4950" i="68"/>
  <c r="M4950" i="68"/>
  <c r="E4950" i="68"/>
  <c r="R4949" i="68"/>
  <c r="M4949" i="68"/>
  <c r="E4949" i="68"/>
  <c r="R4948" i="68"/>
  <c r="M4948" i="68"/>
  <c r="E4948" i="68"/>
  <c r="R4947" i="68"/>
  <c r="M4947" i="68"/>
  <c r="E4947" i="68"/>
  <c r="R4946" i="68"/>
  <c r="M4946" i="68"/>
  <c r="E4946" i="68"/>
  <c r="R4945" i="68"/>
  <c r="M4945" i="68"/>
  <c r="E4945" i="68"/>
  <c r="R4944" i="68"/>
  <c r="M4944" i="68"/>
  <c r="E4944" i="68"/>
  <c r="R4943" i="68"/>
  <c r="M4943" i="68"/>
  <c r="E4943" i="68"/>
  <c r="R4942" i="68"/>
  <c r="M4942" i="68"/>
  <c r="E4942" i="68"/>
  <c r="R4941" i="68"/>
  <c r="M4941" i="68"/>
  <c r="E4941" i="68"/>
  <c r="R4940" i="68"/>
  <c r="M4940" i="68"/>
  <c r="E4940" i="68"/>
  <c r="R4939" i="68"/>
  <c r="M4939" i="68"/>
  <c r="E4939" i="68"/>
  <c r="R4938" i="68"/>
  <c r="M4938" i="68"/>
  <c r="E4938" i="68"/>
  <c r="R4937" i="68"/>
  <c r="M4937" i="68"/>
  <c r="E4937" i="68"/>
  <c r="R4936" i="68"/>
  <c r="M4936" i="68"/>
  <c r="E4936" i="68"/>
  <c r="R4935" i="68"/>
  <c r="M4935" i="68"/>
  <c r="E4935" i="68"/>
  <c r="R4934" i="68"/>
  <c r="M4934" i="68"/>
  <c r="E4934" i="68"/>
  <c r="R4933" i="68"/>
  <c r="M4933" i="68"/>
  <c r="E4933" i="68"/>
  <c r="R4932" i="68"/>
  <c r="M4932" i="68"/>
  <c r="E4932" i="68"/>
  <c r="R4931" i="68"/>
  <c r="M4931" i="68"/>
  <c r="E4931" i="68"/>
  <c r="R4930" i="68"/>
  <c r="M4930" i="68"/>
  <c r="E4930" i="68"/>
  <c r="R4929" i="68"/>
  <c r="M4929" i="68"/>
  <c r="E4929" i="68"/>
  <c r="R4928" i="68"/>
  <c r="M4928" i="68"/>
  <c r="E4928" i="68"/>
  <c r="R4927" i="68"/>
  <c r="M4927" i="68"/>
  <c r="E4927" i="68"/>
  <c r="R4926" i="68"/>
  <c r="M4926" i="68"/>
  <c r="E4926" i="68"/>
  <c r="R4925" i="68"/>
  <c r="M4925" i="68"/>
  <c r="E4925" i="68"/>
  <c r="R4924" i="68"/>
  <c r="M4924" i="68"/>
  <c r="E4924" i="68"/>
  <c r="R4923" i="68"/>
  <c r="M4923" i="68"/>
  <c r="E4923" i="68"/>
  <c r="R4922" i="68"/>
  <c r="M4922" i="68"/>
  <c r="E4922" i="68"/>
  <c r="R4921" i="68"/>
  <c r="M4921" i="68"/>
  <c r="E4921" i="68"/>
  <c r="R4920" i="68"/>
  <c r="M4920" i="68"/>
  <c r="E4920" i="68"/>
  <c r="R4919" i="68"/>
  <c r="M4919" i="68"/>
  <c r="E4919" i="68"/>
  <c r="R4918" i="68"/>
  <c r="M4918" i="68"/>
  <c r="E4918" i="68"/>
  <c r="R4917" i="68"/>
  <c r="M4917" i="68"/>
  <c r="E4917" i="68"/>
  <c r="R4916" i="68"/>
  <c r="M4916" i="68"/>
  <c r="E4916" i="68"/>
  <c r="R4915" i="68"/>
  <c r="M4915" i="68"/>
  <c r="E4915" i="68"/>
  <c r="R4914" i="68"/>
  <c r="M4914" i="68"/>
  <c r="E4914" i="68"/>
  <c r="R4913" i="68"/>
  <c r="M4913" i="68"/>
  <c r="E4913" i="68"/>
  <c r="R4912" i="68"/>
  <c r="M4912" i="68"/>
  <c r="E4912" i="68"/>
  <c r="R4911" i="68"/>
  <c r="M4911" i="68"/>
  <c r="E4911" i="68"/>
  <c r="R4910" i="68"/>
  <c r="M4910" i="68"/>
  <c r="E4910" i="68"/>
  <c r="R4909" i="68"/>
  <c r="M4909" i="68"/>
  <c r="E4909" i="68"/>
  <c r="R4908" i="68"/>
  <c r="M4908" i="68"/>
  <c r="E4908" i="68"/>
  <c r="R4907" i="68"/>
  <c r="M4907" i="68"/>
  <c r="E4907" i="68"/>
  <c r="R4906" i="68"/>
  <c r="M4906" i="68"/>
  <c r="E4906" i="68"/>
  <c r="R4905" i="68"/>
  <c r="M4905" i="68"/>
  <c r="E4905" i="68"/>
  <c r="R4904" i="68"/>
  <c r="M4904" i="68"/>
  <c r="E4904" i="68"/>
  <c r="R4903" i="68"/>
  <c r="M4903" i="68"/>
  <c r="E4903" i="68"/>
  <c r="R4902" i="68"/>
  <c r="M4902" i="68"/>
  <c r="E4902" i="68"/>
  <c r="R4901" i="68"/>
  <c r="M4901" i="68"/>
  <c r="E4901" i="68"/>
  <c r="R4900" i="68"/>
  <c r="M4900" i="68"/>
  <c r="E4900" i="68"/>
  <c r="R4899" i="68"/>
  <c r="M4899" i="68"/>
  <c r="G4899" i="68"/>
  <c r="E4899" i="68"/>
  <c r="R4898" i="68"/>
  <c r="M4898" i="68"/>
  <c r="E4898" i="68"/>
  <c r="R4897" i="68"/>
  <c r="M4897" i="68"/>
  <c r="E4897" i="68"/>
  <c r="R4896" i="68"/>
  <c r="M4896" i="68"/>
  <c r="E4896" i="68"/>
  <c r="R4895" i="68"/>
  <c r="M4895" i="68"/>
  <c r="E4895" i="68"/>
  <c r="R4894" i="68"/>
  <c r="M4894" i="68"/>
  <c r="E4894" i="68"/>
  <c r="R4893" i="68"/>
  <c r="M4893" i="68"/>
  <c r="G4893" i="68"/>
  <c r="E4893" i="68"/>
  <c r="R4892" i="68"/>
  <c r="M4892" i="68"/>
  <c r="G4892" i="68"/>
  <c r="E4892" i="68"/>
  <c r="R4891" i="68"/>
  <c r="M4891" i="68"/>
  <c r="G4891" i="68"/>
  <c r="E4891" i="68"/>
  <c r="R4890" i="68"/>
  <c r="M4890" i="68"/>
  <c r="G4890" i="68"/>
  <c r="E4890" i="68"/>
  <c r="R4889" i="68"/>
  <c r="M4889" i="68"/>
  <c r="G4889" i="68"/>
  <c r="E4889" i="68"/>
  <c r="R4888" i="68"/>
  <c r="M4888" i="68"/>
  <c r="G4888" i="68"/>
  <c r="E4888" i="68"/>
  <c r="R4887" i="68"/>
  <c r="M4887" i="68"/>
  <c r="G4887" i="68"/>
  <c r="E4887" i="68"/>
  <c r="R4886" i="68"/>
  <c r="M4886" i="68"/>
  <c r="E4886" i="68"/>
  <c r="R4885" i="68"/>
  <c r="M4885" i="68"/>
  <c r="E4885" i="68"/>
  <c r="R4884" i="68"/>
  <c r="M4884" i="68"/>
  <c r="E4884" i="68"/>
  <c r="R4883" i="68"/>
  <c r="M4883" i="68"/>
  <c r="E4883" i="68"/>
  <c r="R4882" i="68"/>
  <c r="M4882" i="68"/>
  <c r="E4882" i="68"/>
  <c r="R4881" i="68"/>
  <c r="M4881" i="68"/>
  <c r="E4881" i="68"/>
  <c r="R4880" i="68"/>
  <c r="M4880" i="68"/>
  <c r="G4880" i="68"/>
  <c r="E4880" i="68"/>
  <c r="R4879" i="68"/>
  <c r="M4879" i="68"/>
  <c r="E4879" i="68"/>
  <c r="R4878" i="68"/>
  <c r="M4878" i="68"/>
  <c r="E4878" i="68"/>
  <c r="R4877" i="68"/>
  <c r="M4877" i="68"/>
  <c r="E4877" i="68"/>
  <c r="R4876" i="68"/>
  <c r="M4876" i="68"/>
  <c r="E4876" i="68"/>
  <c r="R4875" i="68"/>
  <c r="M4875" i="68"/>
  <c r="E4875" i="68"/>
  <c r="R4874" i="68"/>
  <c r="M4874" i="68"/>
  <c r="E4874" i="68"/>
  <c r="R4873" i="68"/>
  <c r="M4873" i="68"/>
  <c r="E4873" i="68"/>
  <c r="R4872" i="68"/>
  <c r="M4872" i="68"/>
  <c r="E4872" i="68"/>
  <c r="R4871" i="68"/>
  <c r="M4871" i="68"/>
  <c r="E4871" i="68"/>
  <c r="R4870" i="68"/>
  <c r="M4870" i="68"/>
  <c r="E4870" i="68"/>
  <c r="R4869" i="68"/>
  <c r="M4869" i="68"/>
  <c r="E4869" i="68"/>
  <c r="R4868" i="68"/>
  <c r="M4868" i="68"/>
  <c r="E4868" i="68"/>
  <c r="R4867" i="68"/>
  <c r="M4867" i="68"/>
  <c r="E4867" i="68"/>
  <c r="R4866" i="68"/>
  <c r="M4866" i="68"/>
  <c r="E4866" i="68"/>
  <c r="R4865" i="68"/>
  <c r="M4865" i="68"/>
  <c r="E4865" i="68"/>
  <c r="R4864" i="68"/>
  <c r="M4864" i="68"/>
  <c r="E4864" i="68"/>
  <c r="R4863" i="68"/>
  <c r="M4863" i="68"/>
  <c r="E4863" i="68"/>
  <c r="R4862" i="68"/>
  <c r="M4862" i="68"/>
  <c r="G4862" i="68"/>
  <c r="E4862" i="68"/>
  <c r="R4861" i="68"/>
  <c r="M4861" i="68"/>
  <c r="G4861" i="68"/>
  <c r="E4861" i="68"/>
  <c r="R4860" i="68"/>
  <c r="M4860" i="68"/>
  <c r="J4860" i="68"/>
  <c r="E4860" i="68"/>
  <c r="R4859" i="68"/>
  <c r="M4859" i="68"/>
  <c r="E4859" i="68"/>
  <c r="R4858" i="68"/>
  <c r="M4858" i="68"/>
  <c r="G4858" i="68"/>
  <c r="E4858" i="68"/>
  <c r="R4857" i="68"/>
  <c r="N4857" i="68"/>
  <c r="M4857" i="68"/>
  <c r="I4857" i="68"/>
  <c r="G4857" i="68"/>
  <c r="F4857" i="68"/>
  <c r="E4857" i="68"/>
  <c r="R4856" i="68"/>
  <c r="M4856" i="68"/>
  <c r="E4856" i="68"/>
  <c r="R4855" i="68"/>
  <c r="M4855" i="68"/>
  <c r="E4855" i="68"/>
  <c r="R4854" i="68"/>
  <c r="M4854" i="68"/>
  <c r="E4854" i="68"/>
  <c r="R4853" i="68"/>
  <c r="M4853" i="68"/>
  <c r="E4853" i="68"/>
  <c r="R4852" i="68"/>
  <c r="M4852" i="68"/>
  <c r="E4852" i="68"/>
  <c r="R4851" i="68"/>
  <c r="M4851" i="68"/>
  <c r="E4851" i="68"/>
  <c r="R4850" i="68"/>
  <c r="M4850" i="68"/>
  <c r="E4850" i="68"/>
  <c r="R4849" i="68"/>
  <c r="M4849" i="68"/>
  <c r="E4849" i="68"/>
  <c r="R4848" i="68"/>
  <c r="M4848" i="68"/>
  <c r="E4848" i="68"/>
  <c r="R4847" i="68"/>
  <c r="M4847" i="68"/>
  <c r="E4847" i="68"/>
  <c r="R4846" i="68"/>
  <c r="M4846" i="68"/>
  <c r="E4846" i="68"/>
  <c r="R4845" i="68"/>
  <c r="M4845" i="68"/>
  <c r="E4845" i="68"/>
  <c r="R4844" i="68"/>
  <c r="M4844" i="68"/>
  <c r="E4844" i="68"/>
  <c r="R4843" i="68"/>
  <c r="M4843" i="68"/>
  <c r="E4843" i="68"/>
  <c r="R4842" i="68"/>
  <c r="M4842" i="68"/>
  <c r="E4842" i="68"/>
  <c r="R4841" i="68"/>
  <c r="M4841" i="68"/>
  <c r="E4841" i="68"/>
  <c r="R4840" i="68"/>
  <c r="M4840" i="68"/>
  <c r="E4840" i="68"/>
  <c r="R4839" i="68"/>
  <c r="M4839" i="68"/>
  <c r="E4839" i="68"/>
  <c r="R4838" i="68"/>
  <c r="M4838" i="68"/>
  <c r="E4838" i="68"/>
  <c r="R4837" i="68"/>
  <c r="M4837" i="68"/>
  <c r="E4837" i="68"/>
  <c r="R4836" i="68"/>
  <c r="M4836" i="68"/>
  <c r="E4836" i="68"/>
  <c r="R4835" i="68"/>
  <c r="M4835" i="68"/>
  <c r="E4835" i="68"/>
  <c r="R4834" i="68"/>
  <c r="M4834" i="68"/>
  <c r="E4834" i="68"/>
  <c r="R4833" i="68"/>
  <c r="M4833" i="68"/>
  <c r="E4833" i="68"/>
  <c r="R4832" i="68"/>
  <c r="M4832" i="68"/>
  <c r="E4832" i="68"/>
  <c r="R4831" i="68"/>
  <c r="M4831" i="68"/>
  <c r="E4831" i="68"/>
  <c r="R4830" i="68"/>
  <c r="M4830" i="68"/>
  <c r="E4830" i="68"/>
  <c r="R4829" i="68"/>
  <c r="M4829" i="68"/>
  <c r="E4829" i="68"/>
  <c r="R4828" i="68"/>
  <c r="M4828" i="68"/>
  <c r="E4828" i="68"/>
  <c r="R4827" i="68"/>
  <c r="N4827" i="68"/>
  <c r="M4827" i="68"/>
  <c r="I4827" i="68"/>
  <c r="E4827" i="68"/>
  <c r="R4826" i="68"/>
  <c r="M4826" i="68"/>
  <c r="E4826" i="68"/>
  <c r="R4825" i="68"/>
  <c r="M4825" i="68"/>
  <c r="E4825" i="68"/>
  <c r="R4824" i="68"/>
  <c r="M4824" i="68"/>
  <c r="E4824" i="68"/>
  <c r="R4823" i="68"/>
  <c r="M4823" i="68"/>
  <c r="E4823" i="68"/>
  <c r="R4822" i="68"/>
  <c r="M4822" i="68"/>
  <c r="E4822" i="68"/>
  <c r="R4821" i="68"/>
  <c r="M4821" i="68"/>
  <c r="E4821" i="68"/>
  <c r="R4820" i="68"/>
  <c r="M4820" i="68"/>
  <c r="E4820" i="68"/>
  <c r="R4819" i="68"/>
  <c r="M4819" i="68"/>
  <c r="E4819" i="68"/>
  <c r="R4818" i="68"/>
  <c r="M4818" i="68"/>
  <c r="E4818" i="68"/>
  <c r="R4817" i="68"/>
  <c r="M4817" i="68"/>
  <c r="E4817" i="68"/>
  <c r="R4816" i="68"/>
  <c r="M4816" i="68"/>
  <c r="E4816" i="68"/>
  <c r="R4815" i="68"/>
  <c r="M4815" i="68"/>
  <c r="E4815" i="68"/>
  <c r="R4814" i="68"/>
  <c r="M4814" i="68"/>
  <c r="E4814" i="68"/>
  <c r="R4813" i="68"/>
  <c r="M4813" i="68"/>
  <c r="E4813" i="68"/>
  <c r="R4812" i="68"/>
  <c r="M4812" i="68"/>
  <c r="E4812" i="68"/>
  <c r="R4811" i="68"/>
  <c r="M4811" i="68"/>
  <c r="E4811" i="68"/>
  <c r="R4810" i="68"/>
  <c r="M4810" i="68"/>
  <c r="E4810" i="68"/>
  <c r="R4809" i="68"/>
  <c r="M4809" i="68"/>
  <c r="E4809" i="68"/>
  <c r="R4808" i="68"/>
  <c r="M4808" i="68"/>
  <c r="E4808" i="68"/>
  <c r="R4807" i="68"/>
  <c r="M4807" i="68"/>
  <c r="E4807" i="68"/>
  <c r="R4806" i="68"/>
  <c r="M4806" i="68"/>
  <c r="E4806" i="68"/>
  <c r="R4805" i="68"/>
  <c r="M4805" i="68"/>
  <c r="E4805" i="68"/>
  <c r="R4804" i="68"/>
  <c r="M4804" i="68"/>
  <c r="E4804" i="68"/>
  <c r="R4803" i="68"/>
  <c r="M4803" i="68"/>
  <c r="E4803" i="68"/>
  <c r="R4802" i="68"/>
  <c r="M4802" i="68"/>
  <c r="E4802" i="68"/>
  <c r="R4801" i="68"/>
  <c r="M4801" i="68"/>
  <c r="E4801" i="68"/>
  <c r="R4800" i="68"/>
  <c r="M4800" i="68"/>
  <c r="E4800" i="68"/>
  <c r="R4799" i="68"/>
  <c r="M4799" i="68"/>
  <c r="E4799" i="68"/>
  <c r="R4798" i="68"/>
  <c r="M4798" i="68"/>
  <c r="E4798" i="68"/>
  <c r="R4797" i="68"/>
  <c r="M4797" i="68"/>
  <c r="E4797" i="68"/>
  <c r="R4796" i="68"/>
  <c r="M4796" i="68"/>
  <c r="E4796" i="68"/>
  <c r="R4795" i="68"/>
  <c r="M4795" i="68"/>
  <c r="E4795" i="68"/>
  <c r="R4794" i="68"/>
  <c r="M4794" i="68"/>
  <c r="E4794" i="68"/>
  <c r="R4793" i="68"/>
  <c r="M4793" i="68"/>
  <c r="E4793" i="68"/>
  <c r="R4792" i="68"/>
  <c r="M4792" i="68"/>
  <c r="E4792" i="68"/>
  <c r="R4791" i="68"/>
  <c r="M4791" i="68"/>
  <c r="E4791" i="68"/>
  <c r="R4790" i="68"/>
  <c r="M4790" i="68"/>
  <c r="E4790" i="68"/>
  <c r="R4789" i="68"/>
  <c r="M4789" i="68"/>
  <c r="G4789" i="68"/>
  <c r="E4789" i="68"/>
  <c r="R4788" i="68"/>
  <c r="M4788" i="68"/>
  <c r="E4788" i="68"/>
  <c r="R4787" i="68"/>
  <c r="M4787" i="68"/>
  <c r="G4787" i="68"/>
  <c r="E4787" i="68"/>
  <c r="R4786" i="68"/>
  <c r="M4786" i="68"/>
  <c r="E4786" i="68"/>
  <c r="R4785" i="68"/>
  <c r="M4785" i="68"/>
  <c r="G4785" i="68"/>
  <c r="E4785" i="68"/>
  <c r="R4784" i="68"/>
  <c r="M4784" i="68"/>
  <c r="E4784" i="68"/>
  <c r="R4783" i="68"/>
  <c r="M4783" i="68"/>
  <c r="G4783" i="68"/>
  <c r="E4783" i="68"/>
  <c r="R4782" i="68"/>
  <c r="M4782" i="68"/>
  <c r="I4782" i="68"/>
  <c r="E4782" i="68"/>
  <c r="R4781" i="68"/>
  <c r="M4781" i="68"/>
  <c r="G4781" i="68"/>
  <c r="E4781" i="68"/>
  <c r="R4780" i="68"/>
  <c r="M4780" i="68"/>
  <c r="G4780" i="68"/>
  <c r="E4780" i="68"/>
  <c r="R4779" i="68"/>
  <c r="M4779" i="68"/>
  <c r="G4779" i="68"/>
  <c r="E4779" i="68"/>
  <c r="R4778" i="68"/>
  <c r="M4778" i="68"/>
  <c r="G4778" i="68"/>
  <c r="E4778" i="68"/>
  <c r="R4777" i="68"/>
  <c r="M4777" i="68"/>
  <c r="G4777" i="68"/>
  <c r="E4777" i="68"/>
  <c r="R4776" i="68"/>
  <c r="M4776" i="68"/>
  <c r="E4776" i="68"/>
  <c r="R4775" i="68"/>
  <c r="M4775" i="68"/>
  <c r="I4775" i="68"/>
  <c r="E4775" i="68"/>
  <c r="R4774" i="68"/>
  <c r="M4774" i="68"/>
  <c r="G4774" i="68"/>
  <c r="E4774" i="68"/>
  <c r="R4773" i="68"/>
  <c r="M4773" i="68"/>
  <c r="G4773" i="68"/>
  <c r="E4773" i="68"/>
  <c r="R4772" i="68"/>
  <c r="M4772" i="68"/>
  <c r="G4772" i="68"/>
  <c r="E4772" i="68"/>
  <c r="R4771" i="68"/>
  <c r="M4771" i="68"/>
  <c r="E4771" i="68"/>
  <c r="R4770" i="68"/>
  <c r="M4770" i="68"/>
  <c r="E4770" i="68"/>
  <c r="R4769" i="68"/>
  <c r="M4769" i="68"/>
  <c r="E4769" i="68"/>
  <c r="R4768" i="68"/>
  <c r="M4768" i="68"/>
  <c r="E4768" i="68"/>
  <c r="R4767" i="68"/>
  <c r="M4767" i="68"/>
  <c r="E4767" i="68"/>
  <c r="R4766" i="68"/>
  <c r="M4766" i="68"/>
  <c r="E4766" i="68"/>
  <c r="R4765" i="68"/>
  <c r="M4765" i="68"/>
  <c r="E4765" i="68"/>
  <c r="R4764" i="68"/>
  <c r="M4764" i="68"/>
  <c r="E4764" i="68"/>
  <c r="R4763" i="68"/>
  <c r="M4763" i="68"/>
  <c r="E4763" i="68"/>
  <c r="R4762" i="68"/>
  <c r="M4762" i="68"/>
  <c r="E4762" i="68"/>
  <c r="R4761" i="68"/>
  <c r="M4761" i="68"/>
  <c r="E4761" i="68"/>
  <c r="R4760" i="68"/>
  <c r="M4760" i="68"/>
  <c r="E4760" i="68"/>
  <c r="R4759" i="68"/>
  <c r="M4759" i="68"/>
  <c r="E4759" i="68"/>
  <c r="R4758" i="68"/>
  <c r="M4758" i="68"/>
  <c r="E4758" i="68"/>
  <c r="R4757" i="68"/>
  <c r="M4757" i="68"/>
  <c r="E4757" i="68"/>
  <c r="R4756" i="68"/>
  <c r="M4756" i="68"/>
  <c r="E4756" i="68"/>
  <c r="R4755" i="68"/>
  <c r="M4755" i="68"/>
  <c r="E4755" i="68"/>
  <c r="R4754" i="68"/>
  <c r="M4754" i="68"/>
  <c r="E4754" i="68"/>
  <c r="R4753" i="68"/>
  <c r="M4753" i="68"/>
  <c r="E4753" i="68"/>
  <c r="R4752" i="68"/>
  <c r="M4752" i="68"/>
  <c r="E4752" i="68"/>
  <c r="R4751" i="68"/>
  <c r="M4751" i="68"/>
  <c r="E4751" i="68"/>
  <c r="R4750" i="68"/>
  <c r="M4750" i="68"/>
  <c r="E4750" i="68"/>
  <c r="R4749" i="68"/>
  <c r="M4749" i="68"/>
  <c r="E4749" i="68"/>
  <c r="R4748" i="68"/>
  <c r="M4748" i="68"/>
  <c r="E4748" i="68"/>
  <c r="R4747" i="68"/>
  <c r="M4747" i="68"/>
  <c r="E4747" i="68"/>
  <c r="R4746" i="68"/>
  <c r="M4746" i="68"/>
  <c r="E4746" i="68"/>
  <c r="R4745" i="68"/>
  <c r="M4745" i="68"/>
  <c r="E4745" i="68"/>
  <c r="R4744" i="68"/>
  <c r="M4744" i="68"/>
  <c r="E4744" i="68"/>
  <c r="R4743" i="68"/>
  <c r="M4743" i="68"/>
  <c r="E4743" i="68"/>
  <c r="R4742" i="68"/>
  <c r="M4742" i="68"/>
  <c r="E4742" i="68"/>
  <c r="R4741" i="68"/>
  <c r="M4741" i="68"/>
  <c r="E4741" i="68"/>
  <c r="R4740" i="68"/>
  <c r="M4740" i="68"/>
  <c r="E4740" i="68"/>
  <c r="R4739" i="68"/>
  <c r="M4739" i="68"/>
  <c r="E4739" i="68"/>
  <c r="R4738" i="68"/>
  <c r="M4738" i="68"/>
  <c r="E4738" i="68"/>
  <c r="R4737" i="68"/>
  <c r="M4737" i="68"/>
  <c r="E4737" i="68"/>
  <c r="R4736" i="68"/>
  <c r="M4736" i="68"/>
  <c r="E4736" i="68"/>
  <c r="R4735" i="68"/>
  <c r="M4735" i="68"/>
  <c r="E4735" i="68"/>
  <c r="R4734" i="68"/>
  <c r="M4734" i="68"/>
  <c r="E4734" i="68"/>
  <c r="R4733" i="68"/>
  <c r="M4733" i="68"/>
  <c r="E4733" i="68"/>
  <c r="R4732" i="68"/>
  <c r="M4732" i="68"/>
  <c r="E4732" i="68"/>
  <c r="R4731" i="68"/>
  <c r="M4731" i="68"/>
  <c r="E4731" i="68"/>
  <c r="R4730" i="68"/>
  <c r="M4730" i="68"/>
  <c r="E4730" i="68"/>
  <c r="R4729" i="68"/>
  <c r="M4729" i="68"/>
  <c r="E4729" i="68"/>
  <c r="R4728" i="68"/>
  <c r="M4728" i="68"/>
  <c r="E4728" i="68"/>
  <c r="R4727" i="68"/>
  <c r="M4727" i="68"/>
  <c r="E4727" i="68"/>
  <c r="R4726" i="68"/>
  <c r="M4726" i="68"/>
  <c r="E4726" i="68"/>
  <c r="R4725" i="68"/>
  <c r="M4725" i="68"/>
  <c r="E4725" i="68"/>
  <c r="R4724" i="68"/>
  <c r="M4724" i="68"/>
  <c r="E4724" i="68"/>
  <c r="R4723" i="68"/>
  <c r="M4723" i="68"/>
  <c r="E4723" i="68"/>
  <c r="R4722" i="68"/>
  <c r="M4722" i="68"/>
  <c r="E4722" i="68"/>
  <c r="R4721" i="68"/>
  <c r="M4721" i="68"/>
  <c r="E4721" i="68"/>
  <c r="R4720" i="68"/>
  <c r="M4720" i="68"/>
  <c r="E4720" i="68"/>
  <c r="R4719" i="68"/>
  <c r="M4719" i="68"/>
  <c r="E4719" i="68"/>
  <c r="R4718" i="68"/>
  <c r="M4718" i="68"/>
  <c r="E4718" i="68"/>
  <c r="R4717" i="68"/>
  <c r="M4717" i="68"/>
  <c r="E4717" i="68"/>
  <c r="R4716" i="68"/>
  <c r="M4716" i="68"/>
  <c r="E4716" i="68"/>
  <c r="R4715" i="68"/>
  <c r="M4715" i="68"/>
  <c r="E4715" i="68"/>
  <c r="R4714" i="68"/>
  <c r="M4714" i="68"/>
  <c r="E4714" i="68"/>
  <c r="R4713" i="68"/>
  <c r="M4713" i="68"/>
  <c r="E4713" i="68"/>
  <c r="R4712" i="68"/>
  <c r="M4712" i="68"/>
  <c r="E4712" i="68"/>
  <c r="R4711" i="68"/>
  <c r="M4711" i="68"/>
  <c r="E4711" i="68"/>
  <c r="R4710" i="68"/>
  <c r="M4710" i="68"/>
  <c r="E4710" i="68"/>
  <c r="R4709" i="68"/>
  <c r="M4709" i="68"/>
  <c r="E4709" i="68"/>
  <c r="R4708" i="68"/>
  <c r="M4708" i="68"/>
  <c r="E4708" i="68"/>
  <c r="R4707" i="68"/>
  <c r="M4707" i="68"/>
  <c r="E4707" i="68"/>
  <c r="R4706" i="68"/>
  <c r="M4706" i="68"/>
  <c r="E4706" i="68"/>
  <c r="R4705" i="68"/>
  <c r="M4705" i="68"/>
  <c r="E4705" i="68"/>
  <c r="R4704" i="68"/>
  <c r="M4704" i="68"/>
  <c r="E4704" i="68"/>
  <c r="R4703" i="68"/>
  <c r="M4703" i="68"/>
  <c r="E4703" i="68"/>
  <c r="R4702" i="68"/>
  <c r="M4702" i="68"/>
  <c r="E4702" i="68"/>
  <c r="R4701" i="68"/>
  <c r="M4701" i="68"/>
  <c r="E4701" i="68"/>
  <c r="R4700" i="68"/>
  <c r="M4700" i="68"/>
  <c r="E4700" i="68"/>
  <c r="R4699" i="68"/>
  <c r="M4699" i="68"/>
  <c r="E4699" i="68"/>
  <c r="R4698" i="68"/>
  <c r="M4698" i="68"/>
  <c r="E4698" i="68"/>
  <c r="R4697" i="68"/>
  <c r="M4697" i="68"/>
  <c r="E4697" i="68"/>
  <c r="R4696" i="68"/>
  <c r="M4696" i="68"/>
  <c r="E4696" i="68"/>
  <c r="R4695" i="68"/>
  <c r="M4695" i="68"/>
  <c r="E4695" i="68"/>
  <c r="R4694" i="68"/>
  <c r="M4694" i="68"/>
  <c r="E4694" i="68"/>
  <c r="R4693" i="68"/>
  <c r="M4693" i="68"/>
  <c r="E4693" i="68"/>
  <c r="R4692" i="68"/>
  <c r="M4692" i="68"/>
  <c r="E4692" i="68"/>
  <c r="R4691" i="68"/>
  <c r="M4691" i="68"/>
  <c r="E4691" i="68"/>
  <c r="R4690" i="68"/>
  <c r="M4690" i="68"/>
  <c r="E4690" i="68"/>
  <c r="R4689" i="68"/>
  <c r="M4689" i="68"/>
  <c r="E4689" i="68"/>
  <c r="R4688" i="68"/>
  <c r="M4688" i="68"/>
  <c r="E4688" i="68"/>
  <c r="R4687" i="68"/>
  <c r="M4687" i="68"/>
  <c r="E4687" i="68"/>
  <c r="R4686" i="68"/>
  <c r="M4686" i="68"/>
  <c r="E4686" i="68"/>
  <c r="R4685" i="68"/>
  <c r="M4685" i="68"/>
  <c r="E4685" i="68"/>
  <c r="R4684" i="68"/>
  <c r="M4684" i="68"/>
  <c r="E4684" i="68"/>
  <c r="R4683" i="68"/>
  <c r="M4683" i="68"/>
  <c r="E4683" i="68"/>
  <c r="R4682" i="68"/>
  <c r="M4682" i="68"/>
  <c r="E4682" i="68"/>
  <c r="R4681" i="68"/>
  <c r="M4681" i="68"/>
  <c r="E4681" i="68"/>
  <c r="R4680" i="68"/>
  <c r="M4680" i="68"/>
  <c r="E4680" i="68"/>
  <c r="R4679" i="68"/>
  <c r="M4679" i="68"/>
  <c r="E4679" i="68"/>
  <c r="R4678" i="68"/>
  <c r="M4678" i="68"/>
  <c r="E4678" i="68"/>
  <c r="R4677" i="68"/>
  <c r="M4677" i="68"/>
  <c r="E4677" i="68"/>
  <c r="R4676" i="68"/>
  <c r="M4676" i="68"/>
  <c r="E4676" i="68"/>
  <c r="R4675" i="68"/>
  <c r="M4675" i="68"/>
  <c r="E4675" i="68"/>
  <c r="R4674" i="68"/>
  <c r="M4674" i="68"/>
  <c r="E4674" i="68"/>
  <c r="R4673" i="68"/>
  <c r="M4673" i="68"/>
  <c r="E4673" i="68"/>
  <c r="R4672" i="68"/>
  <c r="M4672" i="68"/>
  <c r="E4672" i="68"/>
  <c r="R4671" i="68"/>
  <c r="M4671" i="68"/>
  <c r="E4671" i="68"/>
  <c r="R4670" i="68"/>
  <c r="M4670" i="68"/>
  <c r="E4670" i="68"/>
  <c r="R4669" i="68"/>
  <c r="M4669" i="68"/>
  <c r="E4669" i="68"/>
  <c r="R4668" i="68"/>
  <c r="M4668" i="68"/>
  <c r="E4668" i="68"/>
  <c r="R4667" i="68"/>
  <c r="M4667" i="68"/>
  <c r="E4667" i="68"/>
  <c r="R4666" i="68"/>
  <c r="M4666" i="68"/>
  <c r="E4666" i="68"/>
  <c r="R4665" i="68"/>
  <c r="M4665" i="68"/>
  <c r="E4665" i="68"/>
  <c r="R4664" i="68"/>
  <c r="M4664" i="68"/>
  <c r="E4664" i="68"/>
  <c r="R4663" i="68"/>
  <c r="M4663" i="68"/>
  <c r="E4663" i="68"/>
  <c r="R4662" i="68"/>
  <c r="M4662" i="68"/>
  <c r="E4662" i="68"/>
  <c r="R4661" i="68"/>
  <c r="M4661" i="68"/>
  <c r="E4661" i="68"/>
  <c r="R4660" i="68"/>
  <c r="M4660" i="68"/>
  <c r="E4660" i="68"/>
  <c r="R4659" i="68"/>
  <c r="M4659" i="68"/>
  <c r="E4659" i="68"/>
  <c r="R4658" i="68"/>
  <c r="M4658" i="68"/>
  <c r="E4658" i="68"/>
  <c r="R4657" i="68"/>
  <c r="M4657" i="68"/>
  <c r="E4657" i="68"/>
  <c r="R4656" i="68"/>
  <c r="M4656" i="68"/>
  <c r="E4656" i="68"/>
  <c r="R4655" i="68"/>
  <c r="M4655" i="68"/>
  <c r="E4655" i="68"/>
  <c r="R4654" i="68"/>
  <c r="M4654" i="68"/>
  <c r="E4654" i="68"/>
  <c r="R4653" i="68"/>
  <c r="M4653" i="68"/>
  <c r="E4653" i="68"/>
  <c r="R4652" i="68"/>
  <c r="M4652" i="68"/>
  <c r="E4652" i="68"/>
  <c r="R4651" i="68"/>
  <c r="M4651" i="68"/>
  <c r="E4651" i="68"/>
  <c r="R4650" i="68"/>
  <c r="M4650" i="68"/>
  <c r="E4650" i="68"/>
  <c r="R4649" i="68"/>
  <c r="M4649" i="68"/>
  <c r="E4649" i="68"/>
  <c r="R4648" i="68"/>
  <c r="M4648" i="68"/>
  <c r="E4648" i="68"/>
  <c r="R4647" i="68"/>
  <c r="M4647" i="68"/>
  <c r="E4647" i="68"/>
  <c r="R4646" i="68"/>
  <c r="M4646" i="68"/>
  <c r="E4646" i="68"/>
  <c r="R4645" i="68"/>
  <c r="M4645" i="68"/>
  <c r="E4645" i="68"/>
  <c r="R4644" i="68"/>
  <c r="M4644" i="68"/>
  <c r="E4644" i="68"/>
  <c r="R4643" i="68"/>
  <c r="M4643" i="68"/>
  <c r="E4643" i="68"/>
  <c r="R4642" i="68"/>
  <c r="M4642" i="68"/>
  <c r="E4642" i="68"/>
  <c r="R4641" i="68"/>
  <c r="M4641" i="68"/>
  <c r="E4641" i="68"/>
  <c r="R4640" i="68"/>
  <c r="M4640" i="68"/>
  <c r="E4640" i="68"/>
  <c r="R4639" i="68"/>
  <c r="M4639" i="68"/>
  <c r="E4639" i="68"/>
  <c r="R4638" i="68"/>
  <c r="M4638" i="68"/>
  <c r="E4638" i="68"/>
  <c r="R4637" i="68"/>
  <c r="M4637" i="68"/>
  <c r="E4637" i="68"/>
  <c r="R4636" i="68"/>
  <c r="M4636" i="68"/>
  <c r="E4636" i="68"/>
  <c r="R4635" i="68"/>
  <c r="M4635" i="68"/>
  <c r="E4635" i="68"/>
  <c r="R4634" i="68"/>
  <c r="M4634" i="68"/>
  <c r="E4634" i="68"/>
  <c r="R4633" i="68"/>
  <c r="M4633" i="68"/>
  <c r="E4633" i="68"/>
  <c r="R4632" i="68"/>
  <c r="M4632" i="68"/>
  <c r="E4632" i="68"/>
  <c r="R4631" i="68"/>
  <c r="M4631" i="68"/>
  <c r="E4631" i="68"/>
  <c r="R4630" i="68"/>
  <c r="M4630" i="68"/>
  <c r="E4630" i="68"/>
  <c r="R4629" i="68"/>
  <c r="M4629" i="68"/>
  <c r="E4629" i="68"/>
  <c r="R4628" i="68"/>
  <c r="M4628" i="68"/>
  <c r="E4628" i="68"/>
  <c r="R4627" i="68"/>
  <c r="M4627" i="68"/>
  <c r="E4627" i="68"/>
  <c r="R4626" i="68"/>
  <c r="M4626" i="68"/>
  <c r="E4626" i="68"/>
  <c r="R4625" i="68"/>
  <c r="M4625" i="68"/>
  <c r="E4625" i="68"/>
  <c r="R4624" i="68"/>
  <c r="M4624" i="68"/>
  <c r="E4624" i="68"/>
  <c r="R4623" i="68"/>
  <c r="M4623" i="68"/>
  <c r="E4623" i="68"/>
  <c r="R4622" i="68"/>
  <c r="M4622" i="68"/>
  <c r="E4622" i="68"/>
  <c r="R4621" i="68"/>
  <c r="M4621" i="68"/>
  <c r="E4621" i="68"/>
  <c r="R4620" i="68"/>
  <c r="M4620" i="68"/>
  <c r="E4620" i="68"/>
  <c r="R4619" i="68"/>
  <c r="M4619" i="68"/>
  <c r="E4619" i="68"/>
  <c r="R4618" i="68"/>
  <c r="M4618" i="68"/>
  <c r="E4618" i="68"/>
  <c r="R4617" i="68"/>
  <c r="M4617" i="68"/>
  <c r="E4617" i="68"/>
  <c r="R4616" i="68"/>
  <c r="M4616" i="68"/>
  <c r="E4616" i="68"/>
  <c r="R4615" i="68"/>
  <c r="M4615" i="68"/>
  <c r="E4615" i="68"/>
  <c r="R4614" i="68"/>
  <c r="M4614" i="68"/>
  <c r="E4614" i="68"/>
  <c r="R4613" i="68"/>
  <c r="M4613" i="68"/>
  <c r="E4613" i="68"/>
  <c r="R4612" i="68"/>
  <c r="M4612" i="68"/>
  <c r="E4612" i="68"/>
  <c r="R4611" i="68"/>
  <c r="M4611" i="68"/>
  <c r="E4611" i="68"/>
  <c r="R4610" i="68"/>
  <c r="M4610" i="68"/>
  <c r="E4610" i="68"/>
  <c r="R4609" i="68"/>
  <c r="M4609" i="68"/>
  <c r="E4609" i="68"/>
  <c r="R4608" i="68"/>
  <c r="M4608" i="68"/>
  <c r="E4608" i="68"/>
  <c r="R4607" i="68"/>
  <c r="M4607" i="68"/>
  <c r="E4607" i="68"/>
  <c r="R4606" i="68"/>
  <c r="M4606" i="68"/>
  <c r="E4606" i="68"/>
  <c r="R4605" i="68"/>
  <c r="M4605" i="68"/>
  <c r="E4605" i="68"/>
  <c r="R4604" i="68"/>
  <c r="M4604" i="68"/>
  <c r="E4604" i="68"/>
  <c r="R4603" i="68"/>
  <c r="M4603" i="68"/>
  <c r="E4603" i="68"/>
  <c r="R4602" i="68"/>
  <c r="M4602" i="68"/>
  <c r="E4602" i="68"/>
  <c r="R4601" i="68"/>
  <c r="M4601" i="68"/>
  <c r="E4601" i="68"/>
  <c r="R4600" i="68"/>
  <c r="M4600" i="68"/>
  <c r="E4600" i="68"/>
  <c r="R4599" i="68"/>
  <c r="M4599" i="68"/>
  <c r="E4599" i="68"/>
  <c r="R4598" i="68"/>
  <c r="M4598" i="68"/>
  <c r="E4598" i="68"/>
  <c r="R4597" i="68"/>
  <c r="M4597" i="68"/>
  <c r="E4597" i="68"/>
  <c r="R4596" i="68"/>
  <c r="M4596" i="68"/>
  <c r="E4596" i="68"/>
  <c r="R4595" i="68"/>
  <c r="M4595" i="68"/>
  <c r="E4595" i="68"/>
  <c r="R4594" i="68"/>
  <c r="M4594" i="68"/>
  <c r="E4594" i="68"/>
  <c r="R4593" i="68"/>
  <c r="M4593" i="68"/>
  <c r="E4593" i="68"/>
  <c r="R4592" i="68"/>
  <c r="M4592" i="68"/>
  <c r="E4592" i="68"/>
  <c r="R4591" i="68"/>
  <c r="M4591" i="68"/>
  <c r="E4591" i="68"/>
  <c r="R4590" i="68"/>
  <c r="M4590" i="68"/>
  <c r="E4590" i="68"/>
  <c r="R4589" i="68"/>
  <c r="M4589" i="68"/>
  <c r="E4589" i="68"/>
  <c r="R4588" i="68"/>
  <c r="M4588" i="68"/>
  <c r="E4588" i="68"/>
  <c r="R4587" i="68"/>
  <c r="M4587" i="68"/>
  <c r="E4587" i="68"/>
  <c r="R4586" i="68"/>
  <c r="M4586" i="68"/>
  <c r="E4586" i="68"/>
  <c r="R4585" i="68"/>
  <c r="M4585" i="68"/>
  <c r="E4585" i="68"/>
  <c r="R4584" i="68"/>
  <c r="M4584" i="68"/>
  <c r="E4584" i="68"/>
  <c r="R4583" i="68"/>
  <c r="M4583" i="68"/>
  <c r="E4583" i="68"/>
  <c r="R4582" i="68"/>
  <c r="M4582" i="68"/>
  <c r="E4582" i="68"/>
  <c r="R4581" i="68"/>
  <c r="M4581" i="68"/>
  <c r="E4581" i="68"/>
  <c r="R4580" i="68"/>
  <c r="M4580" i="68"/>
  <c r="E4580" i="68"/>
  <c r="R4579" i="68"/>
  <c r="M4579" i="68"/>
  <c r="E4579" i="68"/>
  <c r="R4578" i="68"/>
  <c r="M4578" i="68"/>
  <c r="E4578" i="68"/>
  <c r="R4577" i="68"/>
  <c r="M4577" i="68"/>
  <c r="E4577" i="68"/>
  <c r="R4576" i="68"/>
  <c r="M4576" i="68"/>
  <c r="E4576" i="68"/>
  <c r="R4575" i="68"/>
  <c r="M4575" i="68"/>
  <c r="E4575" i="68"/>
  <c r="R4574" i="68"/>
  <c r="M4574" i="68"/>
  <c r="E4574" i="68"/>
  <c r="R4573" i="68"/>
  <c r="M4573" i="68"/>
  <c r="E4573" i="68"/>
  <c r="R4572" i="68"/>
  <c r="M4572" i="68"/>
  <c r="E4572" i="68"/>
  <c r="R4571" i="68"/>
  <c r="M4571" i="68"/>
  <c r="E4571" i="68"/>
  <c r="R4570" i="68"/>
  <c r="M4570" i="68"/>
  <c r="E4570" i="68"/>
  <c r="R4569" i="68"/>
  <c r="M4569" i="68"/>
  <c r="E4569" i="68"/>
  <c r="R4568" i="68"/>
  <c r="M4568" i="68"/>
  <c r="E4568" i="68"/>
  <c r="R4567" i="68"/>
  <c r="M4567" i="68"/>
  <c r="E4567" i="68"/>
  <c r="R4566" i="68"/>
  <c r="M4566" i="68"/>
  <c r="E4566" i="68"/>
  <c r="R4565" i="68"/>
  <c r="M4565" i="68"/>
  <c r="E4565" i="68"/>
  <c r="R4564" i="68"/>
  <c r="M4564" i="68"/>
  <c r="E4564" i="68"/>
  <c r="R4563" i="68"/>
  <c r="M4563" i="68"/>
  <c r="E4563" i="68"/>
  <c r="R4562" i="68"/>
  <c r="M4562" i="68"/>
  <c r="E4562" i="68"/>
  <c r="R4561" i="68"/>
  <c r="M4561" i="68"/>
  <c r="E4561" i="68"/>
  <c r="R4560" i="68"/>
  <c r="M4560" i="68"/>
  <c r="E4560" i="68"/>
  <c r="R4559" i="68"/>
  <c r="M4559" i="68"/>
  <c r="E4559" i="68"/>
  <c r="R4558" i="68"/>
  <c r="M4558" i="68"/>
  <c r="E4558" i="68"/>
  <c r="R4557" i="68"/>
  <c r="M4557" i="68"/>
  <c r="E4557" i="68"/>
  <c r="R4556" i="68"/>
  <c r="M4556" i="68"/>
  <c r="E4556" i="68"/>
  <c r="R4555" i="68"/>
  <c r="M4555" i="68"/>
  <c r="E4555" i="68"/>
  <c r="R4554" i="68"/>
  <c r="M4554" i="68"/>
  <c r="E4554" i="68"/>
  <c r="R4553" i="68"/>
  <c r="M4553" i="68"/>
  <c r="E4553" i="68"/>
  <c r="R4552" i="68"/>
  <c r="M4552" i="68"/>
  <c r="E4552" i="68"/>
  <c r="R4551" i="68"/>
  <c r="M4551" i="68"/>
  <c r="E4551" i="68"/>
  <c r="R4550" i="68"/>
  <c r="M4550" i="68"/>
  <c r="E4550" i="68"/>
  <c r="R4549" i="68"/>
  <c r="M4549" i="68"/>
  <c r="E4549" i="68"/>
  <c r="R4548" i="68"/>
  <c r="M4548" i="68"/>
  <c r="E4548" i="68"/>
  <c r="R4547" i="68"/>
  <c r="M4547" i="68"/>
  <c r="E4547" i="68"/>
  <c r="R4546" i="68"/>
  <c r="M4546" i="68"/>
  <c r="E4546" i="68"/>
  <c r="R4545" i="68"/>
  <c r="M4545" i="68"/>
  <c r="E4545" i="68"/>
  <c r="R4544" i="68"/>
  <c r="M4544" i="68"/>
  <c r="E4544" i="68"/>
  <c r="R4543" i="68"/>
  <c r="M4543" i="68"/>
  <c r="E4543" i="68"/>
  <c r="R4542" i="68"/>
  <c r="M4542" i="68"/>
  <c r="E4542" i="68"/>
  <c r="R4541" i="68"/>
  <c r="M4541" i="68"/>
  <c r="E4541" i="68"/>
  <c r="R4540" i="68"/>
  <c r="M4540" i="68"/>
  <c r="E4540" i="68"/>
  <c r="R4539" i="68"/>
  <c r="M4539" i="68"/>
  <c r="E4539" i="68"/>
  <c r="R4538" i="68"/>
  <c r="M4538" i="68"/>
  <c r="E4538" i="68"/>
  <c r="R4537" i="68"/>
  <c r="M4537" i="68"/>
  <c r="E4537" i="68"/>
  <c r="R4536" i="68"/>
  <c r="M4536" i="68"/>
  <c r="E4536" i="68"/>
  <c r="R4535" i="68"/>
  <c r="M4535" i="68"/>
  <c r="E4535" i="68"/>
  <c r="R4534" i="68"/>
  <c r="M4534" i="68"/>
  <c r="E4534" i="68"/>
  <c r="R4533" i="68"/>
  <c r="M4533" i="68"/>
  <c r="E4533" i="68"/>
  <c r="R4532" i="68"/>
  <c r="M4532" i="68"/>
  <c r="E4532" i="68"/>
  <c r="R4531" i="68"/>
  <c r="M4531" i="68"/>
  <c r="E4531" i="68"/>
  <c r="R4530" i="68"/>
  <c r="M4530" i="68"/>
  <c r="E4530" i="68"/>
  <c r="R4529" i="68"/>
  <c r="M4529" i="68"/>
  <c r="E4529" i="68"/>
  <c r="R4528" i="68"/>
  <c r="M4528" i="68"/>
  <c r="E4528" i="68"/>
  <c r="R4527" i="68"/>
  <c r="M4527" i="68"/>
  <c r="E4527" i="68"/>
  <c r="R4526" i="68"/>
  <c r="M4526" i="68"/>
  <c r="E4526" i="68"/>
  <c r="R4525" i="68"/>
  <c r="M4525" i="68"/>
  <c r="E4525" i="68"/>
  <c r="R4524" i="68"/>
  <c r="M4524" i="68"/>
  <c r="E4524" i="68"/>
  <c r="R4523" i="68"/>
  <c r="M4523" i="68"/>
  <c r="E4523" i="68"/>
  <c r="R4522" i="68"/>
  <c r="M4522" i="68"/>
  <c r="E4522" i="68"/>
  <c r="R4521" i="68"/>
  <c r="M4521" i="68"/>
  <c r="E4521" i="68"/>
  <c r="R4520" i="68"/>
  <c r="M4520" i="68"/>
  <c r="E4520" i="68"/>
  <c r="R4519" i="68"/>
  <c r="M4519" i="68"/>
  <c r="E4519" i="68"/>
  <c r="R4518" i="68"/>
  <c r="M4518" i="68"/>
  <c r="E4518" i="68"/>
  <c r="R4517" i="68"/>
  <c r="M4517" i="68"/>
  <c r="E4517" i="68"/>
  <c r="R4516" i="68"/>
  <c r="M4516" i="68"/>
  <c r="E4516" i="68"/>
  <c r="R4515" i="68"/>
  <c r="M4515" i="68"/>
  <c r="E4515" i="68"/>
  <c r="R4514" i="68"/>
  <c r="M4514" i="68"/>
  <c r="E4514" i="68"/>
  <c r="R4513" i="68"/>
  <c r="M4513" i="68"/>
  <c r="E4513" i="68"/>
  <c r="R4512" i="68"/>
  <c r="M4512" i="68"/>
  <c r="E4512" i="68"/>
  <c r="R4511" i="68"/>
  <c r="M4511" i="68"/>
  <c r="E4511" i="68"/>
  <c r="R4510" i="68"/>
  <c r="M4510" i="68"/>
  <c r="E4510" i="68"/>
  <c r="R4509" i="68"/>
  <c r="M4509" i="68"/>
  <c r="E4509" i="68"/>
  <c r="R4508" i="68"/>
  <c r="M4508" i="68"/>
  <c r="E4508" i="68"/>
  <c r="R4507" i="68"/>
  <c r="M4507" i="68"/>
  <c r="E4507" i="68"/>
  <c r="R4506" i="68"/>
  <c r="M4506" i="68"/>
  <c r="E4506" i="68"/>
  <c r="R4505" i="68"/>
  <c r="M4505" i="68"/>
  <c r="E4505" i="68"/>
  <c r="R4504" i="68"/>
  <c r="M4504" i="68"/>
  <c r="E4504" i="68"/>
  <c r="R4503" i="68"/>
  <c r="M4503" i="68"/>
  <c r="E4503" i="68"/>
  <c r="R4502" i="68"/>
  <c r="M4502" i="68"/>
  <c r="E4502" i="68"/>
  <c r="R4501" i="68"/>
  <c r="M4501" i="68"/>
  <c r="E4501" i="68"/>
  <c r="R4500" i="68"/>
  <c r="M4500" i="68"/>
  <c r="E4500" i="68"/>
  <c r="R4499" i="68"/>
  <c r="M4499" i="68"/>
  <c r="E4499" i="68"/>
  <c r="R4498" i="68"/>
  <c r="M4498" i="68"/>
  <c r="E4498" i="68"/>
  <c r="R4497" i="68"/>
  <c r="M4497" i="68"/>
  <c r="E4497" i="68"/>
  <c r="R4496" i="68"/>
  <c r="M4496" i="68"/>
  <c r="E4496" i="68"/>
  <c r="R4495" i="68"/>
  <c r="M4495" i="68"/>
  <c r="E4495" i="68"/>
  <c r="R4494" i="68"/>
  <c r="M4494" i="68"/>
  <c r="E4494" i="68"/>
  <c r="R4493" i="68"/>
  <c r="M4493" i="68"/>
  <c r="R4492" i="68"/>
  <c r="M4492" i="68"/>
  <c r="E4492" i="68"/>
  <c r="R4491" i="68"/>
  <c r="M4491" i="68"/>
  <c r="E4491" i="68"/>
  <c r="R4490" i="68"/>
  <c r="M4490" i="68"/>
  <c r="E4490" i="68"/>
  <c r="R4489" i="68"/>
  <c r="M4489" i="68"/>
  <c r="E4489" i="68"/>
  <c r="R4488" i="68"/>
  <c r="M4488" i="68"/>
  <c r="E4488" i="68"/>
  <c r="R4487" i="68"/>
  <c r="M4487" i="68"/>
  <c r="E4487" i="68"/>
  <c r="R4486" i="68"/>
  <c r="M4486" i="68"/>
  <c r="E4486" i="68"/>
  <c r="R4485" i="68"/>
  <c r="M4485" i="68"/>
  <c r="E4485" i="68"/>
  <c r="R4484" i="68"/>
  <c r="M4484" i="68"/>
  <c r="E4484" i="68"/>
  <c r="R4483" i="68"/>
  <c r="M4483" i="68"/>
  <c r="E4483" i="68"/>
  <c r="R4482" i="68"/>
  <c r="M4482" i="68"/>
  <c r="E4482" i="68"/>
  <c r="R4481" i="68"/>
  <c r="M4481" i="68"/>
  <c r="E4481" i="68"/>
  <c r="R4480" i="68"/>
  <c r="M4480" i="68"/>
  <c r="E4480" i="68"/>
  <c r="R4479" i="68"/>
  <c r="M4479" i="68"/>
  <c r="E4479" i="68"/>
  <c r="R4478" i="68"/>
  <c r="M4478" i="68"/>
  <c r="E4478" i="68"/>
  <c r="R4477" i="68"/>
  <c r="M4477" i="68"/>
  <c r="E4477" i="68"/>
  <c r="R4476" i="68"/>
  <c r="M4476" i="68"/>
  <c r="E4476" i="68"/>
  <c r="R4475" i="68"/>
  <c r="M4475" i="68"/>
  <c r="E4475" i="68"/>
  <c r="R4474" i="68"/>
  <c r="M4474" i="68"/>
  <c r="E4474" i="68"/>
  <c r="R4473" i="68"/>
  <c r="M4473" i="68"/>
  <c r="E4473" i="68"/>
  <c r="R4472" i="68"/>
  <c r="M4472" i="68"/>
  <c r="E4472" i="68"/>
  <c r="R4471" i="68"/>
  <c r="M4471" i="68"/>
  <c r="E4471" i="68"/>
  <c r="R4470" i="68"/>
  <c r="M4470" i="68"/>
  <c r="E4470" i="68"/>
  <c r="R4469" i="68"/>
  <c r="M4469" i="68"/>
  <c r="E4469" i="68"/>
  <c r="R4468" i="68"/>
  <c r="M4468" i="68"/>
  <c r="E4468" i="68"/>
  <c r="R4467" i="68"/>
  <c r="M4467" i="68"/>
  <c r="E4467" i="68"/>
  <c r="R4466" i="68"/>
  <c r="M4466" i="68"/>
  <c r="E4466" i="68"/>
  <c r="R4465" i="68"/>
  <c r="M4465" i="68"/>
  <c r="E4465" i="68"/>
  <c r="R4464" i="68"/>
  <c r="M4464" i="68"/>
  <c r="E4464" i="68"/>
  <c r="R4463" i="68"/>
  <c r="M4463" i="68"/>
  <c r="E4463" i="68"/>
  <c r="R4462" i="68"/>
  <c r="M4462" i="68"/>
  <c r="E4462" i="68"/>
  <c r="R4461" i="68"/>
  <c r="M4461" i="68"/>
  <c r="E4461" i="68"/>
  <c r="R4460" i="68"/>
  <c r="M4460" i="68"/>
  <c r="E4460" i="68"/>
  <c r="R4459" i="68"/>
  <c r="M4459" i="68"/>
  <c r="E4459" i="68"/>
  <c r="R4458" i="68"/>
  <c r="E4458" i="68"/>
  <c r="R4457" i="68"/>
  <c r="M4457" i="68"/>
  <c r="E4457" i="68"/>
  <c r="R4456" i="68"/>
  <c r="M4456" i="68"/>
  <c r="E4456" i="68"/>
  <c r="R4455" i="68"/>
  <c r="M4455" i="68"/>
  <c r="E4455" i="68"/>
  <c r="R4454" i="68"/>
  <c r="M4454" i="68"/>
  <c r="E4454" i="68"/>
  <c r="R4453" i="68"/>
  <c r="M4453" i="68"/>
  <c r="E4453" i="68"/>
  <c r="R4452" i="68"/>
  <c r="M4452" i="68"/>
  <c r="E4452" i="68"/>
  <c r="R4451" i="68"/>
  <c r="M4451" i="68"/>
  <c r="E4451" i="68"/>
  <c r="R4450" i="68"/>
  <c r="M4450" i="68"/>
  <c r="E4450" i="68"/>
  <c r="R4449" i="68"/>
  <c r="M4449" i="68"/>
  <c r="E4449" i="68"/>
  <c r="R4448" i="68"/>
  <c r="M4448" i="68"/>
  <c r="E4448" i="68"/>
  <c r="R4447" i="68"/>
  <c r="M4447" i="68"/>
  <c r="E4447" i="68"/>
  <c r="R4446" i="68"/>
  <c r="M4446" i="68"/>
  <c r="E4446" i="68"/>
  <c r="R4445" i="68"/>
  <c r="M4445" i="68"/>
  <c r="E4445" i="68"/>
  <c r="R4444" i="68"/>
  <c r="M4444" i="68"/>
  <c r="E4444" i="68"/>
  <c r="R4443" i="68"/>
  <c r="M4443" i="68"/>
  <c r="E4443" i="68"/>
  <c r="R4442" i="68"/>
  <c r="M4442" i="68"/>
  <c r="E4442" i="68"/>
  <c r="R4441" i="68"/>
  <c r="M4441" i="68"/>
  <c r="E4441" i="68"/>
  <c r="R4440" i="68"/>
  <c r="M4440" i="68"/>
  <c r="E4440" i="68"/>
  <c r="R4439" i="68"/>
  <c r="M4439" i="68"/>
  <c r="E4439" i="68"/>
  <c r="R4438" i="68"/>
  <c r="M4438" i="68"/>
  <c r="E4438" i="68"/>
  <c r="R4437" i="68"/>
  <c r="M4437" i="68"/>
  <c r="E4437" i="68"/>
  <c r="R4436" i="68"/>
  <c r="M4436" i="68"/>
  <c r="E4436" i="68"/>
  <c r="R4435" i="68"/>
  <c r="M4435" i="68"/>
  <c r="E4435" i="68"/>
  <c r="R4434" i="68"/>
  <c r="M4434" i="68"/>
  <c r="E4434" i="68"/>
  <c r="R4433" i="68"/>
  <c r="M4433" i="68"/>
  <c r="E4433" i="68"/>
  <c r="R4432" i="68"/>
  <c r="M4432" i="68"/>
  <c r="E4432" i="68"/>
  <c r="R4431" i="68"/>
  <c r="M4431" i="68"/>
  <c r="E4431" i="68"/>
  <c r="R4430" i="68"/>
  <c r="M4430" i="68"/>
  <c r="E4430" i="68"/>
  <c r="R4429" i="68"/>
  <c r="M4429" i="68"/>
  <c r="E4429" i="68"/>
  <c r="R4428" i="68"/>
  <c r="M4428" i="68"/>
  <c r="E4428" i="68"/>
  <c r="R4427" i="68"/>
  <c r="M4427" i="68"/>
  <c r="E4427" i="68"/>
  <c r="R4426" i="68"/>
  <c r="M4426" i="68"/>
  <c r="E4426" i="68"/>
  <c r="R4425" i="68"/>
  <c r="M4425" i="68"/>
  <c r="E4425" i="68"/>
  <c r="R4424" i="68"/>
  <c r="M4424" i="68"/>
  <c r="E4424" i="68"/>
  <c r="R4423" i="68"/>
  <c r="M4423" i="68"/>
  <c r="E4423" i="68"/>
  <c r="R4422" i="68"/>
  <c r="M4422" i="68"/>
  <c r="E4422" i="68"/>
  <c r="R4421" i="68"/>
  <c r="M4421" i="68"/>
  <c r="E4421" i="68"/>
  <c r="R4420" i="68"/>
  <c r="M4420" i="68"/>
  <c r="E4420" i="68"/>
  <c r="R4419" i="68"/>
  <c r="M4419" i="68"/>
  <c r="E4419" i="68"/>
  <c r="R4418" i="68"/>
  <c r="M4418" i="68"/>
  <c r="E4418" i="68"/>
  <c r="R4417" i="68"/>
  <c r="M4417" i="68"/>
  <c r="E4417" i="68"/>
  <c r="R4416" i="68"/>
  <c r="M4416" i="68"/>
  <c r="E4416" i="68"/>
  <c r="R4415" i="68"/>
  <c r="M4415" i="68"/>
  <c r="E4415" i="68"/>
  <c r="R4414" i="68"/>
  <c r="M4414" i="68"/>
  <c r="E4414" i="68"/>
  <c r="R4413" i="68"/>
  <c r="M4413" i="68"/>
  <c r="E4413" i="68"/>
  <c r="R4412" i="68"/>
  <c r="M4412" i="68"/>
  <c r="E4412" i="68"/>
  <c r="R4411" i="68"/>
  <c r="M4411" i="68"/>
  <c r="E4411" i="68"/>
  <c r="R4410" i="68"/>
  <c r="M4410" i="68"/>
  <c r="E4410" i="68"/>
  <c r="R4409" i="68"/>
  <c r="M4409" i="68"/>
  <c r="E4409" i="68"/>
  <c r="R4408" i="68"/>
  <c r="M4408" i="68"/>
  <c r="E4408" i="68"/>
  <c r="R4407" i="68"/>
  <c r="M4407" i="68"/>
  <c r="E4407" i="68"/>
  <c r="R4406" i="68"/>
  <c r="M4406" i="68"/>
  <c r="E4406" i="68"/>
  <c r="R4405" i="68"/>
  <c r="M4405" i="68"/>
  <c r="E4405" i="68"/>
  <c r="R4404" i="68"/>
  <c r="M4404" i="68"/>
  <c r="E4404" i="68"/>
  <c r="R4403" i="68"/>
  <c r="M4403" i="68"/>
  <c r="E4403" i="68"/>
  <c r="R4402" i="68"/>
  <c r="M4402" i="68"/>
  <c r="E4402" i="68"/>
  <c r="R4401" i="68"/>
  <c r="M4401" i="68"/>
  <c r="E4401" i="68"/>
  <c r="R4400" i="68"/>
  <c r="M4400" i="68"/>
  <c r="E4400" i="68"/>
  <c r="R4399" i="68"/>
  <c r="M4399" i="68"/>
  <c r="E4399" i="68"/>
  <c r="R4398" i="68"/>
  <c r="M4398" i="68"/>
  <c r="E4398" i="68"/>
  <c r="R4397" i="68"/>
  <c r="M4397" i="68"/>
  <c r="E4397" i="68"/>
  <c r="R4396" i="68"/>
  <c r="M4396" i="68"/>
  <c r="E4396" i="68"/>
  <c r="R4395" i="68"/>
  <c r="M4395" i="68"/>
  <c r="E4395" i="68"/>
  <c r="R4394" i="68"/>
  <c r="M4394" i="68"/>
  <c r="E4394" i="68"/>
  <c r="R4393" i="68"/>
  <c r="M4393" i="68"/>
  <c r="E4393" i="68"/>
  <c r="R4392" i="68"/>
  <c r="M4392" i="68"/>
  <c r="E4392" i="68"/>
  <c r="R4391" i="68"/>
  <c r="M4391" i="68"/>
  <c r="E4391" i="68"/>
  <c r="R4390" i="68"/>
  <c r="M4390" i="68"/>
  <c r="E4390" i="68"/>
  <c r="R4389" i="68"/>
  <c r="M4389" i="68"/>
  <c r="E4389" i="68"/>
  <c r="R4388" i="68"/>
  <c r="M4388" i="68"/>
  <c r="E4388" i="68"/>
  <c r="R4387" i="68"/>
  <c r="M4387" i="68"/>
  <c r="E4387" i="68"/>
  <c r="R4386" i="68"/>
  <c r="M4386" i="68"/>
  <c r="E4386" i="68"/>
  <c r="R4385" i="68"/>
  <c r="M4385" i="68"/>
  <c r="E4385" i="68"/>
  <c r="R4384" i="68"/>
  <c r="M4384" i="68"/>
  <c r="E4384" i="68"/>
  <c r="R4383" i="68"/>
  <c r="M4383" i="68"/>
  <c r="E4383" i="68"/>
  <c r="R4382" i="68"/>
  <c r="M4382" i="68"/>
  <c r="E4382" i="68"/>
  <c r="R4381" i="68"/>
  <c r="M4381" i="68"/>
  <c r="R4380" i="68"/>
  <c r="M4380" i="68"/>
  <c r="E4380" i="68"/>
  <c r="R4379" i="68"/>
  <c r="M4379" i="68"/>
  <c r="R4378" i="68"/>
  <c r="M4378" i="68"/>
  <c r="E4378" i="68"/>
  <c r="R4377" i="68"/>
  <c r="M4377" i="68"/>
  <c r="E4377" i="68"/>
  <c r="R4376" i="68"/>
  <c r="M4376" i="68"/>
  <c r="E4376" i="68"/>
  <c r="R4375" i="68"/>
  <c r="M4375" i="68"/>
  <c r="E4375" i="68"/>
  <c r="R4374" i="68"/>
  <c r="M4374" i="68"/>
  <c r="E4374" i="68"/>
  <c r="R4373" i="68"/>
  <c r="M4373" i="68"/>
  <c r="E4373" i="68"/>
  <c r="R4372" i="68"/>
  <c r="M4372" i="68"/>
  <c r="E4372" i="68"/>
  <c r="R4371" i="68"/>
  <c r="M4371" i="68"/>
  <c r="E4371" i="68"/>
  <c r="R4370" i="68"/>
  <c r="M4370" i="68"/>
  <c r="E4370" i="68"/>
  <c r="R4369" i="68"/>
  <c r="M4369" i="68"/>
  <c r="E4369" i="68"/>
  <c r="R4368" i="68"/>
  <c r="M4368" i="68"/>
  <c r="E4368" i="68"/>
  <c r="R4367" i="68"/>
  <c r="M4367" i="68"/>
  <c r="E4367" i="68"/>
  <c r="R4366" i="68"/>
  <c r="M4366" i="68"/>
  <c r="E4366" i="68"/>
  <c r="R4365" i="68"/>
  <c r="M4365" i="68"/>
  <c r="E4365" i="68"/>
  <c r="R4364" i="68"/>
  <c r="M4364" i="68"/>
  <c r="E4364" i="68"/>
  <c r="R4363" i="68"/>
  <c r="M4363" i="68"/>
  <c r="E4363" i="68"/>
  <c r="R4362" i="68"/>
  <c r="M4362" i="68"/>
  <c r="E4362" i="68"/>
  <c r="R4361" i="68"/>
  <c r="M4361" i="68"/>
  <c r="E4361" i="68"/>
  <c r="R4360" i="68"/>
  <c r="M4360" i="68"/>
  <c r="E4360" i="68"/>
  <c r="R4359" i="68"/>
  <c r="M4359" i="68"/>
  <c r="E4359" i="68"/>
  <c r="R4358" i="68"/>
  <c r="M4358" i="68"/>
  <c r="E4358" i="68"/>
  <c r="R4357" i="68"/>
  <c r="M4357" i="68"/>
  <c r="E4357" i="68"/>
  <c r="R4356" i="68"/>
  <c r="M4356" i="68"/>
  <c r="E4356" i="68"/>
  <c r="R4355" i="68"/>
  <c r="M4355" i="68"/>
  <c r="E4355" i="68"/>
  <c r="R4354" i="68"/>
  <c r="M4354" i="68"/>
  <c r="E4354" i="68"/>
  <c r="R4353" i="68"/>
  <c r="M4353" i="68"/>
  <c r="E4353" i="68"/>
  <c r="R4352" i="68"/>
  <c r="M4352" i="68"/>
  <c r="E4352" i="68"/>
  <c r="R4351" i="68"/>
  <c r="M4351" i="68"/>
  <c r="E4351" i="68"/>
  <c r="R4350" i="68"/>
  <c r="M4350" i="68"/>
  <c r="E4350" i="68"/>
  <c r="R4349" i="68"/>
  <c r="M4349" i="68"/>
  <c r="E4349" i="68"/>
  <c r="R4348" i="68"/>
  <c r="M4348" i="68"/>
  <c r="E4348" i="68"/>
  <c r="R4347" i="68"/>
  <c r="M4347" i="68"/>
  <c r="E4347" i="68"/>
  <c r="R4346" i="68"/>
  <c r="M4346" i="68"/>
  <c r="E4346" i="68"/>
  <c r="R4345" i="68"/>
  <c r="M4345" i="68"/>
  <c r="E4345" i="68"/>
  <c r="R4344" i="68"/>
  <c r="M4344" i="68"/>
  <c r="E4344" i="68"/>
  <c r="R4343" i="68"/>
  <c r="M4343" i="68"/>
  <c r="E4343" i="68"/>
  <c r="R4342" i="68"/>
  <c r="M4342" i="68"/>
  <c r="E4342" i="68"/>
  <c r="R4341" i="68"/>
  <c r="M4341" i="68"/>
  <c r="E4341" i="68"/>
  <c r="R4340" i="68"/>
  <c r="M4340" i="68"/>
  <c r="E4340" i="68"/>
  <c r="R4339" i="68"/>
  <c r="M4339" i="68"/>
  <c r="E4339" i="68"/>
  <c r="R4338" i="68"/>
  <c r="M4338" i="68"/>
  <c r="E4338" i="68"/>
  <c r="R4337" i="68"/>
  <c r="M4337" i="68"/>
  <c r="E4337" i="68"/>
  <c r="R4336" i="68"/>
  <c r="M4336" i="68"/>
  <c r="E4336" i="68"/>
  <c r="R4335" i="68"/>
  <c r="M4335" i="68"/>
  <c r="E4335" i="68"/>
  <c r="R4334" i="68"/>
  <c r="M4334" i="68"/>
  <c r="E4334" i="68"/>
  <c r="R4333" i="68"/>
  <c r="M4333" i="68"/>
  <c r="E4333" i="68"/>
  <c r="R4332" i="68"/>
  <c r="M4332" i="68"/>
  <c r="E4332" i="68"/>
  <c r="R4331" i="68"/>
  <c r="M4331" i="68"/>
  <c r="E4331" i="68"/>
  <c r="R4330" i="68"/>
  <c r="M4330" i="68"/>
  <c r="E4330" i="68"/>
  <c r="R4329" i="68"/>
  <c r="M4329" i="68"/>
  <c r="E4329" i="68"/>
  <c r="R4328" i="68"/>
  <c r="M4328" i="68"/>
  <c r="E4328" i="68"/>
  <c r="R4327" i="68"/>
  <c r="M4327" i="68"/>
  <c r="E4327" i="68"/>
  <c r="R4326" i="68"/>
  <c r="M4326" i="68"/>
  <c r="E4326" i="68"/>
  <c r="R4325" i="68"/>
  <c r="M4325" i="68"/>
  <c r="E4325" i="68"/>
  <c r="R4324" i="68"/>
  <c r="M4324" i="68"/>
  <c r="E4324" i="68"/>
  <c r="R4323" i="68"/>
  <c r="M4323" i="68"/>
  <c r="E4323" i="68"/>
  <c r="R4322" i="68"/>
  <c r="M4322" i="68"/>
  <c r="E4322" i="68"/>
  <c r="R4321" i="68"/>
  <c r="M4321" i="68"/>
  <c r="E4321" i="68"/>
  <c r="R4320" i="68"/>
  <c r="M4320" i="68"/>
  <c r="E4320" i="68"/>
  <c r="R4319" i="68"/>
  <c r="M4319" i="68"/>
  <c r="E4319" i="68"/>
  <c r="R4318" i="68"/>
  <c r="M4318" i="68"/>
  <c r="E4318" i="68"/>
  <c r="R4317" i="68"/>
  <c r="M4317" i="68"/>
  <c r="E4317" i="68"/>
  <c r="R4316" i="68"/>
  <c r="M4316" i="68"/>
  <c r="E4316" i="68"/>
  <c r="R4315" i="68"/>
  <c r="M4315" i="68"/>
  <c r="E4315" i="68"/>
  <c r="R4314" i="68"/>
  <c r="M4314" i="68"/>
  <c r="E4314" i="68"/>
  <c r="R4313" i="68"/>
  <c r="M4313" i="68"/>
  <c r="E4313" i="68"/>
  <c r="R4312" i="68"/>
  <c r="M4312" i="68"/>
  <c r="E4312" i="68"/>
  <c r="R4311" i="68"/>
  <c r="M4311" i="68"/>
  <c r="E4311" i="68"/>
  <c r="R4310" i="68"/>
  <c r="M4310" i="68"/>
  <c r="E4310" i="68"/>
  <c r="R4309" i="68"/>
  <c r="M4309" i="68"/>
  <c r="E4309" i="68"/>
  <c r="R4308" i="68"/>
  <c r="M4308" i="68"/>
  <c r="E4308" i="68"/>
  <c r="R4307" i="68"/>
  <c r="M4307" i="68"/>
  <c r="E4307" i="68"/>
  <c r="R4306" i="68"/>
  <c r="M4306" i="68"/>
  <c r="E4306" i="68"/>
  <c r="R4305" i="68"/>
  <c r="M4305" i="68"/>
  <c r="E4305" i="68"/>
  <c r="R4304" i="68"/>
  <c r="M4304" i="68"/>
  <c r="E4304" i="68"/>
  <c r="R4303" i="68"/>
  <c r="M4303" i="68"/>
  <c r="E4303" i="68"/>
  <c r="R4302" i="68"/>
  <c r="M4302" i="68"/>
  <c r="E4302" i="68"/>
  <c r="R4301" i="68"/>
  <c r="M4301" i="68"/>
  <c r="G4301" i="68"/>
  <c r="E4301" i="68"/>
  <c r="R4300" i="68"/>
  <c r="M4300" i="68"/>
  <c r="G4300" i="68"/>
  <c r="E4300" i="68"/>
  <c r="R4299" i="68"/>
  <c r="M4299" i="68"/>
  <c r="E4299" i="68"/>
  <c r="R4298" i="68"/>
  <c r="M4298" i="68"/>
  <c r="E4298" i="68"/>
  <c r="R4297" i="68"/>
  <c r="M4297" i="68"/>
  <c r="E4297" i="68"/>
  <c r="R4296" i="68"/>
  <c r="N4296" i="68"/>
  <c r="M4296" i="68"/>
  <c r="I4296" i="68"/>
  <c r="G4296" i="68"/>
  <c r="F4296" i="68"/>
  <c r="E4296" i="68"/>
  <c r="R4295" i="68"/>
  <c r="M4295" i="68"/>
  <c r="E4295" i="68"/>
  <c r="R4294" i="68"/>
  <c r="M4294" i="68"/>
  <c r="E4294" i="68"/>
  <c r="R4293" i="68"/>
  <c r="M4293" i="68"/>
  <c r="E4293" i="68"/>
  <c r="R4292" i="68"/>
  <c r="M4292" i="68"/>
  <c r="E4292" i="68"/>
  <c r="R4291" i="68"/>
  <c r="M4291" i="68"/>
  <c r="E4291" i="68"/>
  <c r="R4290" i="68"/>
  <c r="M4290" i="68"/>
  <c r="E4290" i="68"/>
  <c r="R4289" i="68"/>
  <c r="M4289" i="68"/>
  <c r="E4289" i="68"/>
  <c r="R4288" i="68"/>
  <c r="M4288" i="68"/>
  <c r="E4288" i="68"/>
  <c r="R4287" i="68"/>
  <c r="M4287" i="68"/>
  <c r="E4287" i="68"/>
  <c r="R4286" i="68"/>
  <c r="M4286" i="68"/>
  <c r="E4286" i="68"/>
  <c r="R4285" i="68"/>
  <c r="M4285" i="68"/>
  <c r="E4285" i="68"/>
  <c r="R4284" i="68"/>
  <c r="M4284" i="68"/>
  <c r="E4284" i="68"/>
  <c r="R4283" i="68"/>
  <c r="M4283" i="68"/>
  <c r="E4283" i="68"/>
  <c r="R4282" i="68"/>
  <c r="M4282" i="68"/>
  <c r="E4282" i="68"/>
  <c r="R4281" i="68"/>
  <c r="M4281" i="68"/>
  <c r="E4281" i="68"/>
  <c r="R4280" i="68"/>
  <c r="M4280" i="68"/>
  <c r="E4280" i="68"/>
  <c r="R4279" i="68"/>
  <c r="M4279" i="68"/>
  <c r="E4279" i="68"/>
  <c r="R4278" i="68"/>
  <c r="M4278" i="68"/>
  <c r="E4278" i="68"/>
  <c r="R4277" i="68"/>
  <c r="M4277" i="68"/>
  <c r="E4277" i="68"/>
  <c r="R4276" i="68"/>
  <c r="M4276" i="68"/>
  <c r="E4276" i="68"/>
  <c r="R4275" i="68"/>
  <c r="M4275" i="68"/>
  <c r="E4275" i="68"/>
  <c r="R4274" i="68"/>
  <c r="M4274" i="68"/>
  <c r="E4274" i="68"/>
  <c r="R4273" i="68"/>
  <c r="M4273" i="68"/>
  <c r="E4273" i="68"/>
  <c r="R4272" i="68"/>
  <c r="M4272" i="68"/>
  <c r="E4272" i="68"/>
  <c r="R4271" i="68"/>
  <c r="M4271" i="68"/>
  <c r="E4271" i="68"/>
  <c r="R4270" i="68"/>
  <c r="M4270" i="68"/>
  <c r="E4270" i="68"/>
  <c r="R4269" i="68"/>
  <c r="M4269" i="68"/>
  <c r="E4269" i="68"/>
  <c r="R4268" i="68"/>
  <c r="M4268" i="68"/>
  <c r="E4268" i="68"/>
  <c r="R4267" i="68"/>
  <c r="M4267" i="68"/>
  <c r="E4267" i="68"/>
  <c r="R4266" i="68"/>
  <c r="M4266" i="68"/>
  <c r="E4266" i="68"/>
  <c r="R4265" i="68"/>
  <c r="M4265" i="68"/>
  <c r="E4265" i="68"/>
  <c r="R4264" i="68"/>
  <c r="M4264" i="68"/>
  <c r="E4264" i="68"/>
  <c r="R4263" i="68"/>
  <c r="M4263" i="68"/>
  <c r="E4263" i="68"/>
  <c r="R4262" i="68"/>
  <c r="M4262" i="68"/>
  <c r="E4262" i="68"/>
  <c r="R4261" i="68"/>
  <c r="M4261" i="68"/>
  <c r="E4261" i="68"/>
  <c r="R4260" i="68"/>
  <c r="M4260" i="68"/>
  <c r="E4260" i="68"/>
  <c r="R4259" i="68"/>
  <c r="M4259" i="68"/>
  <c r="E4259" i="68"/>
  <c r="R4258" i="68"/>
  <c r="M4258" i="68"/>
  <c r="E4258" i="68"/>
  <c r="R4257" i="68"/>
  <c r="M4257" i="68"/>
  <c r="E4257" i="68"/>
  <c r="R4256" i="68"/>
  <c r="M4256" i="68"/>
  <c r="E4256" i="68"/>
  <c r="R4255" i="68"/>
  <c r="M4255" i="68"/>
  <c r="E4255" i="68"/>
  <c r="R4254" i="68"/>
  <c r="M4254" i="68"/>
  <c r="E4254" i="68"/>
  <c r="R4253" i="68"/>
  <c r="M4253" i="68"/>
  <c r="E4253" i="68"/>
  <c r="R4252" i="68"/>
  <c r="M4252" i="68"/>
  <c r="E4252" i="68"/>
  <c r="R4251" i="68"/>
  <c r="M4251" i="68"/>
  <c r="E4251" i="68"/>
  <c r="R4250" i="68"/>
  <c r="M4250" i="68"/>
  <c r="E4250" i="68"/>
  <c r="R4249" i="68"/>
  <c r="M4249" i="68"/>
  <c r="E4249" i="68"/>
  <c r="R4248" i="68"/>
  <c r="M4248" i="68"/>
  <c r="E4248" i="68"/>
  <c r="R4247" i="68"/>
  <c r="M4247" i="68"/>
  <c r="E4247" i="68"/>
  <c r="R4246" i="68"/>
  <c r="M4246" i="68"/>
  <c r="E4246" i="68"/>
  <c r="R4245" i="68"/>
  <c r="M4245" i="68"/>
  <c r="E4245" i="68"/>
  <c r="R4244" i="68"/>
  <c r="M4244" i="68"/>
  <c r="E4244" i="68"/>
  <c r="R4243" i="68"/>
  <c r="M4243" i="68"/>
  <c r="E4243" i="68"/>
  <c r="R4242" i="68"/>
  <c r="M4242" i="68"/>
  <c r="E4242" i="68"/>
  <c r="R4241" i="68"/>
  <c r="M4241" i="68"/>
  <c r="E4241" i="68"/>
  <c r="R4240" i="68"/>
  <c r="M4240" i="68"/>
  <c r="E4240" i="68"/>
  <c r="R4239" i="68"/>
  <c r="M4239" i="68"/>
  <c r="E4239" i="68"/>
  <c r="R4238" i="68"/>
  <c r="M4238" i="68"/>
  <c r="E4238" i="68"/>
  <c r="R4237" i="68"/>
  <c r="M4237" i="68"/>
  <c r="E4237" i="68"/>
  <c r="R4236" i="68"/>
  <c r="M4236" i="68"/>
  <c r="E4236" i="68"/>
  <c r="R4235" i="68"/>
  <c r="M4235" i="68"/>
  <c r="E4235" i="68"/>
  <c r="R4234" i="68"/>
  <c r="M4234" i="68"/>
  <c r="E4234" i="68"/>
  <c r="R4233" i="68"/>
  <c r="M4233" i="68"/>
  <c r="E4233" i="68"/>
  <c r="R4232" i="68"/>
  <c r="M4232" i="68"/>
  <c r="E4232" i="68"/>
  <c r="R4231" i="68"/>
  <c r="M4231" i="68"/>
  <c r="E4231" i="68"/>
  <c r="R4230" i="68"/>
  <c r="M4230" i="68"/>
  <c r="E4230" i="68"/>
  <c r="R4229" i="68"/>
  <c r="M4229" i="68"/>
  <c r="E4229" i="68"/>
  <c r="R4228" i="68"/>
  <c r="M4228" i="68"/>
  <c r="E4228" i="68"/>
  <c r="R4227" i="68"/>
  <c r="M4227" i="68"/>
  <c r="E4227" i="68"/>
  <c r="R4226" i="68"/>
  <c r="M4226" i="68"/>
  <c r="E4226" i="68"/>
  <c r="R4225" i="68"/>
  <c r="M4225" i="68"/>
  <c r="E4225" i="68"/>
  <c r="R4224" i="68"/>
  <c r="M4224" i="68"/>
  <c r="E4224" i="68"/>
  <c r="R4223" i="68"/>
  <c r="M4223" i="68"/>
  <c r="E4223" i="68"/>
  <c r="R4222" i="68"/>
  <c r="M4222" i="68"/>
  <c r="E4222" i="68"/>
  <c r="R4221" i="68"/>
  <c r="M4221" i="68"/>
  <c r="E4221" i="68"/>
  <c r="R4220" i="68"/>
  <c r="M4220" i="68"/>
  <c r="E4220" i="68"/>
  <c r="R4219" i="68"/>
  <c r="M4219" i="68"/>
  <c r="E4219" i="68"/>
  <c r="R4218" i="68"/>
  <c r="M4218" i="68"/>
  <c r="E4218" i="68"/>
  <c r="R4217" i="68"/>
  <c r="M4217" i="68"/>
  <c r="E4217" i="68"/>
  <c r="R4216" i="68"/>
  <c r="M4216" i="68"/>
  <c r="E4216" i="68"/>
  <c r="R4215" i="68"/>
  <c r="M4215" i="68"/>
  <c r="E4215" i="68"/>
  <c r="R4214" i="68"/>
  <c r="M4214" i="68"/>
  <c r="E4214" i="68"/>
  <c r="R4213" i="68"/>
  <c r="M4213" i="68"/>
  <c r="E4213" i="68"/>
  <c r="R4212" i="68"/>
  <c r="M4212" i="68"/>
  <c r="E4212" i="68"/>
  <c r="R4211" i="68"/>
  <c r="M4211" i="68"/>
  <c r="E4211" i="68"/>
  <c r="R4210" i="68"/>
  <c r="M4210" i="68"/>
  <c r="E4210" i="68"/>
  <c r="R4209" i="68"/>
  <c r="M4209" i="68"/>
  <c r="E4209" i="68"/>
  <c r="R4208" i="68"/>
  <c r="M4208" i="68"/>
  <c r="E4208" i="68"/>
  <c r="R4207" i="68"/>
  <c r="M4207" i="68"/>
  <c r="E4207" i="68"/>
  <c r="R4206" i="68"/>
  <c r="M4206" i="68"/>
  <c r="E4206" i="68"/>
  <c r="R4205" i="68"/>
  <c r="M4205" i="68"/>
  <c r="E4205" i="68"/>
  <c r="R4204" i="68"/>
  <c r="M4204" i="68"/>
  <c r="E4204" i="68"/>
  <c r="R4203" i="68"/>
  <c r="M4203" i="68"/>
  <c r="E4203" i="68"/>
  <c r="R4202" i="68"/>
  <c r="M4202" i="68"/>
  <c r="E4202" i="68"/>
  <c r="R4201" i="68"/>
  <c r="M4201" i="68"/>
  <c r="E4201" i="68"/>
  <c r="R4200" i="68"/>
  <c r="M4200" i="68"/>
  <c r="E4200" i="68"/>
  <c r="R4199" i="68"/>
  <c r="M4199" i="68"/>
  <c r="E4199" i="68"/>
  <c r="R4198" i="68"/>
  <c r="M4198" i="68"/>
  <c r="E4198" i="68"/>
  <c r="R4197" i="68"/>
  <c r="M4197" i="68"/>
  <c r="E4197" i="68"/>
  <c r="R4196" i="68"/>
  <c r="M4196" i="68"/>
  <c r="E4196" i="68"/>
  <c r="R4195" i="68"/>
  <c r="M4195" i="68"/>
  <c r="E4195" i="68"/>
  <c r="R4194" i="68"/>
  <c r="M4194" i="68"/>
  <c r="E4194" i="68"/>
  <c r="R4193" i="68"/>
  <c r="M4193" i="68"/>
  <c r="E4193" i="68"/>
  <c r="R4192" i="68"/>
  <c r="M4192" i="68"/>
  <c r="E4192" i="68"/>
  <c r="R4191" i="68"/>
  <c r="M4191" i="68"/>
  <c r="E4191" i="68"/>
  <c r="R4190" i="68"/>
  <c r="M4190" i="68"/>
  <c r="E4190" i="68"/>
  <c r="R4189" i="68"/>
  <c r="M4189" i="68"/>
  <c r="E4189" i="68"/>
  <c r="R4188" i="68"/>
  <c r="M4188" i="68"/>
  <c r="E4188" i="68"/>
  <c r="R4187" i="68"/>
  <c r="M4187" i="68"/>
  <c r="E4187" i="68"/>
  <c r="R4186" i="68"/>
  <c r="M4186" i="68"/>
  <c r="E4186" i="68"/>
  <c r="R4185" i="68"/>
  <c r="M4185" i="68"/>
  <c r="E4185" i="68"/>
  <c r="R4184" i="68"/>
  <c r="M4184" i="68"/>
  <c r="E4184" i="68"/>
  <c r="R4183" i="68"/>
  <c r="M4183" i="68"/>
  <c r="E4183" i="68"/>
  <c r="R4182" i="68"/>
  <c r="M4182" i="68"/>
  <c r="E4182" i="68"/>
  <c r="R4181" i="68"/>
  <c r="M4181" i="68"/>
  <c r="E4181" i="68"/>
  <c r="R4180" i="68"/>
  <c r="M4180" i="68"/>
  <c r="E4180" i="68"/>
  <c r="R4179" i="68"/>
  <c r="M4179" i="68"/>
  <c r="E4179" i="68"/>
  <c r="R4178" i="68"/>
  <c r="M4178" i="68"/>
  <c r="E4178" i="68"/>
  <c r="R4177" i="68"/>
  <c r="M4177" i="68"/>
  <c r="E4177" i="68"/>
  <c r="R4176" i="68"/>
  <c r="M4176" i="68"/>
  <c r="E4176" i="68"/>
  <c r="R4175" i="68"/>
  <c r="M4175" i="68"/>
  <c r="E4175" i="68"/>
  <c r="R4174" i="68"/>
  <c r="M4174" i="68"/>
  <c r="E4174" i="68"/>
  <c r="R4173" i="68"/>
  <c r="M4173" i="68"/>
  <c r="E4173" i="68"/>
  <c r="R4172" i="68"/>
  <c r="M4172" i="68"/>
  <c r="E4172" i="68"/>
  <c r="R4171" i="68"/>
  <c r="M4171" i="68"/>
  <c r="E4171" i="68"/>
  <c r="R4170" i="68"/>
  <c r="M4170" i="68"/>
  <c r="E4170" i="68"/>
  <c r="R4169" i="68"/>
  <c r="M4169" i="68"/>
  <c r="E4169" i="68"/>
  <c r="R4168" i="68"/>
  <c r="M4168" i="68"/>
  <c r="E4168" i="68"/>
  <c r="R4167" i="68"/>
  <c r="M4167" i="68"/>
  <c r="E4167" i="68"/>
  <c r="R4166" i="68"/>
  <c r="M4166" i="68"/>
  <c r="E4166" i="68"/>
  <c r="R4165" i="68"/>
  <c r="M4165" i="68"/>
  <c r="E4165" i="68"/>
  <c r="R4164" i="68"/>
  <c r="M4164" i="68"/>
  <c r="E4164" i="68"/>
  <c r="R4163" i="68"/>
  <c r="M4163" i="68"/>
  <c r="E4163" i="68"/>
  <c r="R4162" i="68"/>
  <c r="M4162" i="68"/>
  <c r="E4162" i="68"/>
  <c r="R4161" i="68"/>
  <c r="M4161" i="68"/>
  <c r="E4161" i="68"/>
  <c r="R4160" i="68"/>
  <c r="M4160" i="68"/>
  <c r="E4160" i="68"/>
  <c r="R4159" i="68"/>
  <c r="M4159" i="68"/>
  <c r="E4159" i="68"/>
  <c r="R4158" i="68"/>
  <c r="M4158" i="68"/>
  <c r="E4158" i="68"/>
  <c r="R4157" i="68"/>
  <c r="M4157" i="68"/>
  <c r="E4157" i="68"/>
  <c r="R4156" i="68"/>
  <c r="M4156" i="68"/>
  <c r="E4156" i="68"/>
  <c r="R4155" i="68"/>
  <c r="M4155" i="68"/>
  <c r="E4155" i="68"/>
  <c r="R4154" i="68"/>
  <c r="M4154" i="68"/>
  <c r="E4154" i="68"/>
  <c r="R4153" i="68"/>
  <c r="M4153" i="68"/>
  <c r="E4153" i="68"/>
  <c r="R4152" i="68"/>
  <c r="E4152" i="68"/>
  <c r="R4151" i="68"/>
  <c r="M4151" i="68"/>
  <c r="E4151" i="68"/>
  <c r="R4150" i="68"/>
  <c r="M4150" i="68"/>
  <c r="E4150" i="68"/>
  <c r="R4149" i="68"/>
  <c r="M4149" i="68"/>
  <c r="E4149" i="68"/>
  <c r="R4148" i="68"/>
  <c r="M4148" i="68"/>
  <c r="E4148" i="68"/>
  <c r="R4147" i="68"/>
  <c r="M4147" i="68"/>
  <c r="E4147" i="68"/>
  <c r="R4146" i="68"/>
  <c r="M4146" i="68"/>
  <c r="E4146" i="68"/>
  <c r="R4145" i="68"/>
  <c r="M4145" i="68"/>
  <c r="E4145" i="68"/>
  <c r="R4144" i="68"/>
  <c r="M4144" i="68"/>
  <c r="E4144" i="68"/>
  <c r="R4143" i="68"/>
  <c r="M4143" i="68"/>
  <c r="E4143" i="68"/>
  <c r="R4142" i="68"/>
  <c r="M4142" i="68"/>
  <c r="E4142" i="68"/>
  <c r="R4141" i="68"/>
  <c r="M4141" i="68"/>
  <c r="E4141" i="68"/>
  <c r="R4140" i="68"/>
  <c r="M4140" i="68"/>
  <c r="E4140" i="68"/>
  <c r="R4139" i="68"/>
  <c r="M4139" i="68"/>
  <c r="E4139" i="68"/>
  <c r="R4138" i="68"/>
  <c r="M4138" i="68"/>
  <c r="E4138" i="68"/>
  <c r="R4137" i="68"/>
  <c r="M4137" i="68"/>
  <c r="E4137" i="68"/>
  <c r="R4136" i="68"/>
  <c r="M4136" i="68"/>
  <c r="E4136" i="68"/>
  <c r="R4135" i="68"/>
  <c r="M4135" i="68"/>
  <c r="E4135" i="68"/>
  <c r="R4134" i="68"/>
  <c r="M4134" i="68"/>
  <c r="E4134" i="68"/>
  <c r="R4133" i="68"/>
  <c r="M4133" i="68"/>
  <c r="E4133" i="68"/>
  <c r="R4132" i="68"/>
  <c r="M4132" i="68"/>
  <c r="E4132" i="68"/>
  <c r="R4131" i="68"/>
  <c r="M4131" i="68"/>
  <c r="E4131" i="68"/>
  <c r="R4130" i="68"/>
  <c r="M4130" i="68"/>
  <c r="E4130" i="68"/>
  <c r="R4129" i="68"/>
  <c r="M4129" i="68"/>
  <c r="E4129" i="68"/>
  <c r="R4128" i="68"/>
  <c r="M4128" i="68"/>
  <c r="E4128" i="68"/>
  <c r="R4127" i="68"/>
  <c r="M4127" i="68"/>
  <c r="E4127" i="68"/>
  <c r="R4126" i="68"/>
  <c r="M4126" i="68"/>
  <c r="E4126" i="68"/>
  <c r="R4125" i="68"/>
  <c r="M4125" i="68"/>
  <c r="E4125" i="68"/>
  <c r="R4124" i="68"/>
  <c r="M4124" i="68"/>
  <c r="E4124" i="68"/>
  <c r="R4123" i="68"/>
  <c r="M4123" i="68"/>
  <c r="E4123" i="68"/>
  <c r="R4122" i="68"/>
  <c r="M4122" i="68"/>
  <c r="E4122" i="68"/>
  <c r="R4121" i="68"/>
  <c r="M4121" i="68"/>
  <c r="E4121" i="68"/>
  <c r="R4120" i="68"/>
  <c r="M4120" i="68"/>
  <c r="E4120" i="68"/>
  <c r="R4119" i="68"/>
  <c r="M4119" i="68"/>
  <c r="E4119" i="68"/>
  <c r="R4118" i="68"/>
  <c r="M4118" i="68"/>
  <c r="E4118" i="68"/>
  <c r="R4117" i="68"/>
  <c r="M4117" i="68"/>
  <c r="E4117" i="68"/>
  <c r="R4116" i="68"/>
  <c r="M4116" i="68"/>
  <c r="E4116" i="68"/>
  <c r="R4115" i="68"/>
  <c r="M4115" i="68"/>
  <c r="E4115" i="68"/>
  <c r="R4114" i="68"/>
  <c r="M4114" i="68"/>
  <c r="E4114" i="68"/>
  <c r="R4113" i="68"/>
  <c r="M4113" i="68"/>
  <c r="E4113" i="68"/>
  <c r="R4112" i="68"/>
  <c r="M4112" i="68"/>
  <c r="E4112" i="68"/>
  <c r="R4111" i="68"/>
  <c r="M4111" i="68"/>
  <c r="E4111" i="68"/>
  <c r="R4110" i="68"/>
  <c r="M4110" i="68"/>
  <c r="E4110" i="68"/>
  <c r="R4109" i="68"/>
  <c r="M4109" i="68"/>
  <c r="E4109" i="68"/>
  <c r="R4108" i="68"/>
  <c r="M4108" i="68"/>
  <c r="E4108" i="68"/>
  <c r="R4107" i="68"/>
  <c r="M4107" i="68"/>
  <c r="E4107" i="68"/>
  <c r="R4106" i="68"/>
  <c r="M4106" i="68"/>
  <c r="E4106" i="68"/>
  <c r="R4105" i="68"/>
  <c r="M4105" i="68"/>
  <c r="E4105" i="68"/>
  <c r="R4104" i="68"/>
  <c r="M4104" i="68"/>
  <c r="E4104" i="68"/>
  <c r="R4103" i="68"/>
  <c r="M4103" i="68"/>
  <c r="E4103" i="68"/>
  <c r="R4102" i="68"/>
  <c r="M4102" i="68"/>
  <c r="E4102" i="68"/>
  <c r="R4101" i="68"/>
  <c r="M4101" i="68"/>
  <c r="E4101" i="68"/>
  <c r="R4100" i="68"/>
  <c r="M4100" i="68"/>
  <c r="E4100" i="68"/>
  <c r="R4099" i="68"/>
  <c r="M4099" i="68"/>
  <c r="E4099" i="68"/>
  <c r="R4098" i="68"/>
  <c r="M4098" i="68"/>
  <c r="E4098" i="68"/>
  <c r="R4097" i="68"/>
  <c r="M4097" i="68"/>
  <c r="E4097" i="68"/>
  <c r="R4096" i="68"/>
  <c r="M4096" i="68"/>
  <c r="E4096" i="68"/>
  <c r="R4095" i="68"/>
  <c r="M4095" i="68"/>
  <c r="E4095" i="68"/>
  <c r="R4094" i="68"/>
  <c r="M4094" i="68"/>
  <c r="E4094" i="68"/>
  <c r="R4093" i="68"/>
  <c r="M4093" i="68"/>
  <c r="E4093" i="68"/>
  <c r="R4092" i="68"/>
  <c r="M4092" i="68"/>
  <c r="E4092" i="68"/>
  <c r="R4091" i="68"/>
  <c r="M4091" i="68"/>
  <c r="E4091" i="68"/>
  <c r="R4090" i="68"/>
  <c r="M4090" i="68"/>
  <c r="E4090" i="68"/>
  <c r="R4089" i="68"/>
  <c r="M4089" i="68"/>
  <c r="E4089" i="68"/>
  <c r="R4088" i="68"/>
  <c r="M4088" i="68"/>
  <c r="E4088" i="68"/>
  <c r="R4087" i="68"/>
  <c r="M4087" i="68"/>
  <c r="E4087" i="68"/>
  <c r="R4086" i="68"/>
  <c r="M4086" i="68"/>
  <c r="E4086" i="68"/>
  <c r="R4085" i="68"/>
  <c r="M4085" i="68"/>
  <c r="E4085" i="68"/>
  <c r="R4084" i="68"/>
  <c r="M4084" i="68"/>
  <c r="E4084" i="68"/>
  <c r="R4083" i="68"/>
  <c r="M4083" i="68"/>
  <c r="E4083" i="68"/>
  <c r="R4082" i="68"/>
  <c r="M4082" i="68"/>
  <c r="E4082" i="68"/>
  <c r="R4081" i="68"/>
  <c r="M4081" i="68"/>
  <c r="E4081" i="68"/>
  <c r="R4080" i="68"/>
  <c r="M4080" i="68"/>
  <c r="E4080" i="68"/>
  <c r="R4079" i="68"/>
  <c r="M4079" i="68"/>
  <c r="E4079" i="68"/>
  <c r="R4078" i="68"/>
  <c r="M4078" i="68"/>
  <c r="E4078" i="68"/>
  <c r="R4077" i="68"/>
  <c r="M4077" i="68"/>
  <c r="E4077" i="68"/>
  <c r="R4076" i="68"/>
  <c r="M4076" i="68"/>
  <c r="E4076" i="68"/>
  <c r="R4075" i="68"/>
  <c r="M4075" i="68"/>
  <c r="E4075" i="68"/>
  <c r="R4074" i="68"/>
  <c r="M4074" i="68"/>
  <c r="E4074" i="68"/>
  <c r="R4073" i="68"/>
  <c r="M4073" i="68"/>
  <c r="E4073" i="68"/>
  <c r="R4072" i="68"/>
  <c r="M4072" i="68"/>
  <c r="E4072" i="68"/>
  <c r="R4071" i="68"/>
  <c r="M4071" i="68"/>
  <c r="E4071" i="68"/>
  <c r="R4070" i="68"/>
  <c r="M4070" i="68"/>
  <c r="E4070" i="68"/>
  <c r="R4069" i="68"/>
  <c r="M4069" i="68"/>
  <c r="E4069" i="68"/>
  <c r="R4068" i="68"/>
  <c r="M4068" i="68"/>
  <c r="E4068" i="68"/>
  <c r="R4067" i="68"/>
  <c r="M4067" i="68"/>
  <c r="E4067" i="68"/>
  <c r="R4066" i="68"/>
  <c r="M4066" i="68"/>
  <c r="E4066" i="68"/>
  <c r="R4065" i="68"/>
  <c r="M4065" i="68"/>
  <c r="E4065" i="68"/>
  <c r="R4064" i="68"/>
  <c r="M4064" i="68"/>
  <c r="E4064" i="68"/>
  <c r="R4063" i="68"/>
  <c r="M4063" i="68"/>
  <c r="E4063" i="68"/>
  <c r="R4062" i="68"/>
  <c r="M4062" i="68"/>
  <c r="E4062" i="68"/>
  <c r="R4061" i="68"/>
  <c r="M4061" i="68"/>
  <c r="E4061" i="68"/>
  <c r="R4060" i="68"/>
  <c r="M4060" i="68"/>
  <c r="E4060" i="68"/>
  <c r="R4059" i="68"/>
  <c r="M4059" i="68"/>
  <c r="E4059" i="68"/>
  <c r="R4058" i="68"/>
  <c r="M4058" i="68"/>
  <c r="E4058" i="68"/>
  <c r="R4057" i="68"/>
  <c r="M4057" i="68"/>
  <c r="E4057" i="68"/>
  <c r="R4056" i="68"/>
  <c r="M4056" i="68"/>
  <c r="E4056" i="68"/>
  <c r="R4055" i="68"/>
  <c r="M4055" i="68"/>
  <c r="E4055" i="68"/>
  <c r="R4054" i="68"/>
  <c r="M4054" i="68"/>
  <c r="E4054" i="68"/>
  <c r="R4053" i="68"/>
  <c r="M4053" i="68"/>
  <c r="E4053" i="68"/>
  <c r="R4052" i="68"/>
  <c r="M4052" i="68"/>
  <c r="E4052" i="68"/>
  <c r="R4051" i="68"/>
  <c r="M4051" i="68"/>
  <c r="E4051" i="68"/>
  <c r="R4050" i="68"/>
  <c r="M4050" i="68"/>
  <c r="E4050" i="68"/>
  <c r="R4049" i="68"/>
  <c r="M4049" i="68"/>
  <c r="E4049" i="68"/>
  <c r="R4048" i="68"/>
  <c r="M4048" i="68"/>
  <c r="E4048" i="68"/>
  <c r="R4047" i="68"/>
  <c r="M4047" i="68"/>
  <c r="E4047" i="68"/>
  <c r="R4046" i="68"/>
  <c r="M4046" i="68"/>
  <c r="E4046" i="68"/>
  <c r="R4045" i="68"/>
  <c r="M4045" i="68"/>
  <c r="E4045" i="68"/>
  <c r="R4044" i="68"/>
  <c r="M4044" i="68"/>
  <c r="E4044" i="68"/>
  <c r="R4043" i="68"/>
  <c r="M4043" i="68"/>
  <c r="E4043" i="68"/>
  <c r="R4042" i="68"/>
  <c r="M4042" i="68"/>
  <c r="E4042" i="68"/>
  <c r="R4041" i="68"/>
  <c r="M4041" i="68"/>
  <c r="E4041" i="68"/>
  <c r="R4040" i="68"/>
  <c r="M4040" i="68"/>
  <c r="E4040" i="68"/>
  <c r="R4039" i="68"/>
  <c r="M4039" i="68"/>
  <c r="E4039" i="68"/>
  <c r="R4038" i="68"/>
  <c r="M4038" i="68"/>
  <c r="E4038" i="68"/>
  <c r="R4037" i="68"/>
  <c r="M4037" i="68"/>
  <c r="E4037" i="68"/>
  <c r="R4036" i="68"/>
  <c r="M4036" i="68"/>
  <c r="E4036" i="68"/>
  <c r="R4035" i="68"/>
  <c r="M4035" i="68"/>
  <c r="E4035" i="68"/>
  <c r="R4033" i="68"/>
  <c r="M4033" i="68"/>
  <c r="E4033" i="68"/>
  <c r="R4032" i="68"/>
  <c r="M4032" i="68"/>
  <c r="E4032" i="68"/>
  <c r="R4031" i="68"/>
  <c r="M4031" i="68"/>
  <c r="E4031" i="68"/>
  <c r="R4030" i="68"/>
  <c r="M4030" i="68"/>
  <c r="E4030" i="68"/>
  <c r="R4029" i="68"/>
  <c r="M4029" i="68"/>
  <c r="E4029" i="68"/>
  <c r="R4028" i="68"/>
  <c r="M4028" i="68"/>
  <c r="E4028" i="68"/>
  <c r="R4027" i="68"/>
  <c r="M4027" i="68"/>
  <c r="E4027" i="68"/>
  <c r="R4026" i="68"/>
  <c r="M4026" i="68"/>
  <c r="E4026" i="68"/>
  <c r="R4025" i="68"/>
  <c r="M4025" i="68"/>
  <c r="E4025" i="68"/>
  <c r="R4024" i="68"/>
  <c r="M4024" i="68"/>
  <c r="E4024" i="68"/>
  <c r="R4023" i="68"/>
  <c r="M4023" i="68"/>
  <c r="E4023" i="68"/>
  <c r="R4022" i="68"/>
  <c r="M4022" i="68"/>
  <c r="E4022" i="68"/>
  <c r="R4021" i="68"/>
  <c r="M4021" i="68"/>
  <c r="E4021" i="68"/>
  <c r="R4020" i="68"/>
  <c r="M4020" i="68"/>
  <c r="E4020" i="68"/>
  <c r="R4019" i="68"/>
  <c r="M4019" i="68"/>
  <c r="E4019" i="68"/>
  <c r="R4018" i="68"/>
  <c r="M4018" i="68"/>
  <c r="E4018" i="68"/>
  <c r="R4017" i="68"/>
  <c r="M4017" i="68"/>
  <c r="E4017" i="68"/>
  <c r="R4016" i="68"/>
  <c r="M4016" i="68"/>
  <c r="E4016" i="68"/>
  <c r="R4015" i="68"/>
  <c r="M4015" i="68"/>
  <c r="E4015" i="68"/>
  <c r="R4014" i="68"/>
  <c r="M4014" i="68"/>
  <c r="E4014" i="68"/>
  <c r="R4013" i="68"/>
  <c r="M4013" i="68"/>
  <c r="E4013" i="68"/>
  <c r="R4012" i="68"/>
  <c r="M4012" i="68"/>
  <c r="E4012" i="68"/>
  <c r="R4011" i="68"/>
  <c r="M4011" i="68"/>
  <c r="E4011" i="68"/>
  <c r="R4010" i="68"/>
  <c r="M4010" i="68"/>
  <c r="E4010" i="68"/>
  <c r="R4009" i="68"/>
  <c r="M4009" i="68"/>
  <c r="E4009" i="68"/>
  <c r="R4008" i="68"/>
  <c r="M4008" i="68"/>
  <c r="E4008" i="68"/>
  <c r="R4007" i="68"/>
  <c r="M4007" i="68"/>
  <c r="E4007" i="68"/>
  <c r="R4006" i="68"/>
  <c r="M4006" i="68"/>
  <c r="E4006" i="68"/>
  <c r="R4005" i="68"/>
  <c r="M4005" i="68"/>
  <c r="E4005" i="68"/>
  <c r="R4004" i="68"/>
  <c r="M4004" i="68"/>
  <c r="E4004" i="68"/>
  <c r="R4003" i="68"/>
  <c r="M4003" i="68"/>
  <c r="E4003" i="68"/>
  <c r="R4002" i="68"/>
  <c r="M4002" i="68"/>
  <c r="E4002" i="68"/>
  <c r="R4001" i="68"/>
  <c r="M4001" i="68"/>
  <c r="E4001" i="68"/>
  <c r="R4000" i="68"/>
  <c r="M4000" i="68"/>
  <c r="E4000" i="68"/>
  <c r="R3999" i="68"/>
  <c r="M3999" i="68"/>
  <c r="E3999" i="68"/>
  <c r="R3998" i="68"/>
  <c r="M3998" i="68"/>
  <c r="E3998" i="68"/>
  <c r="R3997" i="68"/>
  <c r="M3997" i="68"/>
  <c r="E3997" i="68"/>
  <c r="R3996" i="68"/>
  <c r="M3996" i="68"/>
  <c r="E3996" i="68"/>
  <c r="R3995" i="68"/>
  <c r="M3995" i="68"/>
  <c r="E3995" i="68"/>
  <c r="R3994" i="68"/>
  <c r="M3994" i="68"/>
  <c r="E3994" i="68"/>
  <c r="R3993" i="68"/>
  <c r="M3993" i="68"/>
  <c r="E3993" i="68"/>
  <c r="R3992" i="68"/>
  <c r="M3992" i="68"/>
  <c r="E3992" i="68"/>
  <c r="R3991" i="68"/>
  <c r="M3991" i="68"/>
  <c r="E3991" i="68"/>
  <c r="R3990" i="68"/>
  <c r="M3990" i="68"/>
  <c r="E3990" i="68"/>
  <c r="R3989" i="68"/>
  <c r="M3989" i="68"/>
  <c r="E3989" i="68"/>
  <c r="R3988" i="68"/>
  <c r="M3988" i="68"/>
  <c r="E3988" i="68"/>
  <c r="R3987" i="68"/>
  <c r="M3987" i="68"/>
  <c r="E3987" i="68"/>
  <c r="R3986" i="68"/>
  <c r="M3986" i="68"/>
  <c r="E3986" i="68"/>
  <c r="R3985" i="68"/>
  <c r="M3985" i="68"/>
  <c r="E3985" i="68"/>
  <c r="R3984" i="68"/>
  <c r="M3984" i="68"/>
  <c r="E3984" i="68"/>
  <c r="R3983" i="68"/>
  <c r="M3983" i="68"/>
  <c r="E3983" i="68"/>
  <c r="R3982" i="68"/>
  <c r="M3982" i="68"/>
  <c r="E3982" i="68"/>
  <c r="R3981" i="68"/>
  <c r="M3981" i="68"/>
  <c r="E3981" i="68"/>
  <c r="R3980" i="68"/>
  <c r="M3980" i="68"/>
  <c r="E3980" i="68"/>
  <c r="R3979" i="68"/>
  <c r="M3979" i="68"/>
  <c r="E3979" i="68"/>
  <c r="R3978" i="68"/>
  <c r="M3978" i="68"/>
  <c r="E3978" i="68"/>
  <c r="R3977" i="68"/>
  <c r="M3977" i="68"/>
  <c r="E3977" i="68"/>
  <c r="R3976" i="68"/>
  <c r="M3976" i="68"/>
  <c r="E3976" i="68"/>
  <c r="R3975" i="68"/>
  <c r="M3975" i="68"/>
  <c r="E3975" i="68"/>
  <c r="R3974" i="68"/>
  <c r="M3974" i="68"/>
  <c r="E3974" i="68"/>
  <c r="R3973" i="68"/>
  <c r="M3973" i="68"/>
  <c r="E3973" i="68"/>
  <c r="R3972" i="68"/>
  <c r="M3972" i="68"/>
  <c r="E3972" i="68"/>
  <c r="R3971" i="68"/>
  <c r="M3971" i="68"/>
  <c r="E3971" i="68"/>
  <c r="R3970" i="68"/>
  <c r="M3970" i="68"/>
  <c r="E3970" i="68"/>
  <c r="R3969" i="68"/>
  <c r="M3969" i="68"/>
  <c r="E3969" i="68"/>
  <c r="R3968" i="68"/>
  <c r="M3968" i="68"/>
  <c r="E3968" i="68"/>
  <c r="R3967" i="68"/>
  <c r="M3967" i="68"/>
  <c r="E3967" i="68"/>
  <c r="R3966" i="68"/>
  <c r="M3966" i="68"/>
  <c r="E3966" i="68"/>
  <c r="R3965" i="68"/>
  <c r="M3965" i="68"/>
  <c r="E3965" i="68"/>
  <c r="R3964" i="68"/>
  <c r="M3964" i="68"/>
  <c r="E3964" i="68"/>
  <c r="R3963" i="68"/>
  <c r="M3963" i="68"/>
  <c r="E3963" i="68"/>
  <c r="R3962" i="68"/>
  <c r="M3962" i="68"/>
  <c r="E3962" i="68"/>
  <c r="R3961" i="68"/>
  <c r="M3961" i="68"/>
  <c r="E3961" i="68"/>
  <c r="R3960" i="68"/>
  <c r="M3960" i="68"/>
  <c r="E3960" i="68"/>
  <c r="R3959" i="68"/>
  <c r="M3959" i="68"/>
  <c r="E3959" i="68"/>
  <c r="R3958" i="68"/>
  <c r="M3958" i="68"/>
  <c r="E3958" i="68"/>
  <c r="R3957" i="68"/>
  <c r="M3957" i="68"/>
  <c r="E3957" i="68"/>
  <c r="R3956" i="68"/>
  <c r="M3956" i="68"/>
  <c r="E3956" i="68"/>
  <c r="R3955" i="68"/>
  <c r="M3955" i="68"/>
  <c r="E3955" i="68"/>
  <c r="R3954" i="68"/>
  <c r="M3954" i="68"/>
  <c r="E3954" i="68"/>
  <c r="R3953" i="68"/>
  <c r="M3953" i="68"/>
  <c r="E3953" i="68"/>
  <c r="R3952" i="68"/>
  <c r="M3952" i="68"/>
  <c r="E3952" i="68"/>
  <c r="R3951" i="68"/>
  <c r="M3951" i="68"/>
  <c r="E3951" i="68"/>
  <c r="R3950" i="68"/>
  <c r="M3950" i="68"/>
  <c r="E3950" i="68"/>
  <c r="R3949" i="68"/>
  <c r="M3949" i="68"/>
  <c r="E3949" i="68"/>
  <c r="R3948" i="68"/>
  <c r="M3948" i="68"/>
  <c r="E3948" i="68"/>
  <c r="R3947" i="68"/>
  <c r="M3947" i="68"/>
  <c r="E3947" i="68"/>
  <c r="R3946" i="68"/>
  <c r="M3946" i="68"/>
  <c r="E3946" i="68"/>
  <c r="R3945" i="68"/>
  <c r="M3945" i="68"/>
  <c r="E3945" i="68"/>
  <c r="R3944" i="68"/>
  <c r="M3944" i="68"/>
  <c r="E3944" i="68"/>
  <c r="R3943" i="68"/>
  <c r="M3943" i="68"/>
  <c r="E3943" i="68"/>
  <c r="R3942" i="68"/>
  <c r="M3942" i="68"/>
  <c r="E3942" i="68"/>
  <c r="R3941" i="68"/>
  <c r="M3941" i="68"/>
  <c r="E3941" i="68"/>
  <c r="R3940" i="68"/>
  <c r="M3940" i="68"/>
  <c r="E3940" i="68"/>
  <c r="R3939" i="68"/>
  <c r="M3939" i="68"/>
  <c r="E3939" i="68"/>
  <c r="R3938" i="68"/>
  <c r="M3938" i="68"/>
  <c r="E3938" i="68"/>
  <c r="R3937" i="68"/>
  <c r="M3937" i="68"/>
  <c r="E3937" i="68"/>
  <c r="R3936" i="68"/>
  <c r="M3936" i="68"/>
  <c r="E3936" i="68"/>
  <c r="R3935" i="68"/>
  <c r="M3935" i="68"/>
  <c r="E3935" i="68"/>
  <c r="R3934" i="68"/>
  <c r="M3934" i="68"/>
  <c r="E3934" i="68"/>
  <c r="R3933" i="68"/>
  <c r="M3933" i="68"/>
  <c r="E3933" i="68"/>
  <c r="R3932" i="68"/>
  <c r="M3932" i="68"/>
  <c r="E3932" i="68"/>
  <c r="R3931" i="68"/>
  <c r="M3931" i="68"/>
  <c r="E3931" i="68"/>
  <c r="R3930" i="68"/>
  <c r="M3930" i="68"/>
  <c r="E3930" i="68"/>
  <c r="R3929" i="68"/>
  <c r="M3929" i="68"/>
  <c r="E3929" i="68"/>
  <c r="R3928" i="68"/>
  <c r="M3928" i="68"/>
  <c r="E3928" i="68"/>
  <c r="R3927" i="68"/>
  <c r="M3927" i="68"/>
  <c r="E3927" i="68"/>
  <c r="R3926" i="68"/>
  <c r="M3926" i="68"/>
  <c r="E3926" i="68"/>
  <c r="R3925" i="68"/>
  <c r="M3925" i="68"/>
  <c r="E3925" i="68"/>
  <c r="R3924" i="68"/>
  <c r="M3924" i="68"/>
  <c r="I3924" i="68"/>
  <c r="E3924" i="68"/>
  <c r="R3923" i="68"/>
  <c r="M3923" i="68"/>
  <c r="I3923" i="68"/>
  <c r="E3923" i="68"/>
  <c r="R3922" i="68"/>
  <c r="M3922" i="68"/>
  <c r="I3922" i="68"/>
  <c r="E3922" i="68"/>
  <c r="R3921" i="68"/>
  <c r="M3921" i="68"/>
  <c r="I3921" i="68"/>
  <c r="E3921" i="68"/>
  <c r="R3920" i="68"/>
  <c r="M3920" i="68"/>
  <c r="I3920" i="68"/>
  <c r="E3920" i="68"/>
  <c r="R3919" i="68"/>
  <c r="M3919" i="68"/>
  <c r="I3919" i="68"/>
  <c r="E3919" i="68"/>
  <c r="R3918" i="68"/>
  <c r="M3918" i="68"/>
  <c r="I3918" i="68"/>
  <c r="E3918" i="68"/>
  <c r="R3917" i="68"/>
  <c r="M3917" i="68"/>
  <c r="I3917" i="68"/>
  <c r="E3917" i="68"/>
  <c r="R3916" i="68"/>
  <c r="M3916" i="68"/>
  <c r="I3916" i="68"/>
  <c r="E3916" i="68"/>
  <c r="R3915" i="68"/>
  <c r="M3915" i="68"/>
  <c r="I3915" i="68"/>
  <c r="E3915" i="68"/>
  <c r="R3914" i="68"/>
  <c r="M3914" i="68"/>
  <c r="I3914" i="68"/>
  <c r="E3914" i="68"/>
  <c r="R3913" i="68"/>
  <c r="M3913" i="68"/>
  <c r="I3913" i="68"/>
  <c r="E3913" i="68"/>
  <c r="R3912" i="68"/>
  <c r="M3912" i="68"/>
  <c r="I3912" i="68"/>
  <c r="E3912" i="68"/>
  <c r="R3911" i="68"/>
  <c r="M3911" i="68"/>
  <c r="I3911" i="68"/>
  <c r="E3911" i="68"/>
  <c r="R3910" i="68"/>
  <c r="M3910" i="68"/>
  <c r="I3910" i="68"/>
  <c r="E3910" i="68"/>
  <c r="R3909" i="68"/>
  <c r="M3909" i="68"/>
  <c r="I3909" i="68"/>
  <c r="E3909" i="68"/>
  <c r="R3908" i="68"/>
  <c r="M3908" i="68"/>
  <c r="I3908" i="68"/>
  <c r="E3908" i="68"/>
  <c r="R3907" i="68"/>
  <c r="M3907" i="68"/>
  <c r="E3907" i="68"/>
  <c r="R3906" i="68"/>
  <c r="M3906" i="68"/>
  <c r="E3906" i="68"/>
  <c r="R3905" i="68"/>
  <c r="M3905" i="68"/>
  <c r="E3905" i="68"/>
  <c r="R3904" i="68"/>
  <c r="M3904" i="68"/>
  <c r="E3904" i="68"/>
  <c r="R3903" i="68"/>
  <c r="M3903" i="68"/>
  <c r="E3903" i="68"/>
  <c r="R3902" i="68"/>
  <c r="M3902" i="68"/>
  <c r="E3902" i="68"/>
  <c r="R3901" i="68"/>
  <c r="M3901" i="68"/>
  <c r="E3901" i="68"/>
  <c r="R3900" i="68"/>
  <c r="M3900" i="68"/>
  <c r="E3900" i="68"/>
  <c r="R3899" i="68"/>
  <c r="M3899" i="68"/>
  <c r="E3899" i="68"/>
  <c r="R3898" i="68"/>
  <c r="M3898" i="68"/>
  <c r="E3898" i="68"/>
  <c r="R3897" i="68"/>
  <c r="M3897" i="68"/>
  <c r="E3897" i="68"/>
  <c r="R3896" i="68"/>
  <c r="M3896" i="68"/>
  <c r="E3896" i="68"/>
  <c r="R3895" i="68"/>
  <c r="M3895" i="68"/>
  <c r="E3895" i="68"/>
  <c r="R3894" i="68"/>
  <c r="M3894" i="68"/>
  <c r="E3894" i="68"/>
  <c r="R3893" i="68"/>
  <c r="M3893" i="68"/>
  <c r="J3893" i="68"/>
  <c r="E3893" i="68"/>
  <c r="R3892" i="68"/>
  <c r="M3892" i="68"/>
  <c r="J3892" i="68"/>
  <c r="E3892" i="68"/>
  <c r="R3891" i="68"/>
  <c r="M3891" i="68"/>
  <c r="E3891" i="68"/>
  <c r="R3890" i="68"/>
  <c r="M3890" i="68"/>
  <c r="E3890" i="68"/>
  <c r="R3889" i="68"/>
  <c r="M3889" i="68"/>
  <c r="G3889" i="68"/>
  <c r="E3889" i="68"/>
  <c r="R3888" i="68"/>
  <c r="M3888" i="68"/>
  <c r="G3888" i="68"/>
  <c r="E3888" i="68"/>
  <c r="R3887" i="68"/>
  <c r="M3887" i="68"/>
  <c r="E3887" i="68"/>
  <c r="R3886" i="68"/>
  <c r="M3886" i="68"/>
  <c r="G3886" i="68"/>
  <c r="E3886" i="68"/>
  <c r="R3885" i="68"/>
  <c r="M3885" i="68"/>
  <c r="E3885" i="68"/>
  <c r="R3884" i="68"/>
  <c r="M3884" i="68"/>
  <c r="E3884" i="68"/>
  <c r="R3883" i="68"/>
  <c r="M3883" i="68"/>
  <c r="E3883" i="68"/>
  <c r="R3882" i="68"/>
  <c r="M3882" i="68"/>
  <c r="E3882" i="68"/>
  <c r="R3881" i="68"/>
  <c r="M3881" i="68"/>
  <c r="E3881" i="68"/>
  <c r="R3880" i="68"/>
  <c r="M3880" i="68"/>
  <c r="E3880" i="68"/>
  <c r="R3879" i="68"/>
  <c r="M3879" i="68"/>
  <c r="E3879" i="68"/>
  <c r="R3878" i="68"/>
  <c r="M3878" i="68"/>
  <c r="E3878" i="68"/>
  <c r="R3877" i="68"/>
  <c r="M3877" i="68"/>
  <c r="E3877" i="68"/>
  <c r="R3876" i="68"/>
  <c r="M3876" i="68"/>
  <c r="E3876" i="68"/>
  <c r="R3875" i="68"/>
  <c r="M3875" i="68"/>
  <c r="E3875" i="68"/>
  <c r="R3874" i="68"/>
  <c r="M3874" i="68"/>
  <c r="E3874" i="68"/>
  <c r="R3873" i="68"/>
  <c r="M3873" i="68"/>
  <c r="E3873" i="68"/>
  <c r="R3872" i="68"/>
  <c r="M3872" i="68"/>
  <c r="E3872" i="68"/>
  <c r="R3871" i="68"/>
  <c r="M3871" i="68"/>
  <c r="E3871" i="68"/>
  <c r="R3870" i="68"/>
  <c r="M3870" i="68"/>
  <c r="E3870" i="68"/>
  <c r="R3869" i="68"/>
  <c r="M3869" i="68"/>
  <c r="E3869" i="68"/>
  <c r="R3868" i="68"/>
  <c r="M3868" i="68"/>
  <c r="E3868" i="68"/>
  <c r="R3867" i="68"/>
  <c r="M3867" i="68"/>
  <c r="E3867" i="68"/>
  <c r="R3866" i="68"/>
  <c r="M3866" i="68"/>
  <c r="E3866" i="68"/>
  <c r="R3865" i="68"/>
  <c r="M3865" i="68"/>
  <c r="E3865" i="68"/>
  <c r="R3864" i="68"/>
  <c r="M3864" i="68"/>
  <c r="E3864" i="68"/>
  <c r="R3863" i="68"/>
  <c r="M3863" i="68"/>
  <c r="E3863" i="68"/>
  <c r="R3862" i="68"/>
  <c r="M3862" i="68"/>
  <c r="E3862" i="68"/>
  <c r="R3861" i="68"/>
  <c r="M3861" i="68"/>
  <c r="E3861" i="68"/>
  <c r="R3860" i="68"/>
  <c r="M3860" i="68"/>
  <c r="E3860" i="68"/>
  <c r="R3859" i="68"/>
  <c r="M3859" i="68"/>
  <c r="E3859" i="68"/>
  <c r="R3858" i="68"/>
  <c r="M3858" i="68"/>
  <c r="E3858" i="68"/>
  <c r="R3857" i="68"/>
  <c r="M3857" i="68"/>
  <c r="E3857" i="68"/>
  <c r="R3856" i="68"/>
  <c r="M3856" i="68"/>
  <c r="E3856" i="68"/>
  <c r="R3855" i="68"/>
  <c r="M3855" i="68"/>
  <c r="E3855" i="68"/>
  <c r="R3854" i="68"/>
  <c r="M3854" i="68"/>
  <c r="E3854" i="68"/>
  <c r="R3853" i="68"/>
  <c r="M3853" i="68"/>
  <c r="E3853" i="68"/>
  <c r="R3852" i="68"/>
  <c r="M3852" i="68"/>
  <c r="E3852" i="68"/>
  <c r="R3851" i="68"/>
  <c r="M3851" i="68"/>
  <c r="E3851" i="68"/>
  <c r="R3850" i="68"/>
  <c r="M3850" i="68"/>
  <c r="E3850" i="68"/>
  <c r="R3849" i="68"/>
  <c r="M3849" i="68"/>
  <c r="E3849" i="68"/>
  <c r="R3848" i="68"/>
  <c r="M3848" i="68"/>
  <c r="E3848" i="68"/>
  <c r="R3847" i="68"/>
  <c r="M3847" i="68"/>
  <c r="E3847" i="68"/>
  <c r="R3846" i="68"/>
  <c r="M3846" i="68"/>
  <c r="E3846" i="68"/>
  <c r="R3845" i="68"/>
  <c r="M3845" i="68"/>
  <c r="E3845" i="68"/>
  <c r="R3844" i="68"/>
  <c r="M3844" i="68"/>
  <c r="E3844" i="68"/>
  <c r="R3843" i="68"/>
  <c r="M3843" i="68"/>
  <c r="E3843" i="68"/>
  <c r="R3842" i="68"/>
  <c r="M3842" i="68"/>
  <c r="E3842" i="68"/>
  <c r="R3841" i="68"/>
  <c r="M3841" i="68"/>
  <c r="E3841" i="68"/>
  <c r="R3840" i="68"/>
  <c r="M3840" i="68"/>
  <c r="E3840" i="68"/>
  <c r="R3839" i="68"/>
  <c r="M3839" i="68"/>
  <c r="E3839" i="68"/>
  <c r="R3838" i="68"/>
  <c r="M3838" i="68"/>
  <c r="E3838" i="68"/>
  <c r="R3837" i="68"/>
  <c r="M3837" i="68"/>
  <c r="E3837" i="68"/>
  <c r="R3836" i="68"/>
  <c r="M3836" i="68"/>
  <c r="E3836" i="68"/>
  <c r="R3835" i="68"/>
  <c r="M3835" i="68"/>
  <c r="E3835" i="68"/>
  <c r="R3834" i="68"/>
  <c r="M3834" i="68"/>
  <c r="E3834" i="68"/>
  <c r="R3833" i="68"/>
  <c r="M3833" i="68"/>
  <c r="E3833" i="68"/>
  <c r="R3832" i="68"/>
  <c r="M3832" i="68"/>
  <c r="E3832" i="68"/>
  <c r="R3831" i="68"/>
  <c r="M3831" i="68"/>
  <c r="E3831" i="68"/>
  <c r="R3830" i="68"/>
  <c r="M3830" i="68"/>
  <c r="E3830" i="68"/>
  <c r="R3829" i="68"/>
  <c r="M3829" i="68"/>
  <c r="E3829" i="68"/>
  <c r="R3828" i="68"/>
  <c r="M3828" i="68"/>
  <c r="E3828" i="68"/>
  <c r="R3827" i="68"/>
  <c r="M3827" i="68"/>
  <c r="E3827" i="68"/>
  <c r="R3826" i="68"/>
  <c r="M3826" i="68"/>
  <c r="E3826" i="68"/>
  <c r="R3825" i="68"/>
  <c r="M3825" i="68"/>
  <c r="E3825" i="68"/>
  <c r="R3824" i="68"/>
  <c r="M3824" i="68"/>
  <c r="E3824" i="68"/>
  <c r="R3823" i="68"/>
  <c r="M3823" i="68"/>
  <c r="E3823" i="68"/>
  <c r="R3822" i="68"/>
  <c r="M3822" i="68"/>
  <c r="E3822" i="68"/>
  <c r="R3821" i="68"/>
  <c r="M3821" i="68"/>
  <c r="E3821" i="68"/>
  <c r="R3820" i="68"/>
  <c r="M3820" i="68"/>
  <c r="E3820" i="68"/>
  <c r="R3819" i="68"/>
  <c r="M3819" i="68"/>
  <c r="E3819" i="68"/>
  <c r="R3818" i="68"/>
  <c r="M3818" i="68"/>
  <c r="E3818" i="68"/>
  <c r="R3817" i="68"/>
  <c r="M3817" i="68"/>
  <c r="E3817" i="68"/>
  <c r="R3816" i="68"/>
  <c r="M3816" i="68"/>
  <c r="E3816" i="68"/>
  <c r="R3815" i="68"/>
  <c r="M3815" i="68"/>
  <c r="E3815" i="68"/>
  <c r="R3814" i="68"/>
  <c r="M3814" i="68"/>
  <c r="E3814" i="68"/>
  <c r="R3813" i="68"/>
  <c r="M3813" i="68"/>
  <c r="E3813" i="68"/>
  <c r="R3812" i="68"/>
  <c r="M3812" i="68"/>
  <c r="E3812" i="68"/>
  <c r="R3811" i="68"/>
  <c r="M3811" i="68"/>
  <c r="E3811" i="68"/>
  <c r="R3810" i="68"/>
  <c r="M3810" i="68"/>
  <c r="E3810" i="68"/>
  <c r="R3809" i="68"/>
  <c r="M3809" i="68"/>
  <c r="E3809" i="68"/>
  <c r="R3808" i="68"/>
  <c r="M3808" i="68"/>
  <c r="E3808" i="68"/>
  <c r="R3807" i="68"/>
  <c r="M3807" i="68"/>
  <c r="E3807" i="68"/>
  <c r="R3806" i="68"/>
  <c r="M3806" i="68"/>
  <c r="E3806" i="68"/>
  <c r="R3805" i="68"/>
  <c r="M3805" i="68"/>
  <c r="E3805" i="68"/>
  <c r="R3804" i="68"/>
  <c r="M3804" i="68"/>
  <c r="E3804" i="68"/>
  <c r="R3803" i="68"/>
  <c r="M3803" i="68"/>
  <c r="E3803" i="68"/>
  <c r="R3802" i="68"/>
  <c r="M3802" i="68"/>
  <c r="E3802" i="68"/>
  <c r="R3801" i="68"/>
  <c r="M3801" i="68"/>
  <c r="E3801" i="68"/>
  <c r="R3800" i="68"/>
  <c r="M3800" i="68"/>
  <c r="E3800" i="68"/>
  <c r="R3799" i="68"/>
  <c r="M3799" i="68"/>
  <c r="E3799" i="68"/>
  <c r="R3798" i="68"/>
  <c r="M3798" i="68"/>
  <c r="E3798" i="68"/>
  <c r="R3797" i="68"/>
  <c r="M3797" i="68"/>
  <c r="E3797" i="68"/>
  <c r="R3796" i="68"/>
  <c r="M3796" i="68"/>
  <c r="E3796" i="68"/>
  <c r="R3795" i="68"/>
  <c r="M3795" i="68"/>
  <c r="E3795" i="68"/>
  <c r="R3794" i="68"/>
  <c r="M3794" i="68"/>
  <c r="E3794" i="68"/>
  <c r="R3793" i="68"/>
  <c r="M3793" i="68"/>
  <c r="E3793" i="68"/>
  <c r="R3792" i="68"/>
  <c r="M3792" i="68"/>
  <c r="E3792" i="68"/>
  <c r="R3791" i="68"/>
  <c r="M3791" i="68"/>
  <c r="E3791" i="68"/>
  <c r="R3790" i="68"/>
  <c r="M3790" i="68"/>
  <c r="E3790" i="68"/>
  <c r="R3789" i="68"/>
  <c r="M3789" i="68"/>
  <c r="E3789" i="68"/>
  <c r="R3788" i="68"/>
  <c r="M3788" i="68"/>
  <c r="E3788" i="68"/>
  <c r="R3787" i="68"/>
  <c r="M3787" i="68"/>
  <c r="E3787" i="68"/>
  <c r="R3786" i="68"/>
  <c r="M3786" i="68"/>
  <c r="E3786" i="68"/>
  <c r="R3785" i="68"/>
  <c r="M3785" i="68"/>
  <c r="E3785" i="68"/>
  <c r="R3784" i="68"/>
  <c r="M3784" i="68"/>
  <c r="E3784" i="68"/>
  <c r="R3783" i="68"/>
  <c r="M3783" i="68"/>
  <c r="E3783" i="68"/>
  <c r="R3782" i="68"/>
  <c r="M3782" i="68"/>
  <c r="E3782" i="68"/>
  <c r="R3781" i="68"/>
  <c r="M3781" i="68"/>
  <c r="E3781" i="68"/>
  <c r="R3780" i="68"/>
  <c r="M3780" i="68"/>
  <c r="E3780" i="68"/>
  <c r="R3779" i="68"/>
  <c r="M3779" i="68"/>
  <c r="E3779" i="68"/>
  <c r="R3778" i="68"/>
  <c r="M3778" i="68"/>
  <c r="E3778" i="68"/>
  <c r="R3777" i="68"/>
  <c r="M3777" i="68"/>
  <c r="E3777" i="68"/>
  <c r="R3776" i="68"/>
  <c r="M3776" i="68"/>
  <c r="E3776" i="68"/>
  <c r="R3775" i="68"/>
  <c r="M3775" i="68"/>
  <c r="E3775" i="68"/>
  <c r="R3774" i="68"/>
  <c r="M3774" i="68"/>
  <c r="E3774" i="68"/>
  <c r="R3773" i="68"/>
  <c r="M3773" i="68"/>
  <c r="E3773" i="68"/>
  <c r="R3772" i="68"/>
  <c r="M3772" i="68"/>
  <c r="E3772" i="68"/>
  <c r="R3771" i="68"/>
  <c r="M3771" i="68"/>
  <c r="E3771" i="68"/>
  <c r="R3770" i="68"/>
  <c r="M3770" i="68"/>
  <c r="E3770" i="68"/>
  <c r="R3769" i="68"/>
  <c r="M3769" i="68"/>
  <c r="E3769" i="68"/>
  <c r="R3768" i="68"/>
  <c r="M3768" i="68"/>
  <c r="E3768" i="68"/>
  <c r="R3767" i="68"/>
  <c r="M3767" i="68"/>
  <c r="E3767" i="68"/>
  <c r="R3766" i="68"/>
  <c r="M3766" i="68"/>
  <c r="E3766" i="68"/>
  <c r="R3765" i="68"/>
  <c r="M3765" i="68"/>
  <c r="E3765" i="68"/>
  <c r="R3764" i="68"/>
  <c r="M3764" i="68"/>
  <c r="G3764" i="68"/>
  <c r="E3764" i="68"/>
  <c r="R3763" i="68"/>
  <c r="M3763" i="68"/>
  <c r="E3763" i="68"/>
  <c r="R3762" i="68"/>
  <c r="M3762" i="68"/>
  <c r="G3762" i="68"/>
  <c r="E3762" i="68"/>
  <c r="R3761" i="68"/>
  <c r="M3761" i="68"/>
  <c r="G3761" i="68"/>
  <c r="E3761" i="68"/>
  <c r="R3760" i="68"/>
  <c r="M3760" i="68"/>
  <c r="E3760" i="68"/>
  <c r="R3759" i="68"/>
  <c r="M3759" i="68"/>
  <c r="G3759" i="68"/>
  <c r="E3759" i="68"/>
  <c r="R3758" i="68"/>
  <c r="M3758" i="68"/>
  <c r="E3758" i="68"/>
  <c r="R3757" i="68"/>
  <c r="M3757" i="68"/>
  <c r="G3757" i="68"/>
  <c r="E3757" i="68"/>
  <c r="R3756" i="68"/>
  <c r="M3756" i="68"/>
  <c r="G3756" i="68"/>
  <c r="E3756" i="68"/>
  <c r="R3755" i="68"/>
  <c r="M3755" i="68"/>
  <c r="E3755" i="68"/>
  <c r="R3754" i="68"/>
  <c r="M3754" i="68"/>
  <c r="E3754" i="68"/>
  <c r="R3753" i="68"/>
  <c r="M3753" i="68"/>
  <c r="E3753" i="68"/>
  <c r="R3752" i="68"/>
  <c r="M3752" i="68"/>
  <c r="E3752" i="68"/>
  <c r="R3751" i="68"/>
  <c r="M3751" i="68"/>
  <c r="E3751" i="68"/>
  <c r="R3750" i="68"/>
  <c r="M3750" i="68"/>
  <c r="E3750" i="68"/>
  <c r="R3749" i="68"/>
  <c r="M3749" i="68"/>
  <c r="G3749" i="68"/>
  <c r="E3749" i="68"/>
  <c r="R3748" i="68"/>
  <c r="M3748" i="68"/>
  <c r="G3748" i="68"/>
  <c r="E3748" i="68"/>
  <c r="R3747" i="68"/>
  <c r="M3747" i="68"/>
  <c r="E3747" i="68"/>
  <c r="R3746" i="68"/>
  <c r="M3746" i="68"/>
  <c r="E3746" i="68"/>
  <c r="R3745" i="68"/>
  <c r="M3745" i="68"/>
  <c r="E3745" i="68"/>
  <c r="R3744" i="68"/>
  <c r="M3744" i="68"/>
  <c r="E3744" i="68"/>
  <c r="R3743" i="68"/>
  <c r="M3743" i="68"/>
  <c r="E3743" i="68"/>
  <c r="R3742" i="68"/>
  <c r="M3742" i="68"/>
  <c r="E3742" i="68"/>
  <c r="R3741" i="68"/>
  <c r="M3741" i="68"/>
  <c r="E3741" i="68"/>
  <c r="R3740" i="68"/>
  <c r="M3740" i="68"/>
  <c r="E3740" i="68"/>
  <c r="R3739" i="68"/>
  <c r="M3739" i="68"/>
  <c r="E3739" i="68"/>
  <c r="R3738" i="68"/>
  <c r="M3738" i="68"/>
  <c r="E3738" i="68"/>
  <c r="R3737" i="68"/>
  <c r="M3737" i="68"/>
  <c r="E3737" i="68"/>
  <c r="R3736" i="68"/>
  <c r="M3736" i="68"/>
  <c r="E3736" i="68"/>
  <c r="R3735" i="68"/>
  <c r="M3735" i="68"/>
  <c r="E3735" i="68"/>
  <c r="R3734" i="68"/>
  <c r="M3734" i="68"/>
  <c r="E3734" i="68"/>
  <c r="R3733" i="68"/>
  <c r="M3733" i="68"/>
  <c r="E3733" i="68"/>
  <c r="R3732" i="68"/>
  <c r="M3732" i="68"/>
  <c r="E3732" i="68"/>
  <c r="R3731" i="68"/>
  <c r="M3731" i="68"/>
  <c r="E3731" i="68"/>
  <c r="R3730" i="68"/>
  <c r="M3730" i="68"/>
  <c r="G3730" i="68"/>
  <c r="E3730" i="68"/>
  <c r="R3729" i="68"/>
  <c r="M3729" i="68"/>
  <c r="G3729" i="68"/>
  <c r="E3729" i="68"/>
  <c r="R3728" i="68"/>
  <c r="N3728" i="68"/>
  <c r="M3728" i="68"/>
  <c r="J3728" i="68"/>
  <c r="E3728" i="68"/>
  <c r="R3727" i="68"/>
  <c r="M3727" i="68"/>
  <c r="E3727" i="68"/>
  <c r="R3726" i="68"/>
  <c r="M3726" i="68"/>
  <c r="G3726" i="68"/>
  <c r="E3726" i="68"/>
  <c r="R3725" i="68"/>
  <c r="N3725" i="68"/>
  <c r="M3725" i="68"/>
  <c r="I3725" i="68"/>
  <c r="G3725" i="68"/>
  <c r="E3725" i="68"/>
  <c r="R3724" i="68"/>
  <c r="M3724" i="68"/>
  <c r="E3724" i="68"/>
  <c r="R3723" i="68"/>
  <c r="M3723" i="68"/>
  <c r="E3723" i="68"/>
  <c r="R3722" i="68"/>
  <c r="M3722" i="68"/>
  <c r="E3722" i="68"/>
  <c r="R3721" i="68"/>
  <c r="M3721" i="68"/>
  <c r="E3721" i="68"/>
  <c r="R3720" i="68"/>
  <c r="M3720" i="68"/>
  <c r="E3720" i="68"/>
  <c r="R3719" i="68"/>
  <c r="M3719" i="68"/>
  <c r="E3719" i="68"/>
  <c r="R3718" i="68"/>
  <c r="M3718" i="68"/>
  <c r="E3718" i="68"/>
  <c r="R3717" i="68"/>
  <c r="M3717" i="68"/>
  <c r="E3717" i="68"/>
  <c r="R3716" i="68"/>
  <c r="M3716" i="68"/>
  <c r="E3716" i="68"/>
  <c r="R3715" i="68"/>
  <c r="M3715" i="68"/>
  <c r="E3715" i="68"/>
  <c r="R3714" i="68"/>
  <c r="M3714" i="68"/>
  <c r="E3714" i="68"/>
  <c r="R3713" i="68"/>
  <c r="M3713" i="68"/>
  <c r="E3713" i="68"/>
  <c r="R3712" i="68"/>
  <c r="M3712" i="68"/>
  <c r="E3712" i="68"/>
  <c r="R3711" i="68"/>
  <c r="M3711" i="68"/>
  <c r="G3711" i="68"/>
  <c r="E3711" i="68"/>
  <c r="R3710" i="68"/>
  <c r="M3710" i="68"/>
  <c r="G3710" i="68"/>
  <c r="E3710" i="68"/>
  <c r="R3709" i="68"/>
  <c r="M3709" i="68"/>
  <c r="G3709" i="68"/>
  <c r="E3709" i="68"/>
  <c r="R3708" i="68"/>
  <c r="M3708" i="68"/>
  <c r="G3708" i="68"/>
  <c r="E3708" i="68"/>
  <c r="R3707" i="68"/>
  <c r="M3707" i="68"/>
  <c r="G3707" i="68"/>
  <c r="E3707" i="68"/>
  <c r="R3706" i="68"/>
  <c r="M3706" i="68"/>
  <c r="I3706" i="68"/>
  <c r="G3706" i="68"/>
  <c r="E3706" i="68"/>
  <c r="R3705" i="68"/>
  <c r="M3705" i="68"/>
  <c r="E3705" i="68"/>
  <c r="R3704" i="68"/>
  <c r="M3704" i="68"/>
  <c r="G3704" i="68"/>
  <c r="E3704" i="68"/>
  <c r="R3703" i="68"/>
  <c r="M3703" i="68"/>
  <c r="G3703" i="68"/>
  <c r="E3703" i="68"/>
  <c r="R3702" i="68"/>
  <c r="M3702" i="68"/>
  <c r="G3702" i="68"/>
  <c r="E3702" i="68"/>
  <c r="R3701" i="68"/>
  <c r="M3701" i="68"/>
  <c r="G3701" i="68"/>
  <c r="E3701" i="68"/>
  <c r="R3700" i="68"/>
  <c r="M3700" i="68"/>
  <c r="G3700" i="68"/>
  <c r="E3700" i="68"/>
  <c r="R3699" i="68"/>
  <c r="M3699" i="68"/>
  <c r="G3699" i="68"/>
  <c r="E3699" i="68"/>
  <c r="R3697" i="68"/>
  <c r="M3697" i="68"/>
  <c r="E3697" i="68"/>
  <c r="R3696" i="68"/>
  <c r="M3696" i="68"/>
  <c r="E3696" i="68"/>
  <c r="R3695" i="68"/>
  <c r="M3695" i="68"/>
  <c r="E3695" i="68"/>
  <c r="R3694" i="68"/>
  <c r="M3694" i="68"/>
  <c r="E3694" i="68"/>
  <c r="R3693" i="68"/>
  <c r="M3693" i="68"/>
  <c r="E3693" i="68"/>
  <c r="R3692" i="68"/>
  <c r="M3692" i="68"/>
  <c r="E3692" i="68"/>
  <c r="R3691" i="68"/>
  <c r="M3691" i="68"/>
  <c r="E3691" i="68"/>
  <c r="R3690" i="68"/>
  <c r="M3690" i="68"/>
  <c r="E3690" i="68"/>
  <c r="R3689" i="68"/>
  <c r="M3689" i="68"/>
  <c r="E3689" i="68"/>
  <c r="R3688" i="68"/>
  <c r="M3688" i="68"/>
  <c r="E3688" i="68"/>
  <c r="R3687" i="68"/>
  <c r="M3687" i="68"/>
  <c r="E3687" i="68"/>
  <c r="R3686" i="68"/>
  <c r="M3686" i="68"/>
  <c r="E3686" i="68"/>
  <c r="R3685" i="68"/>
  <c r="M3685" i="68"/>
  <c r="E3685" i="68"/>
  <c r="R3684" i="68"/>
  <c r="M3684" i="68"/>
  <c r="E3684" i="68"/>
  <c r="R3683" i="68"/>
  <c r="M3683" i="68"/>
  <c r="E3683" i="68"/>
  <c r="R3682" i="68"/>
  <c r="M3682" i="68"/>
  <c r="E3682" i="68"/>
  <c r="R3681" i="68"/>
  <c r="M3681" i="68"/>
  <c r="E3681" i="68"/>
  <c r="R3680" i="68"/>
  <c r="M3680" i="68"/>
  <c r="E3680" i="68"/>
  <c r="R3679" i="68"/>
  <c r="M3679" i="68"/>
  <c r="E3679" i="68"/>
  <c r="R3678" i="68"/>
  <c r="M3678" i="68"/>
  <c r="E3678" i="68"/>
  <c r="R3677" i="68"/>
  <c r="M3677" i="68"/>
  <c r="E3677" i="68"/>
  <c r="R3676" i="68"/>
  <c r="M3676" i="68"/>
  <c r="E3676" i="68"/>
  <c r="R3675" i="68"/>
  <c r="M3675" i="68"/>
  <c r="E3675" i="68"/>
  <c r="R3674" i="68"/>
  <c r="M3674" i="68"/>
  <c r="E3674" i="68"/>
  <c r="R3673" i="68"/>
  <c r="M3673" i="68"/>
  <c r="E3673" i="68"/>
  <c r="R3672" i="68"/>
  <c r="M3672" i="68"/>
  <c r="E3672" i="68"/>
  <c r="R3671" i="68"/>
  <c r="M3671" i="68"/>
  <c r="E3671" i="68"/>
  <c r="R3670" i="68"/>
  <c r="M3670" i="68"/>
  <c r="E3670" i="68"/>
  <c r="R3669" i="68"/>
  <c r="M3669" i="68"/>
  <c r="E3669" i="68"/>
  <c r="R3668" i="68"/>
  <c r="M3668" i="68"/>
  <c r="E3668" i="68"/>
  <c r="R3667" i="68"/>
  <c r="M3667" i="68"/>
  <c r="E3667" i="68"/>
  <c r="R3666" i="68"/>
  <c r="M3666" i="68"/>
  <c r="E3666" i="68"/>
  <c r="R3665" i="68"/>
  <c r="M3665" i="68"/>
  <c r="E3665" i="68"/>
  <c r="R3664" i="68"/>
  <c r="M3664" i="68"/>
  <c r="E3664" i="68"/>
  <c r="R3663" i="68"/>
  <c r="M3663" i="68"/>
  <c r="E3663" i="68"/>
  <c r="R3662" i="68"/>
  <c r="M3662" i="68"/>
  <c r="E3662" i="68"/>
  <c r="R3661" i="68"/>
  <c r="M3661" i="68"/>
  <c r="E3661" i="68"/>
  <c r="R3660" i="68"/>
  <c r="M3660" i="68"/>
  <c r="E3660" i="68"/>
  <c r="R3659" i="68"/>
  <c r="M3659" i="68"/>
  <c r="E3659" i="68"/>
  <c r="R3658" i="68"/>
  <c r="M3658" i="68"/>
  <c r="E3658" i="68"/>
  <c r="R3657" i="68"/>
  <c r="M3657" i="68"/>
  <c r="E3657" i="68"/>
  <c r="R3656" i="68"/>
  <c r="M3656" i="68"/>
  <c r="E3656" i="68"/>
  <c r="R3655" i="68"/>
  <c r="M3655" i="68"/>
  <c r="E3655" i="68"/>
  <c r="R3654" i="68"/>
  <c r="M3654" i="68"/>
  <c r="E3654" i="68"/>
  <c r="R3653" i="68"/>
  <c r="M3653" i="68"/>
  <c r="E3653" i="68"/>
  <c r="R3652" i="68"/>
  <c r="M3652" i="68"/>
  <c r="E3652" i="68"/>
  <c r="R3651" i="68"/>
  <c r="M3651" i="68"/>
  <c r="E3651" i="68"/>
  <c r="R3650" i="68"/>
  <c r="M3650" i="68"/>
  <c r="E3650" i="68"/>
  <c r="R3649" i="68"/>
  <c r="M3649" i="68"/>
  <c r="E3649" i="68"/>
  <c r="R3648" i="68"/>
  <c r="M3648" i="68"/>
  <c r="E3648" i="68"/>
  <c r="R3647" i="68"/>
  <c r="M3647" i="68"/>
  <c r="E3647" i="68"/>
  <c r="R3646" i="68"/>
  <c r="M3646" i="68"/>
  <c r="E3646" i="68"/>
  <c r="R3645" i="68"/>
  <c r="M3645" i="68"/>
  <c r="E3645" i="68"/>
  <c r="R3644" i="68"/>
  <c r="M3644" i="68"/>
  <c r="E3644" i="68"/>
  <c r="R3643" i="68"/>
  <c r="M3643" i="68"/>
  <c r="E3643" i="68"/>
  <c r="R3642" i="68"/>
  <c r="M3642" i="68"/>
  <c r="E3642" i="68"/>
  <c r="R3641" i="68"/>
  <c r="M3641" i="68"/>
  <c r="E3641" i="68"/>
  <c r="R3640" i="68"/>
  <c r="M3640" i="68"/>
  <c r="E3640" i="68"/>
  <c r="R3639" i="68"/>
  <c r="M3639" i="68"/>
  <c r="E3639" i="68"/>
  <c r="R3638" i="68"/>
  <c r="M3638" i="68"/>
  <c r="E3638" i="68"/>
  <c r="R3637" i="68"/>
  <c r="M3637" i="68"/>
  <c r="E3637" i="68"/>
  <c r="R3636" i="68"/>
  <c r="M3636" i="68"/>
  <c r="E3636" i="68"/>
  <c r="R3635" i="68"/>
  <c r="M3635" i="68"/>
  <c r="E3635" i="68"/>
  <c r="R3634" i="68"/>
  <c r="M3634" i="68"/>
  <c r="E3634" i="68"/>
  <c r="R3633" i="68"/>
  <c r="M3633" i="68"/>
  <c r="E3633" i="68"/>
  <c r="R3632" i="68"/>
  <c r="M3632" i="68"/>
  <c r="E3632" i="68"/>
  <c r="R3631" i="68"/>
  <c r="M3631" i="68"/>
  <c r="E3631" i="68"/>
  <c r="R3630" i="68"/>
  <c r="M3630" i="68"/>
  <c r="E3630" i="68"/>
  <c r="R3629" i="68"/>
  <c r="M3629" i="68"/>
  <c r="E3629" i="68"/>
  <c r="R3628" i="68"/>
  <c r="M3628" i="68"/>
  <c r="E3628" i="68"/>
  <c r="R3627" i="68"/>
  <c r="M3627" i="68"/>
  <c r="E3627" i="68"/>
  <c r="R3626" i="68"/>
  <c r="M3626" i="68"/>
  <c r="E3626" i="68"/>
  <c r="R3625" i="68"/>
  <c r="M3625" i="68"/>
  <c r="E3625" i="68"/>
  <c r="R3624" i="68"/>
  <c r="M3624" i="68"/>
  <c r="E3624" i="68"/>
  <c r="R3623" i="68"/>
  <c r="M3623" i="68"/>
  <c r="E3623" i="68"/>
  <c r="R3622" i="68"/>
  <c r="M3622" i="68"/>
  <c r="E3622" i="68"/>
  <c r="R3621" i="68"/>
  <c r="M3621" i="68"/>
  <c r="E3621" i="68"/>
  <c r="R3620" i="68"/>
  <c r="M3620" i="68"/>
  <c r="E3620" i="68"/>
  <c r="R3619" i="68"/>
  <c r="M3619" i="68"/>
  <c r="E3619" i="68"/>
  <c r="R3618" i="68"/>
  <c r="M3618" i="68"/>
  <c r="E3618" i="68"/>
  <c r="R3617" i="68"/>
  <c r="M3617" i="68"/>
  <c r="E3617" i="68"/>
  <c r="R3616" i="68"/>
  <c r="M3616" i="68"/>
  <c r="E3616" i="68"/>
  <c r="R3615" i="68"/>
  <c r="M3615" i="68"/>
  <c r="E3615" i="68"/>
  <c r="R3614" i="68"/>
  <c r="M3614" i="68"/>
  <c r="E3614" i="68"/>
  <c r="R3613" i="68"/>
  <c r="M3613" i="68"/>
  <c r="E3613" i="68"/>
  <c r="R3612" i="68"/>
  <c r="M3612" i="68"/>
  <c r="E3612" i="68"/>
  <c r="R3611" i="68"/>
  <c r="M3611" i="68"/>
  <c r="E3611" i="68"/>
  <c r="R3610" i="68"/>
  <c r="M3610" i="68"/>
  <c r="E3610" i="68"/>
  <c r="R3609" i="68"/>
  <c r="M3609" i="68"/>
  <c r="E3609" i="68"/>
  <c r="R3608" i="68"/>
  <c r="M3608" i="68"/>
  <c r="E3608" i="68"/>
  <c r="R3607" i="68"/>
  <c r="M3607" i="68"/>
  <c r="E3607" i="68"/>
  <c r="R3606" i="68"/>
  <c r="M3606" i="68"/>
  <c r="E3606" i="68"/>
  <c r="R3605" i="68"/>
  <c r="M3605" i="68"/>
  <c r="E3605" i="68"/>
  <c r="R3604" i="68"/>
  <c r="M3604" i="68"/>
  <c r="E3604" i="68"/>
  <c r="R3603" i="68"/>
  <c r="M3603" i="68"/>
  <c r="E3603" i="68"/>
  <c r="R3602" i="68"/>
  <c r="M3602" i="68"/>
  <c r="E3602" i="68"/>
  <c r="R3601" i="68"/>
  <c r="M3601" i="68"/>
  <c r="E3601" i="68"/>
  <c r="R3600" i="68"/>
  <c r="M3600" i="68"/>
  <c r="E3600" i="68"/>
  <c r="R3599" i="68"/>
  <c r="M3599" i="68"/>
  <c r="E3599" i="68"/>
  <c r="R3598" i="68"/>
  <c r="M3598" i="68"/>
  <c r="E3598" i="68"/>
  <c r="R3597" i="68"/>
  <c r="M3597" i="68"/>
  <c r="E3597" i="68"/>
  <c r="R3596" i="68"/>
  <c r="M3596" i="68"/>
  <c r="E3596" i="68"/>
  <c r="R3595" i="68"/>
  <c r="M3595" i="68"/>
  <c r="E3595" i="68"/>
  <c r="R3594" i="68"/>
  <c r="M3594" i="68"/>
  <c r="E3594" i="68"/>
  <c r="R3593" i="68"/>
  <c r="M3593" i="68"/>
  <c r="E3593" i="68"/>
  <c r="R3592" i="68"/>
  <c r="M3592" i="68"/>
  <c r="E3592" i="68"/>
  <c r="R3591" i="68"/>
  <c r="M3591" i="68"/>
  <c r="E3591" i="68"/>
  <c r="R3590" i="68"/>
  <c r="M3590" i="68"/>
  <c r="E3590" i="68"/>
  <c r="R3589" i="68"/>
  <c r="M3589" i="68"/>
  <c r="E3589" i="68"/>
  <c r="R3588" i="68"/>
  <c r="M3588" i="68"/>
  <c r="E3588" i="68"/>
  <c r="R3587" i="68"/>
  <c r="M3587" i="68"/>
  <c r="E3587" i="68"/>
  <c r="R3586" i="68"/>
  <c r="M3586" i="68"/>
  <c r="E3586" i="68"/>
  <c r="R3585" i="68"/>
  <c r="M3585" i="68"/>
  <c r="E3585" i="68"/>
  <c r="R3584" i="68"/>
  <c r="M3584" i="68"/>
  <c r="E3584" i="68"/>
  <c r="R3583" i="68"/>
  <c r="M3583" i="68"/>
  <c r="E3583" i="68"/>
  <c r="R3582" i="68"/>
  <c r="M3582" i="68"/>
  <c r="E3582" i="68"/>
  <c r="R3581" i="68"/>
  <c r="M3581" i="68"/>
  <c r="E3581" i="68"/>
  <c r="R3580" i="68"/>
  <c r="M3580" i="68"/>
  <c r="E3580" i="68"/>
  <c r="R3579" i="68"/>
  <c r="M3579" i="68"/>
  <c r="E3579" i="68"/>
  <c r="R3578" i="68"/>
  <c r="M3578" i="68"/>
  <c r="E3578" i="68"/>
  <c r="R3577" i="68"/>
  <c r="M3577" i="68"/>
  <c r="E3577" i="68"/>
  <c r="R3576" i="68"/>
  <c r="M3576" i="68"/>
  <c r="E3576" i="68"/>
  <c r="R3575" i="68"/>
  <c r="M3575" i="68"/>
  <c r="E3575" i="68"/>
  <c r="R3574" i="68"/>
  <c r="M3574" i="68"/>
  <c r="E3574" i="68"/>
  <c r="R3573" i="68"/>
  <c r="M3573" i="68"/>
  <c r="E3573" i="68"/>
  <c r="R3572" i="68"/>
  <c r="M3572" i="68"/>
  <c r="E3572" i="68"/>
  <c r="R3571" i="68"/>
  <c r="M3571" i="68"/>
  <c r="E3571" i="68"/>
  <c r="R3570" i="68"/>
  <c r="M3570" i="68"/>
  <c r="E3570" i="68"/>
  <c r="R3569" i="68"/>
  <c r="M3569" i="68"/>
  <c r="E3569" i="68"/>
  <c r="R3568" i="68"/>
  <c r="M3568" i="68"/>
  <c r="E3568" i="68"/>
  <c r="R3567" i="68"/>
  <c r="M3567" i="68"/>
  <c r="E3567" i="68"/>
  <c r="R3566" i="68"/>
  <c r="M3566" i="68"/>
  <c r="E3566" i="68"/>
  <c r="R3565" i="68"/>
  <c r="M3565" i="68"/>
  <c r="E3565" i="68"/>
  <c r="R3564" i="68"/>
  <c r="M3564" i="68"/>
  <c r="E3564" i="68"/>
  <c r="R3563" i="68"/>
  <c r="M3563" i="68"/>
  <c r="E3563" i="68"/>
  <c r="R3562" i="68"/>
  <c r="M3562" i="68"/>
  <c r="E3562" i="68"/>
  <c r="R3561" i="68"/>
  <c r="M3561" i="68"/>
  <c r="E3561" i="68"/>
  <c r="R3560" i="68"/>
  <c r="M3560" i="68"/>
  <c r="E3560" i="68"/>
  <c r="R3559" i="68"/>
  <c r="M3559" i="68"/>
  <c r="E3559" i="68"/>
  <c r="R3558" i="68"/>
  <c r="M3558" i="68"/>
  <c r="E3558" i="68"/>
  <c r="R3557" i="68"/>
  <c r="M3557" i="68"/>
  <c r="E3557" i="68"/>
  <c r="R3556" i="68"/>
  <c r="M3556" i="68"/>
  <c r="E3556" i="68"/>
  <c r="R3555" i="68"/>
  <c r="M3555" i="68"/>
  <c r="E3555" i="68"/>
  <c r="R3554" i="68"/>
  <c r="M3554" i="68"/>
  <c r="E3554" i="68"/>
  <c r="R3553" i="68"/>
  <c r="M3553" i="68"/>
  <c r="E3553" i="68"/>
  <c r="R3552" i="68"/>
  <c r="M3552" i="68"/>
  <c r="E3552" i="68"/>
  <c r="R3551" i="68"/>
  <c r="M3551" i="68"/>
  <c r="E3551" i="68"/>
  <c r="R3550" i="68"/>
  <c r="M3550" i="68"/>
  <c r="E3550" i="68"/>
  <c r="R3549" i="68"/>
  <c r="M3549" i="68"/>
  <c r="E3549" i="68"/>
  <c r="R3548" i="68"/>
  <c r="M3548" i="68"/>
  <c r="E3548" i="68"/>
  <c r="R3547" i="68"/>
  <c r="M3547" i="68"/>
  <c r="E3547" i="68"/>
  <c r="R3546" i="68"/>
  <c r="M3546" i="68"/>
  <c r="E3546" i="68"/>
  <c r="R3545" i="68"/>
  <c r="M3545" i="68"/>
  <c r="E3545" i="68"/>
  <c r="R3544" i="68"/>
  <c r="M3544" i="68"/>
  <c r="E3544" i="68"/>
  <c r="R3543" i="68"/>
  <c r="M3543" i="68"/>
  <c r="E3543" i="68"/>
  <c r="R3542" i="68"/>
  <c r="M3542" i="68"/>
  <c r="E3542" i="68"/>
  <c r="R3541" i="68"/>
  <c r="M3541" i="68"/>
  <c r="E3541" i="68"/>
  <c r="R3540" i="68"/>
  <c r="M3540" i="68"/>
  <c r="E3540" i="68"/>
  <c r="R3539" i="68"/>
  <c r="M3539" i="68"/>
  <c r="E3539" i="68"/>
  <c r="R3538" i="68"/>
  <c r="M3538" i="68"/>
  <c r="E3538" i="68"/>
  <c r="R3537" i="68"/>
  <c r="M3537" i="68"/>
  <c r="E3537" i="68"/>
  <c r="R3536" i="68"/>
  <c r="M3536" i="68"/>
  <c r="E3536" i="68"/>
  <c r="R3535" i="68"/>
  <c r="M3535" i="68"/>
  <c r="E3535" i="68"/>
  <c r="R3534" i="68"/>
  <c r="M3534" i="68"/>
  <c r="E3534" i="68"/>
  <c r="R3533" i="68"/>
  <c r="M3533" i="68"/>
  <c r="E3533" i="68"/>
  <c r="R3532" i="68"/>
  <c r="M3532" i="68"/>
  <c r="E3532" i="68"/>
  <c r="R3531" i="68"/>
  <c r="M3531" i="68"/>
  <c r="E3531" i="68"/>
  <c r="R3530" i="68"/>
  <c r="M3530" i="68"/>
  <c r="E3530" i="68"/>
  <c r="R3529" i="68"/>
  <c r="M3529" i="68"/>
  <c r="E3529" i="68"/>
  <c r="R3528" i="68"/>
  <c r="M3528" i="68"/>
  <c r="E3528" i="68"/>
  <c r="R3527" i="68"/>
  <c r="M3527" i="68"/>
  <c r="E3527" i="68"/>
  <c r="R3526" i="68"/>
  <c r="M3526" i="68"/>
  <c r="E3526" i="68"/>
  <c r="R3525" i="68"/>
  <c r="M3525" i="68"/>
  <c r="E3525" i="68"/>
  <c r="R3524" i="68"/>
  <c r="M3524" i="68"/>
  <c r="E3524" i="68"/>
  <c r="R3523" i="68"/>
  <c r="M3523" i="68"/>
  <c r="E3523" i="68"/>
  <c r="R3522" i="68"/>
  <c r="M3522" i="68"/>
  <c r="E3522" i="68"/>
  <c r="R3521" i="68"/>
  <c r="M3521" i="68"/>
  <c r="E3521" i="68"/>
  <c r="R3520" i="68"/>
  <c r="M3520" i="68"/>
  <c r="E3520" i="68"/>
  <c r="R3519" i="68"/>
  <c r="M3519" i="68"/>
  <c r="E3519" i="68"/>
  <c r="R3518" i="68"/>
  <c r="M3518" i="68"/>
  <c r="E3518" i="68"/>
  <c r="R3517" i="68"/>
  <c r="M3517" i="68"/>
  <c r="E3517" i="68"/>
  <c r="R3516" i="68"/>
  <c r="M3516" i="68"/>
  <c r="E3516" i="68"/>
  <c r="R3515" i="68"/>
  <c r="M3515" i="68"/>
  <c r="E3515" i="68"/>
  <c r="R3514" i="68"/>
  <c r="M3514" i="68"/>
  <c r="E3514" i="68"/>
  <c r="R3513" i="68"/>
  <c r="M3513" i="68"/>
  <c r="E3513" i="68"/>
  <c r="R3512" i="68"/>
  <c r="M3512" i="68"/>
  <c r="E3512" i="68"/>
  <c r="R3511" i="68"/>
  <c r="M3511" i="68"/>
  <c r="E3511" i="68"/>
  <c r="R3510" i="68"/>
  <c r="M3510" i="68"/>
  <c r="E3510" i="68"/>
  <c r="R3509" i="68"/>
  <c r="M3509" i="68"/>
  <c r="E3509" i="68"/>
  <c r="R3508" i="68"/>
  <c r="M3508" i="68"/>
  <c r="E3508" i="68"/>
  <c r="R3507" i="68"/>
  <c r="M3507" i="68"/>
  <c r="E3507" i="68"/>
  <c r="R3506" i="68"/>
  <c r="M3506" i="68"/>
  <c r="E3506" i="68"/>
  <c r="R3505" i="68"/>
  <c r="M3505" i="68"/>
  <c r="E3505" i="68"/>
  <c r="R3504" i="68"/>
  <c r="M3504" i="68"/>
  <c r="E3504" i="68"/>
  <c r="R3503" i="68"/>
  <c r="M3503" i="68"/>
  <c r="E3503" i="68"/>
  <c r="R3502" i="68"/>
  <c r="M3502" i="68"/>
  <c r="E3502" i="68"/>
  <c r="R3501" i="68"/>
  <c r="M3501" i="68"/>
  <c r="E3501" i="68"/>
  <c r="R3500" i="68"/>
  <c r="M3500" i="68"/>
  <c r="E3500" i="68"/>
  <c r="R3499" i="68"/>
  <c r="M3499" i="68"/>
  <c r="E3499" i="68"/>
  <c r="R3498" i="68"/>
  <c r="M3498" i="68"/>
  <c r="E3498" i="68"/>
  <c r="R3497" i="68"/>
  <c r="M3497" i="68"/>
  <c r="E3497" i="68"/>
  <c r="R3496" i="68"/>
  <c r="M3496" i="68"/>
  <c r="E3496" i="68"/>
  <c r="R3495" i="68"/>
  <c r="M3495" i="68"/>
  <c r="E3495" i="68"/>
  <c r="R3494" i="68"/>
  <c r="M3494" i="68"/>
  <c r="E3494" i="68"/>
  <c r="R3493" i="68"/>
  <c r="M3493" i="68"/>
  <c r="E3493" i="68"/>
  <c r="R3492" i="68"/>
  <c r="M3492" i="68"/>
  <c r="E3492" i="68"/>
  <c r="R3491" i="68"/>
  <c r="M3491" i="68"/>
  <c r="E3491" i="68"/>
  <c r="R3490" i="68"/>
  <c r="M3490" i="68"/>
  <c r="E3490" i="68"/>
  <c r="R3489" i="68"/>
  <c r="M3489" i="68"/>
  <c r="E3489" i="68"/>
  <c r="R3488" i="68"/>
  <c r="M3488" i="68"/>
  <c r="E3488" i="68"/>
  <c r="R3487" i="68"/>
  <c r="M3487" i="68"/>
  <c r="E3487" i="68"/>
  <c r="R3486" i="68"/>
  <c r="M3486" i="68"/>
  <c r="E3486" i="68"/>
  <c r="R3485" i="68"/>
  <c r="M3485" i="68"/>
  <c r="E3485" i="68"/>
  <c r="R3484" i="68"/>
  <c r="M3484" i="68"/>
  <c r="E3484" i="68"/>
  <c r="R3483" i="68"/>
  <c r="M3483" i="68"/>
  <c r="E3483" i="68"/>
  <c r="R3482" i="68"/>
  <c r="M3482" i="68"/>
  <c r="E3482" i="68"/>
  <c r="R3481" i="68"/>
  <c r="M3481" i="68"/>
  <c r="E3481" i="68"/>
  <c r="R3480" i="68"/>
  <c r="M3480" i="68"/>
  <c r="E3480" i="68"/>
  <c r="R3479" i="68"/>
  <c r="M3479" i="68"/>
  <c r="E3479" i="68"/>
  <c r="R3478" i="68"/>
  <c r="M3478" i="68"/>
  <c r="E3478" i="68"/>
  <c r="R3477" i="68"/>
  <c r="M3477" i="68"/>
  <c r="E3477" i="68"/>
  <c r="R3476" i="68"/>
  <c r="M3476" i="68"/>
  <c r="E3476" i="68"/>
  <c r="R3475" i="68"/>
  <c r="M3475" i="68"/>
  <c r="E3475" i="68"/>
  <c r="R3474" i="68"/>
  <c r="M3474" i="68"/>
  <c r="E3474" i="68"/>
  <c r="R3473" i="68"/>
  <c r="M3473" i="68"/>
  <c r="E3473" i="68"/>
  <c r="R3472" i="68"/>
  <c r="M3472" i="68"/>
  <c r="E3472" i="68"/>
  <c r="R3471" i="68"/>
  <c r="M3471" i="68"/>
  <c r="E3471" i="68"/>
  <c r="R3470" i="68"/>
  <c r="M3470" i="68"/>
  <c r="E3470" i="68"/>
  <c r="R3469" i="68"/>
  <c r="M3469" i="68"/>
  <c r="E3469" i="68"/>
  <c r="R3468" i="68"/>
  <c r="M3468" i="68"/>
  <c r="E3468" i="68"/>
  <c r="R3467" i="68"/>
  <c r="M3467" i="68"/>
  <c r="E3467" i="68"/>
  <c r="R3466" i="68"/>
  <c r="M3466" i="68"/>
  <c r="E3466" i="68"/>
  <c r="R3465" i="68"/>
  <c r="M3465" i="68"/>
  <c r="E3465" i="68"/>
  <c r="R3464" i="68"/>
  <c r="M3464" i="68"/>
  <c r="E3464" i="68"/>
  <c r="R3463" i="68"/>
  <c r="M3463" i="68"/>
  <c r="E3463" i="68"/>
  <c r="R3462" i="68"/>
  <c r="M3462" i="68"/>
  <c r="E3462" i="68"/>
  <c r="R3461" i="68"/>
  <c r="M3461" i="68"/>
  <c r="E3461" i="68"/>
  <c r="R3460" i="68"/>
  <c r="M3460" i="68"/>
  <c r="E3460" i="68"/>
  <c r="R3459" i="68"/>
  <c r="M3459" i="68"/>
  <c r="E3459" i="68"/>
  <c r="R3458" i="68"/>
  <c r="M3458" i="68"/>
  <c r="E3458" i="68"/>
  <c r="R3457" i="68"/>
  <c r="M3457" i="68"/>
  <c r="E3457" i="68"/>
  <c r="R3456" i="68"/>
  <c r="M3456" i="68"/>
  <c r="E3456" i="68"/>
  <c r="R3455" i="68"/>
  <c r="M3455" i="68"/>
  <c r="E3455" i="68"/>
  <c r="R3454" i="68"/>
  <c r="M3454" i="68"/>
  <c r="E3454" i="68"/>
  <c r="R3453" i="68"/>
  <c r="M3453" i="68"/>
  <c r="E3453" i="68"/>
  <c r="R3452" i="68"/>
  <c r="M3452" i="68"/>
  <c r="E3452" i="68"/>
  <c r="R3451" i="68"/>
  <c r="M3451" i="68"/>
  <c r="E3451" i="68"/>
  <c r="R3450" i="68"/>
  <c r="M3450" i="68"/>
  <c r="E3450" i="68"/>
  <c r="R3449" i="68"/>
  <c r="M3449" i="68"/>
  <c r="E3449" i="68"/>
  <c r="R3448" i="68"/>
  <c r="M3448" i="68"/>
  <c r="E3448" i="68"/>
  <c r="R3447" i="68"/>
  <c r="M3447" i="68"/>
  <c r="E3447" i="68"/>
  <c r="R3446" i="68"/>
  <c r="M3446" i="68"/>
  <c r="E3446" i="68"/>
  <c r="R3445" i="68"/>
  <c r="M3445" i="68"/>
  <c r="E3445" i="68"/>
  <c r="R3444" i="68"/>
  <c r="M3444" i="68"/>
  <c r="E3444" i="68"/>
  <c r="R3443" i="68"/>
  <c r="M3443" i="68"/>
  <c r="E3443" i="68"/>
  <c r="R3442" i="68"/>
  <c r="M3442" i="68"/>
  <c r="E3442" i="68"/>
  <c r="R3441" i="68"/>
  <c r="M3441" i="68"/>
  <c r="E3441" i="68"/>
  <c r="R3440" i="68"/>
  <c r="M3440" i="68"/>
  <c r="E3440" i="68"/>
  <c r="R3439" i="68"/>
  <c r="M3439" i="68"/>
  <c r="E3439" i="68"/>
  <c r="R3438" i="68"/>
  <c r="M3438" i="68"/>
  <c r="E3438" i="68"/>
  <c r="R3437" i="68"/>
  <c r="M3437" i="68"/>
  <c r="E3437" i="68"/>
  <c r="R3436" i="68"/>
  <c r="M3436" i="68"/>
  <c r="E3436" i="68"/>
  <c r="R3435" i="68"/>
  <c r="M3435" i="68"/>
  <c r="E3435" i="68"/>
  <c r="R3434" i="68"/>
  <c r="M3434" i="68"/>
  <c r="E3434" i="68"/>
  <c r="R3433" i="68"/>
  <c r="M3433" i="68"/>
  <c r="E3433" i="68"/>
  <c r="R3432" i="68"/>
  <c r="M3432" i="68"/>
  <c r="E3432" i="68"/>
  <c r="R3431" i="68"/>
  <c r="M3431" i="68"/>
  <c r="E3431" i="68"/>
  <c r="R3430" i="68"/>
  <c r="M3430" i="68"/>
  <c r="E3430" i="68"/>
  <c r="R3429" i="68"/>
  <c r="M3429" i="68"/>
  <c r="E3429" i="68"/>
  <c r="R3428" i="68"/>
  <c r="M3428" i="68"/>
  <c r="E3428" i="68"/>
  <c r="R3427" i="68"/>
  <c r="M3427" i="68"/>
  <c r="E3427" i="68"/>
  <c r="R3426" i="68"/>
  <c r="M3426" i="68"/>
  <c r="E3426" i="68"/>
  <c r="R3425" i="68"/>
  <c r="M3425" i="68"/>
  <c r="E3425" i="68"/>
  <c r="R3424" i="68"/>
  <c r="M3424" i="68"/>
  <c r="E3424" i="68"/>
  <c r="R3423" i="68"/>
  <c r="M3423" i="68"/>
  <c r="E3423" i="68"/>
  <c r="R3422" i="68"/>
  <c r="M3422" i="68"/>
  <c r="E3422" i="68"/>
  <c r="R3421" i="68"/>
  <c r="M3421" i="68"/>
  <c r="E3421" i="68"/>
  <c r="R3420" i="68"/>
  <c r="M3420" i="68"/>
  <c r="E3420" i="68"/>
  <c r="R3419" i="68"/>
  <c r="M3419" i="68"/>
  <c r="E3419" i="68"/>
  <c r="R3418" i="68"/>
  <c r="M3418" i="68"/>
  <c r="E3418" i="68"/>
  <c r="R3417" i="68"/>
  <c r="M3417" i="68"/>
  <c r="E3417" i="68"/>
  <c r="R3416" i="68"/>
  <c r="M3416" i="68"/>
  <c r="E3416" i="68"/>
  <c r="R3415" i="68"/>
  <c r="M3415" i="68"/>
  <c r="E3415" i="68"/>
  <c r="R3414" i="68"/>
  <c r="M3414" i="68"/>
  <c r="E3414" i="68"/>
  <c r="R3413" i="68"/>
  <c r="M3413" i="68"/>
  <c r="E3413" i="68"/>
  <c r="R3412" i="68"/>
  <c r="M3412" i="68"/>
  <c r="E3412" i="68"/>
  <c r="R3411" i="68"/>
  <c r="M3411" i="68"/>
  <c r="E3411" i="68"/>
  <c r="R3410" i="68"/>
  <c r="M3410" i="68"/>
  <c r="E3410" i="68"/>
  <c r="R3409" i="68"/>
  <c r="M3409" i="68"/>
  <c r="E3409" i="68"/>
  <c r="R3408" i="68"/>
  <c r="M3408" i="68"/>
  <c r="E3408" i="68"/>
  <c r="R3407" i="68"/>
  <c r="M3407" i="68"/>
  <c r="E3407" i="68"/>
  <c r="R3406" i="68"/>
  <c r="M3406" i="68"/>
  <c r="E3406" i="68"/>
  <c r="R3405" i="68"/>
  <c r="M3405" i="68"/>
  <c r="E3405" i="68"/>
  <c r="R3404" i="68"/>
  <c r="M3404" i="68"/>
  <c r="E3404" i="68"/>
  <c r="R3403" i="68"/>
  <c r="M3403" i="68"/>
  <c r="E3403" i="68"/>
  <c r="R3402" i="68"/>
  <c r="M3402" i="68"/>
  <c r="E3402" i="68"/>
  <c r="R3401" i="68"/>
  <c r="M3401" i="68"/>
  <c r="E3401" i="68"/>
  <c r="R3400" i="68"/>
  <c r="M3400" i="68"/>
  <c r="E3400" i="68"/>
  <c r="R3399" i="68"/>
  <c r="M3399" i="68"/>
  <c r="E3399" i="68"/>
  <c r="R3398" i="68"/>
  <c r="M3398" i="68"/>
  <c r="E3398" i="68"/>
  <c r="R3397" i="68"/>
  <c r="M3397" i="68"/>
  <c r="E3397" i="68"/>
  <c r="R3396" i="68"/>
  <c r="M3396" i="68"/>
  <c r="E3396" i="68"/>
  <c r="R3395" i="68"/>
  <c r="M3395" i="68"/>
  <c r="E3395" i="68"/>
  <c r="R3394" i="68"/>
  <c r="M3394" i="68"/>
  <c r="E3394" i="68"/>
  <c r="R3393" i="68"/>
  <c r="M3393" i="68"/>
  <c r="E3393" i="68"/>
  <c r="R3392" i="68"/>
  <c r="M3392" i="68"/>
  <c r="E3392" i="68"/>
  <c r="R3391" i="68"/>
  <c r="M3391" i="68"/>
  <c r="E3391" i="68"/>
  <c r="R3390" i="68"/>
  <c r="M3390" i="68"/>
  <c r="E3390" i="68"/>
  <c r="R3389" i="68"/>
  <c r="M3389" i="68"/>
  <c r="E3389" i="68"/>
  <c r="R3388" i="68"/>
  <c r="M3388" i="68"/>
  <c r="E3388" i="68"/>
  <c r="R3387" i="68"/>
  <c r="M3387" i="68"/>
  <c r="E3387" i="68"/>
  <c r="R3386" i="68"/>
  <c r="M3386" i="68"/>
  <c r="E3386" i="68"/>
  <c r="R3385" i="68"/>
  <c r="M3385" i="68"/>
  <c r="E3385" i="68"/>
  <c r="R3384" i="68"/>
  <c r="M3384" i="68"/>
  <c r="E3384" i="68"/>
  <c r="R3383" i="68"/>
  <c r="M3383" i="68"/>
  <c r="E3383" i="68"/>
  <c r="R3382" i="68"/>
  <c r="M3382" i="68"/>
  <c r="E3382" i="68"/>
  <c r="R3381" i="68"/>
  <c r="M3381" i="68"/>
  <c r="E3381" i="68"/>
  <c r="R3380" i="68"/>
  <c r="M3380" i="68"/>
  <c r="E3380" i="68"/>
  <c r="R3379" i="68"/>
  <c r="M3379" i="68"/>
  <c r="E3379" i="68"/>
  <c r="R3378" i="68"/>
  <c r="M3378" i="68"/>
  <c r="E3378" i="68"/>
  <c r="R3377" i="68"/>
  <c r="M3377" i="68"/>
  <c r="E3377" i="68"/>
  <c r="R3376" i="68"/>
  <c r="M3376" i="68"/>
  <c r="E3376" i="68"/>
  <c r="R3375" i="68"/>
  <c r="M3375" i="68"/>
  <c r="E3375" i="68"/>
  <c r="R3374" i="68"/>
  <c r="M3374" i="68"/>
  <c r="E3374" i="68"/>
  <c r="R3373" i="68"/>
  <c r="M3373" i="68"/>
  <c r="E3373" i="68"/>
  <c r="R3372" i="68"/>
  <c r="M3372" i="68"/>
  <c r="E3372" i="68"/>
  <c r="R3371" i="68"/>
  <c r="M3371" i="68"/>
  <c r="E3371" i="68"/>
  <c r="R3370" i="68"/>
  <c r="M3370" i="68"/>
  <c r="E3370" i="68"/>
  <c r="R3369" i="68"/>
  <c r="M3369" i="68"/>
  <c r="E3369" i="68"/>
  <c r="R3368" i="68"/>
  <c r="M3368" i="68"/>
  <c r="E3368" i="68"/>
  <c r="R3367" i="68"/>
  <c r="M3367" i="68"/>
  <c r="E3367" i="68"/>
  <c r="R3366" i="68"/>
  <c r="M3366" i="68"/>
  <c r="E3366" i="68"/>
  <c r="R3365" i="68"/>
  <c r="M3365" i="68"/>
  <c r="E3365" i="68"/>
  <c r="R3364" i="68"/>
  <c r="M3364" i="68"/>
  <c r="E3364" i="68"/>
  <c r="R3363" i="68"/>
  <c r="M3363" i="68"/>
  <c r="E3363" i="68"/>
  <c r="R3362" i="68"/>
  <c r="M3362" i="68"/>
  <c r="E3362" i="68"/>
  <c r="R3361" i="68"/>
  <c r="M3361" i="68"/>
  <c r="E3361" i="68"/>
  <c r="R3360" i="68"/>
  <c r="M3360" i="68"/>
  <c r="E3360" i="68"/>
  <c r="R3359" i="68"/>
  <c r="M3359" i="68"/>
  <c r="E3359" i="68"/>
  <c r="R3358" i="68"/>
  <c r="M3358" i="68"/>
  <c r="E3358" i="68"/>
  <c r="R3357" i="68"/>
  <c r="M3357" i="68"/>
  <c r="E3357" i="68"/>
  <c r="R3356" i="68"/>
  <c r="M3356" i="68"/>
  <c r="E3356" i="68"/>
  <c r="R3355" i="68"/>
  <c r="M3355" i="68"/>
  <c r="E3355" i="68"/>
  <c r="R3354" i="68"/>
  <c r="M3354" i="68"/>
  <c r="E3354" i="68"/>
  <c r="R3353" i="68"/>
  <c r="M3353" i="68"/>
  <c r="E3353" i="68"/>
  <c r="R3352" i="68"/>
  <c r="M3352" i="68"/>
  <c r="E3352" i="68"/>
  <c r="R3351" i="68"/>
  <c r="M3351" i="68"/>
  <c r="E3351" i="68"/>
  <c r="R3350" i="68"/>
  <c r="M3350" i="68"/>
  <c r="E3350" i="68"/>
  <c r="R3349" i="68"/>
  <c r="M3349" i="68"/>
  <c r="E3349" i="68"/>
  <c r="R3348" i="68"/>
  <c r="M3348" i="68"/>
  <c r="J3348" i="68"/>
  <c r="E3348" i="68"/>
  <c r="R3347" i="68"/>
  <c r="M3347" i="68"/>
  <c r="E3347" i="68"/>
  <c r="R3346" i="68"/>
  <c r="M3346" i="68"/>
  <c r="E3346" i="68"/>
  <c r="R3345" i="68"/>
  <c r="M3345" i="68"/>
  <c r="G3345" i="68"/>
  <c r="E3345" i="68"/>
  <c r="R3344" i="68"/>
  <c r="M3344" i="68"/>
  <c r="G3344" i="68"/>
  <c r="E3344" i="68"/>
  <c r="R3343" i="68"/>
  <c r="M3343" i="68"/>
  <c r="G3343" i="68"/>
  <c r="E3343" i="68"/>
  <c r="R3342" i="68"/>
  <c r="M3342" i="68"/>
  <c r="E3342" i="68"/>
  <c r="R3341" i="68"/>
  <c r="M3341" i="68"/>
  <c r="G3341" i="68"/>
  <c r="E3341" i="68"/>
  <c r="R3340" i="68"/>
  <c r="M3340" i="68"/>
  <c r="E3340" i="68"/>
  <c r="R3339" i="68"/>
  <c r="M3339" i="68"/>
  <c r="E3339" i="68"/>
  <c r="R3338" i="68"/>
  <c r="M3338" i="68"/>
  <c r="E3338" i="68"/>
  <c r="R3337" i="68"/>
  <c r="M3337" i="68"/>
  <c r="E3337" i="68"/>
  <c r="R3336" i="68"/>
  <c r="M3336" i="68"/>
  <c r="E3336" i="68"/>
  <c r="R3335" i="68"/>
  <c r="M3335" i="68"/>
  <c r="E3335" i="68"/>
  <c r="R3334" i="68"/>
  <c r="M3334" i="68"/>
  <c r="E3334" i="68"/>
  <c r="R3333" i="68"/>
  <c r="M3333" i="68"/>
  <c r="E3333" i="68"/>
  <c r="R3332" i="68"/>
  <c r="M3332" i="68"/>
  <c r="E3332" i="68"/>
  <c r="R3331" i="68"/>
  <c r="M3331" i="68"/>
  <c r="E3331" i="68"/>
  <c r="R3330" i="68"/>
  <c r="M3330" i="68"/>
  <c r="E3330" i="68"/>
  <c r="R3329" i="68"/>
  <c r="M3329" i="68"/>
  <c r="E3329" i="68"/>
  <c r="R3328" i="68"/>
  <c r="M3328" i="68"/>
  <c r="E3328" i="68"/>
  <c r="R3327" i="68"/>
  <c r="M3327" i="68"/>
  <c r="E3327" i="68"/>
  <c r="R3326" i="68"/>
  <c r="M3326" i="68"/>
  <c r="E3326" i="68"/>
  <c r="R3325" i="68"/>
  <c r="M3325" i="68"/>
  <c r="E3325" i="68"/>
  <c r="R3324" i="68"/>
  <c r="M3324" i="68"/>
  <c r="E3324" i="68"/>
  <c r="R3323" i="68"/>
  <c r="M3323" i="68"/>
  <c r="E3323" i="68"/>
  <c r="R3322" i="68"/>
  <c r="M3322" i="68"/>
  <c r="E3322" i="68"/>
  <c r="R3321" i="68"/>
  <c r="M3321" i="68"/>
  <c r="E3321" i="68"/>
  <c r="R3320" i="68"/>
  <c r="M3320" i="68"/>
  <c r="E3320" i="68"/>
  <c r="R3319" i="68"/>
  <c r="M3319" i="68"/>
  <c r="E3319" i="68"/>
  <c r="R3318" i="68"/>
  <c r="M3318" i="68"/>
  <c r="E3318" i="68"/>
  <c r="R3317" i="68"/>
  <c r="M3317" i="68"/>
  <c r="E3317" i="68"/>
  <c r="R3316" i="68"/>
  <c r="M3316" i="68"/>
  <c r="E3316" i="68"/>
  <c r="R3315" i="68"/>
  <c r="M3315" i="68"/>
  <c r="E3315" i="68"/>
  <c r="R3314" i="68"/>
  <c r="M3314" i="68"/>
  <c r="E3314" i="68"/>
  <c r="R3313" i="68"/>
  <c r="M3313" i="68"/>
  <c r="E3313" i="68"/>
  <c r="R3312" i="68"/>
  <c r="M3312" i="68"/>
  <c r="E3312" i="68"/>
  <c r="R3311" i="68"/>
  <c r="M3311" i="68"/>
  <c r="E3311" i="68"/>
  <c r="R3310" i="68"/>
  <c r="M3310" i="68"/>
  <c r="E3310" i="68"/>
  <c r="R3309" i="68"/>
  <c r="M3309" i="68"/>
  <c r="E3309" i="68"/>
  <c r="R3308" i="68"/>
  <c r="M3308" i="68"/>
  <c r="E3308" i="68"/>
  <c r="R3307" i="68"/>
  <c r="M3307" i="68"/>
  <c r="E3307" i="68"/>
  <c r="R3306" i="68"/>
  <c r="M3306" i="68"/>
  <c r="E3306" i="68"/>
  <c r="R3305" i="68"/>
  <c r="M3305" i="68"/>
  <c r="E3305" i="68"/>
  <c r="R3304" i="68"/>
  <c r="M3304" i="68"/>
  <c r="E3304" i="68"/>
  <c r="R3303" i="68"/>
  <c r="M3303" i="68"/>
  <c r="E3303" i="68"/>
  <c r="R3302" i="68"/>
  <c r="M3302" i="68"/>
  <c r="E3302" i="68"/>
  <c r="R3301" i="68"/>
  <c r="M3301" i="68"/>
  <c r="E3301" i="68"/>
  <c r="R3300" i="68"/>
  <c r="M3300" i="68"/>
  <c r="E3300" i="68"/>
  <c r="R3299" i="68"/>
  <c r="M3299" i="68"/>
  <c r="E3299" i="68"/>
  <c r="R3298" i="68"/>
  <c r="M3298" i="68"/>
  <c r="E3298" i="68"/>
  <c r="R3297" i="68"/>
  <c r="M3297" i="68"/>
  <c r="E3297" i="68"/>
  <c r="R3296" i="68"/>
  <c r="M3296" i="68"/>
  <c r="E3296" i="68"/>
  <c r="R3295" i="68"/>
  <c r="M3295" i="68"/>
  <c r="E3295" i="68"/>
  <c r="R3294" i="68"/>
  <c r="M3294" i="68"/>
  <c r="E3294" i="68"/>
  <c r="R3293" i="68"/>
  <c r="M3293" i="68"/>
  <c r="E3293" i="68"/>
  <c r="R3292" i="68"/>
  <c r="M3292" i="68"/>
  <c r="E3292" i="68"/>
  <c r="R3291" i="68"/>
  <c r="M3291" i="68"/>
  <c r="E3291" i="68"/>
  <c r="R3290" i="68"/>
  <c r="M3290" i="68"/>
  <c r="E3290" i="68"/>
  <c r="R3289" i="68"/>
  <c r="M3289" i="68"/>
  <c r="E3289" i="68"/>
  <c r="R3288" i="68"/>
  <c r="M3288" i="68"/>
  <c r="E3288" i="68"/>
  <c r="R3287" i="68"/>
  <c r="M3287" i="68"/>
  <c r="E3287" i="68"/>
  <c r="R3286" i="68"/>
  <c r="M3286" i="68"/>
  <c r="E3286" i="68"/>
  <c r="R3285" i="68"/>
  <c r="M3285" i="68"/>
  <c r="E3285" i="68"/>
  <c r="R3284" i="68"/>
  <c r="M3284" i="68"/>
  <c r="E3284" i="68"/>
  <c r="R3283" i="68"/>
  <c r="M3283" i="68"/>
  <c r="E3283" i="68"/>
  <c r="R3282" i="68"/>
  <c r="M3282" i="68"/>
  <c r="E3282" i="68"/>
  <c r="R3281" i="68"/>
  <c r="M3281" i="68"/>
  <c r="E3281" i="68"/>
  <c r="R3280" i="68"/>
  <c r="M3280" i="68"/>
  <c r="E3280" i="68"/>
  <c r="R3279" i="68"/>
  <c r="M3279" i="68"/>
  <c r="E3279" i="68"/>
  <c r="R3278" i="68"/>
  <c r="M3278" i="68"/>
  <c r="E3278" i="68"/>
  <c r="R3277" i="68"/>
  <c r="M3277" i="68"/>
  <c r="E3277" i="68"/>
  <c r="R3276" i="68"/>
  <c r="M3276" i="68"/>
  <c r="E3276" i="68"/>
  <c r="R3275" i="68"/>
  <c r="M3275" i="68"/>
  <c r="E3275" i="68"/>
  <c r="R3274" i="68"/>
  <c r="M3274" i="68"/>
  <c r="E3274" i="68"/>
  <c r="R3273" i="68"/>
  <c r="M3273" i="68"/>
  <c r="E3273" i="68"/>
  <c r="R3272" i="68"/>
  <c r="M3272" i="68"/>
  <c r="E3272" i="68"/>
  <c r="R3271" i="68"/>
  <c r="M3271" i="68"/>
  <c r="E3271" i="68"/>
  <c r="R3270" i="68"/>
  <c r="M3270" i="68"/>
  <c r="E3270" i="68"/>
  <c r="R3269" i="68"/>
  <c r="M3269" i="68"/>
  <c r="E3269" i="68"/>
  <c r="R3268" i="68"/>
  <c r="M3268" i="68"/>
  <c r="E3268" i="68"/>
  <c r="R3267" i="68"/>
  <c r="M3267" i="68"/>
  <c r="E3267" i="68"/>
  <c r="R3266" i="68"/>
  <c r="M3266" i="68"/>
  <c r="E3266" i="68"/>
  <c r="R3265" i="68"/>
  <c r="M3265" i="68"/>
  <c r="E3265" i="68"/>
  <c r="R3264" i="68"/>
  <c r="M3264" i="68"/>
  <c r="E3264" i="68"/>
  <c r="R3263" i="68"/>
  <c r="M3263" i="68"/>
  <c r="E3263" i="68"/>
  <c r="R3262" i="68"/>
  <c r="M3262" i="68"/>
  <c r="E3262" i="68"/>
  <c r="R3261" i="68"/>
  <c r="M3261" i="68"/>
  <c r="E3261" i="68"/>
  <c r="R3260" i="68"/>
  <c r="M3260" i="68"/>
  <c r="E3260" i="68"/>
  <c r="R3259" i="68"/>
  <c r="M3259" i="68"/>
  <c r="E3259" i="68"/>
  <c r="R3258" i="68"/>
  <c r="M3258" i="68"/>
  <c r="E3258" i="68"/>
  <c r="R3257" i="68"/>
  <c r="M3257" i="68"/>
  <c r="E3257" i="68"/>
  <c r="R3256" i="68"/>
  <c r="M3256" i="68"/>
  <c r="E3256" i="68"/>
  <c r="R3255" i="68"/>
  <c r="M3255" i="68"/>
  <c r="E3255" i="68"/>
  <c r="R3254" i="68"/>
  <c r="M3254" i="68"/>
  <c r="E3254" i="68"/>
  <c r="R3253" i="68"/>
  <c r="M3253" i="68"/>
  <c r="E3253" i="68"/>
  <c r="R3252" i="68"/>
  <c r="M3252" i="68"/>
  <c r="E3252" i="68"/>
  <c r="R3251" i="68"/>
  <c r="M3251" i="68"/>
  <c r="E3251" i="68"/>
  <c r="R3250" i="68"/>
  <c r="M3250" i="68"/>
  <c r="E3250" i="68"/>
  <c r="R3249" i="68"/>
  <c r="M3249" i="68"/>
  <c r="E3249" i="68"/>
  <c r="R3248" i="68"/>
  <c r="M3248" i="68"/>
  <c r="E3248" i="68"/>
  <c r="R3247" i="68"/>
  <c r="M3247" i="68"/>
  <c r="E3247" i="68"/>
  <c r="R3246" i="68"/>
  <c r="M3246" i="68"/>
  <c r="E3246" i="68"/>
  <c r="R3245" i="68"/>
  <c r="M3245" i="68"/>
  <c r="E3245" i="68"/>
  <c r="R3244" i="68"/>
  <c r="M3244" i="68"/>
  <c r="E3244" i="68"/>
  <c r="R3243" i="68"/>
  <c r="M3243" i="68"/>
  <c r="E3243" i="68"/>
  <c r="R3242" i="68"/>
  <c r="M3242" i="68"/>
  <c r="E3242" i="68"/>
  <c r="R3241" i="68"/>
  <c r="M3241" i="68"/>
  <c r="E3241" i="68"/>
  <c r="R3240" i="68"/>
  <c r="M3240" i="68"/>
  <c r="E3240" i="68"/>
  <c r="R3239" i="68"/>
  <c r="M3239" i="68"/>
  <c r="E3239" i="68"/>
  <c r="R3238" i="68"/>
  <c r="M3238" i="68"/>
  <c r="E3238" i="68"/>
  <c r="R3237" i="68"/>
  <c r="M3237" i="68"/>
  <c r="E3237" i="68"/>
  <c r="R3236" i="68"/>
  <c r="M3236" i="68"/>
  <c r="E3236" i="68"/>
  <c r="R3235" i="68"/>
  <c r="M3235" i="68"/>
  <c r="E3235" i="68"/>
  <c r="R3234" i="68"/>
  <c r="M3234" i="68"/>
  <c r="E3234" i="68"/>
  <c r="R3233" i="68"/>
  <c r="M3233" i="68"/>
  <c r="E3233" i="68"/>
  <c r="R3232" i="68"/>
  <c r="M3232" i="68"/>
  <c r="E3232" i="68"/>
  <c r="R3231" i="68"/>
  <c r="M3231" i="68"/>
  <c r="E3231" i="68"/>
  <c r="R3230" i="68"/>
  <c r="M3230" i="68"/>
  <c r="E3230" i="68"/>
  <c r="R3229" i="68"/>
  <c r="M3229" i="68"/>
  <c r="E3229" i="68"/>
  <c r="R3228" i="68"/>
  <c r="M3228" i="68"/>
  <c r="E3228" i="68"/>
  <c r="R3227" i="68"/>
  <c r="M3227" i="68"/>
  <c r="E3227" i="68"/>
  <c r="R3226" i="68"/>
  <c r="M3226" i="68"/>
  <c r="E3226" i="68"/>
  <c r="R3225" i="68"/>
  <c r="M3225" i="68"/>
  <c r="E3225" i="68"/>
  <c r="R3224" i="68"/>
  <c r="M3224" i="68"/>
  <c r="E3224" i="68"/>
  <c r="R3223" i="68"/>
  <c r="M3223" i="68"/>
  <c r="E3223" i="68"/>
  <c r="R3222" i="68"/>
  <c r="M3222" i="68"/>
  <c r="E3222" i="68"/>
  <c r="R3221" i="68"/>
  <c r="M3221" i="68"/>
  <c r="E3221" i="68"/>
  <c r="R3220" i="68"/>
  <c r="M3220" i="68"/>
  <c r="E3220" i="68"/>
  <c r="R3219" i="68"/>
  <c r="M3219" i="68"/>
  <c r="E3219" i="68"/>
  <c r="R3218" i="68"/>
  <c r="M3218" i="68"/>
  <c r="E3218" i="68"/>
  <c r="R3217" i="68"/>
  <c r="M3217" i="68"/>
  <c r="E3217" i="68"/>
  <c r="R3216" i="68"/>
  <c r="M3216" i="68"/>
  <c r="E3216" i="68"/>
  <c r="R3215" i="68"/>
  <c r="M3215" i="68"/>
  <c r="E3215" i="68"/>
  <c r="R3214" i="68"/>
  <c r="M3214" i="68"/>
  <c r="E3214" i="68"/>
  <c r="R3213" i="68"/>
  <c r="M3213" i="68"/>
  <c r="E3213" i="68"/>
  <c r="R3212" i="68"/>
  <c r="M3212" i="68"/>
  <c r="E3212" i="68"/>
  <c r="R3211" i="68"/>
  <c r="M3211" i="68"/>
  <c r="E3211" i="68"/>
  <c r="R3210" i="68"/>
  <c r="M3210" i="68"/>
  <c r="E3210" i="68"/>
  <c r="R3209" i="68"/>
  <c r="M3209" i="68"/>
  <c r="E3209" i="68"/>
  <c r="R3208" i="68"/>
  <c r="M3208" i="68"/>
  <c r="E3208" i="68"/>
  <c r="R3207" i="68"/>
  <c r="M3207" i="68"/>
  <c r="E3207" i="68"/>
  <c r="R3206" i="68"/>
  <c r="M3206" i="68"/>
  <c r="E3206" i="68"/>
  <c r="R3205" i="68"/>
  <c r="M3205" i="68"/>
  <c r="E3205" i="68"/>
  <c r="R3204" i="68"/>
  <c r="M3204" i="68"/>
  <c r="E3204" i="68"/>
  <c r="R3203" i="68"/>
  <c r="M3203" i="68"/>
  <c r="E3203" i="68"/>
  <c r="R3202" i="68"/>
  <c r="M3202" i="68"/>
  <c r="E3202" i="68"/>
  <c r="R3201" i="68"/>
  <c r="M3201" i="68"/>
  <c r="E3201" i="68"/>
  <c r="R3200" i="68"/>
  <c r="M3200" i="68"/>
  <c r="E3200" i="68"/>
  <c r="R3199" i="68"/>
  <c r="M3199" i="68"/>
  <c r="E3199" i="68"/>
  <c r="R3198" i="68"/>
  <c r="M3198" i="68"/>
  <c r="E3198" i="68"/>
  <c r="R3197" i="68"/>
  <c r="M3197" i="68"/>
  <c r="E3197" i="68"/>
  <c r="R3196" i="68"/>
  <c r="M3196" i="68"/>
  <c r="G3196" i="68"/>
  <c r="E3196" i="68"/>
  <c r="R3195" i="68"/>
  <c r="M3195" i="68"/>
  <c r="G3195" i="68"/>
  <c r="E3195" i="68"/>
  <c r="R3194" i="68"/>
  <c r="N3194" i="68"/>
  <c r="M3194" i="68"/>
  <c r="J3194" i="68"/>
  <c r="E3194" i="68"/>
  <c r="R3193" i="68"/>
  <c r="M3193" i="68"/>
  <c r="E3193" i="68"/>
  <c r="R3192" i="68"/>
  <c r="M3192" i="68"/>
  <c r="G3192" i="68"/>
  <c r="E3192" i="68"/>
  <c r="R3191" i="68"/>
  <c r="N3191" i="68"/>
  <c r="M3191" i="68"/>
  <c r="G3191" i="68"/>
  <c r="E3191" i="68"/>
  <c r="R3190" i="68"/>
  <c r="M3190" i="68"/>
  <c r="E3190" i="68"/>
  <c r="R3189" i="68"/>
  <c r="M3189" i="68"/>
  <c r="E3189" i="68"/>
  <c r="R3188" i="68"/>
  <c r="M3188" i="68"/>
  <c r="E3188" i="68"/>
  <c r="R3187" i="68"/>
  <c r="M3187" i="68"/>
  <c r="E3187" i="68"/>
  <c r="R3186" i="68"/>
  <c r="M3186" i="68"/>
  <c r="E3186" i="68"/>
  <c r="R3185" i="68"/>
  <c r="M3185" i="68"/>
  <c r="E3185" i="68"/>
  <c r="R3184" i="68"/>
  <c r="M3184" i="68"/>
  <c r="E3184" i="68"/>
  <c r="R3183" i="68"/>
  <c r="M3183" i="68"/>
  <c r="E3183" i="68"/>
  <c r="R3182" i="68"/>
  <c r="M3182" i="68"/>
  <c r="E3182" i="68"/>
  <c r="R3181" i="68"/>
  <c r="M3181" i="68"/>
  <c r="E3181" i="68"/>
  <c r="R3180" i="68"/>
  <c r="M3180" i="68"/>
  <c r="E3180" i="68"/>
  <c r="R3179" i="68"/>
  <c r="M3179" i="68"/>
  <c r="E3179" i="68"/>
  <c r="R3178" i="68"/>
  <c r="M3178" i="68"/>
  <c r="G3178" i="68"/>
  <c r="E3178" i="68"/>
  <c r="R3177" i="68"/>
  <c r="M3177" i="68"/>
  <c r="G3177" i="68"/>
  <c r="E3177" i="68"/>
  <c r="R3176" i="68"/>
  <c r="M3176" i="68"/>
  <c r="G3176" i="68"/>
  <c r="E3176" i="68"/>
  <c r="R3175" i="68"/>
  <c r="M3175" i="68"/>
  <c r="G3175" i="68"/>
  <c r="E3175" i="68"/>
  <c r="R3174" i="68"/>
  <c r="M3174" i="68"/>
  <c r="G3174" i="68"/>
  <c r="E3174" i="68"/>
  <c r="R3173" i="68"/>
  <c r="M3173" i="68"/>
  <c r="G3173" i="68"/>
  <c r="E3173" i="68"/>
  <c r="R3172" i="68"/>
  <c r="M3172" i="68"/>
  <c r="I3172" i="68"/>
  <c r="G3172" i="68"/>
  <c r="E3172" i="68"/>
  <c r="R3171" i="68"/>
  <c r="M3171" i="68"/>
  <c r="E3171" i="68"/>
  <c r="R3170" i="68"/>
  <c r="M3170" i="68"/>
  <c r="G3170" i="68"/>
  <c r="E3170" i="68"/>
  <c r="R3169" i="68"/>
  <c r="M3169" i="68"/>
  <c r="G3169" i="68"/>
  <c r="E3169" i="68"/>
  <c r="R3168" i="68"/>
  <c r="M3168" i="68"/>
  <c r="G3168" i="68"/>
  <c r="E3168" i="68"/>
  <c r="R3167" i="68"/>
  <c r="M3167" i="68"/>
  <c r="G3167" i="68"/>
  <c r="E3167" i="68"/>
  <c r="R3166" i="68"/>
  <c r="M3166" i="68"/>
  <c r="G3166" i="68"/>
  <c r="E3166" i="68"/>
  <c r="R3165" i="68"/>
  <c r="M3165" i="68"/>
  <c r="G3165" i="68"/>
  <c r="E3165" i="68"/>
  <c r="R3164" i="68"/>
  <c r="N3164" i="68"/>
  <c r="M3164" i="68"/>
  <c r="I3164" i="68"/>
  <c r="E3164" i="68"/>
  <c r="R3163" i="68"/>
  <c r="N3163" i="68"/>
  <c r="M3163" i="68"/>
  <c r="E3163" i="68"/>
  <c r="R3162" i="68"/>
  <c r="N3162" i="68"/>
  <c r="M3162" i="68"/>
  <c r="E3162" i="68"/>
  <c r="R3161" i="68"/>
  <c r="M3161" i="68"/>
  <c r="E3161" i="68"/>
  <c r="R3160" i="68"/>
  <c r="M3160" i="68"/>
  <c r="E3160" i="68"/>
  <c r="R3159" i="68"/>
  <c r="M3159" i="68"/>
  <c r="E3159" i="68"/>
  <c r="R3158" i="68"/>
  <c r="M3158" i="68"/>
  <c r="E3158" i="68"/>
  <c r="R3157" i="68"/>
  <c r="M3157" i="68"/>
  <c r="E3157" i="68"/>
  <c r="R3156" i="68"/>
  <c r="M3156" i="68"/>
  <c r="E3156" i="68"/>
  <c r="R3155" i="68"/>
  <c r="M3155" i="68"/>
  <c r="E3155" i="68"/>
  <c r="R3154" i="68"/>
  <c r="M3154" i="68"/>
  <c r="E3154" i="68"/>
  <c r="R3153" i="68"/>
  <c r="M3153" i="68"/>
  <c r="E3153" i="68"/>
  <c r="R3152" i="68"/>
  <c r="M3152" i="68"/>
  <c r="E3152" i="68"/>
  <c r="R3151" i="68"/>
  <c r="M3151" i="68"/>
  <c r="E3151" i="68"/>
  <c r="R3150" i="68"/>
  <c r="M3150" i="68"/>
  <c r="E3150" i="68"/>
  <c r="R3149" i="68"/>
  <c r="M3149" i="68"/>
  <c r="E3149" i="68"/>
  <c r="R3148" i="68"/>
  <c r="M3148" i="68"/>
  <c r="E3148" i="68"/>
  <c r="R3147" i="68"/>
  <c r="M3147" i="68"/>
  <c r="E3147" i="68"/>
  <c r="R3146" i="68"/>
  <c r="M3146" i="68"/>
  <c r="E3146" i="68"/>
  <c r="R3145" i="68"/>
  <c r="M3145" i="68"/>
  <c r="E3145" i="68"/>
  <c r="R3144" i="68"/>
  <c r="M3144" i="68"/>
  <c r="E3144" i="68"/>
  <c r="R3143" i="68"/>
  <c r="M3143" i="68"/>
  <c r="E3143" i="68"/>
  <c r="R3142" i="68"/>
  <c r="M3142" i="68"/>
  <c r="E3142" i="68"/>
  <c r="R3141" i="68"/>
  <c r="M3141" i="68"/>
  <c r="E3141" i="68"/>
  <c r="R3140" i="68"/>
  <c r="M3140" i="68"/>
  <c r="E3140" i="68"/>
  <c r="R3139" i="68"/>
  <c r="M3139" i="68"/>
  <c r="E3139" i="68"/>
  <c r="R3138" i="68"/>
  <c r="M3138" i="68"/>
  <c r="E3138" i="68"/>
  <c r="R3137" i="68"/>
  <c r="M3137" i="68"/>
  <c r="E3137" i="68"/>
  <c r="R3136" i="68"/>
  <c r="M3136" i="68"/>
  <c r="E3136" i="68"/>
  <c r="R3135" i="68"/>
  <c r="M3135" i="68"/>
  <c r="E3135" i="68"/>
  <c r="R3134" i="68"/>
  <c r="M3134" i="68"/>
  <c r="E3134" i="68"/>
  <c r="R3133" i="68"/>
  <c r="M3133" i="68"/>
  <c r="E3133" i="68"/>
  <c r="R3132" i="68"/>
  <c r="M3132" i="68"/>
  <c r="E3132" i="68"/>
  <c r="R3131" i="68"/>
  <c r="M3131" i="68"/>
  <c r="E3131" i="68"/>
  <c r="R3130" i="68"/>
  <c r="M3130" i="68"/>
  <c r="E3130" i="68"/>
  <c r="R3129" i="68"/>
  <c r="M3129" i="68"/>
  <c r="E3129" i="68"/>
  <c r="R3128" i="68"/>
  <c r="M3128" i="68"/>
  <c r="E3128" i="68"/>
  <c r="R3127" i="68"/>
  <c r="M3127" i="68"/>
  <c r="E3127" i="68"/>
  <c r="R3126" i="68"/>
  <c r="M3126" i="68"/>
  <c r="E3126" i="68"/>
  <c r="R3125" i="68"/>
  <c r="M3125" i="68"/>
  <c r="E3125" i="68"/>
  <c r="R3124" i="68"/>
  <c r="M3124" i="68"/>
  <c r="E3124" i="68"/>
  <c r="R3123" i="68"/>
  <c r="M3123" i="68"/>
  <c r="E3123" i="68"/>
  <c r="R3122" i="68"/>
  <c r="M3122" i="68"/>
  <c r="E3122" i="68"/>
  <c r="R3121" i="68"/>
  <c r="M3121" i="68"/>
  <c r="E3121" i="68"/>
  <c r="R3120" i="68"/>
  <c r="M3120" i="68"/>
  <c r="E3120" i="68"/>
  <c r="R3119" i="68"/>
  <c r="M3119" i="68"/>
  <c r="E3119" i="68"/>
  <c r="R3118" i="68"/>
  <c r="M3118" i="68"/>
  <c r="E3118" i="68"/>
  <c r="R3117" i="68"/>
  <c r="M3117" i="68"/>
  <c r="E3117" i="68"/>
  <c r="R3116" i="68"/>
  <c r="M3116" i="68"/>
  <c r="E3116" i="68"/>
  <c r="R3115" i="68"/>
  <c r="M3115" i="68"/>
  <c r="E3115" i="68"/>
  <c r="R3114" i="68"/>
  <c r="M3114" i="68"/>
  <c r="E3114" i="68"/>
  <c r="R3113" i="68"/>
  <c r="M3113" i="68"/>
  <c r="E3113" i="68"/>
  <c r="R3112" i="68"/>
  <c r="M3112" i="68"/>
  <c r="E3112" i="68"/>
  <c r="R3111" i="68"/>
  <c r="M3111" i="68"/>
  <c r="E3111" i="68"/>
  <c r="R3110" i="68"/>
  <c r="M3110" i="68"/>
  <c r="E3110" i="68"/>
  <c r="R3109" i="68"/>
  <c r="M3109" i="68"/>
  <c r="E3109" i="68"/>
  <c r="R3108" i="68"/>
  <c r="M3108" i="68"/>
  <c r="E3108" i="68"/>
  <c r="R3107" i="68"/>
  <c r="M3107" i="68"/>
  <c r="E3107" i="68"/>
  <c r="R3106" i="68"/>
  <c r="M3106" i="68"/>
  <c r="E3106" i="68"/>
  <c r="R3105" i="68"/>
  <c r="M3105" i="68"/>
  <c r="E3105" i="68"/>
  <c r="R3104" i="68"/>
  <c r="M3104" i="68"/>
  <c r="E3104" i="68"/>
  <c r="R3103" i="68"/>
  <c r="M3103" i="68"/>
  <c r="E3103" i="68"/>
  <c r="R3102" i="68"/>
  <c r="M3102" i="68"/>
  <c r="E3102" i="68"/>
  <c r="R3101" i="68"/>
  <c r="M3101" i="68"/>
  <c r="E3101" i="68"/>
  <c r="R3100" i="68"/>
  <c r="M3100" i="68"/>
  <c r="E3100" i="68"/>
  <c r="R3099" i="68"/>
  <c r="M3099" i="68"/>
  <c r="E3099" i="68"/>
  <c r="R3098" i="68"/>
  <c r="M3098" i="68"/>
  <c r="E3098" i="68"/>
  <c r="R3097" i="68"/>
  <c r="M3097" i="68"/>
  <c r="E3097" i="68"/>
  <c r="R3096" i="68"/>
  <c r="M3096" i="68"/>
  <c r="E3096" i="68"/>
  <c r="R3095" i="68"/>
  <c r="M3095" i="68"/>
  <c r="E3095" i="68"/>
  <c r="R3094" i="68"/>
  <c r="M3094" i="68"/>
  <c r="E3094" i="68"/>
  <c r="R3093" i="68"/>
  <c r="M3093" i="68"/>
  <c r="E3093" i="68"/>
  <c r="R3092" i="68"/>
  <c r="M3092" i="68"/>
  <c r="E3092" i="68"/>
  <c r="R3091" i="68"/>
  <c r="M3091" i="68"/>
  <c r="E3091" i="68"/>
  <c r="R3090" i="68"/>
  <c r="M3090" i="68"/>
  <c r="E3090" i="68"/>
  <c r="R3089" i="68"/>
  <c r="M3089" i="68"/>
  <c r="E3089" i="68"/>
  <c r="R3088" i="68"/>
  <c r="M3088" i="68"/>
  <c r="E3088" i="68"/>
  <c r="R3087" i="68"/>
  <c r="M3087" i="68"/>
  <c r="E3087" i="68"/>
  <c r="R3086" i="68"/>
  <c r="M3086" i="68"/>
  <c r="E3086" i="68"/>
  <c r="R3085" i="68"/>
  <c r="M3085" i="68"/>
  <c r="E3085" i="68"/>
  <c r="R3084" i="68"/>
  <c r="M3084" i="68"/>
  <c r="E3084" i="68"/>
  <c r="R3083" i="68"/>
  <c r="M3083" i="68"/>
  <c r="E3083" i="68"/>
  <c r="R3082" i="68"/>
  <c r="M3082" i="68"/>
  <c r="E3082" i="68"/>
  <c r="R3081" i="68"/>
  <c r="M3081" i="68"/>
  <c r="E3081" i="68"/>
  <c r="R3080" i="68"/>
  <c r="M3080" i="68"/>
  <c r="E3080" i="68"/>
  <c r="R3079" i="68"/>
  <c r="M3079" i="68"/>
  <c r="E3079" i="68"/>
  <c r="R3078" i="68"/>
  <c r="M3078" i="68"/>
  <c r="E3078" i="68"/>
  <c r="R3077" i="68"/>
  <c r="M3077" i="68"/>
  <c r="E3077" i="68"/>
  <c r="R3076" i="68"/>
  <c r="M3076" i="68"/>
  <c r="E3076" i="68"/>
  <c r="R3075" i="68"/>
  <c r="M3075" i="68"/>
  <c r="E3075" i="68"/>
  <c r="R3074" i="68"/>
  <c r="M3074" i="68"/>
  <c r="E3074" i="68"/>
  <c r="R3073" i="68"/>
  <c r="M3073" i="68"/>
  <c r="E3073" i="68"/>
  <c r="R3072" i="68"/>
  <c r="M3072" i="68"/>
  <c r="E3072" i="68"/>
  <c r="R3071" i="68"/>
  <c r="M3071" i="68"/>
  <c r="E3071" i="68"/>
  <c r="R3070" i="68"/>
  <c r="M3070" i="68"/>
  <c r="E3070" i="68"/>
  <c r="R3069" i="68"/>
  <c r="M3069" i="68"/>
  <c r="E3069" i="68"/>
  <c r="R3068" i="68"/>
  <c r="M3068" i="68"/>
  <c r="E3068" i="68"/>
  <c r="R3067" i="68"/>
  <c r="M3067" i="68"/>
  <c r="E3067" i="68"/>
  <c r="R3066" i="68"/>
  <c r="M3066" i="68"/>
  <c r="E3066" i="68"/>
  <c r="R3065" i="68"/>
  <c r="M3065" i="68"/>
  <c r="E3065" i="68"/>
  <c r="R3064" i="68"/>
  <c r="M3064" i="68"/>
  <c r="E3064" i="68"/>
  <c r="R3063" i="68"/>
  <c r="M3063" i="68"/>
  <c r="E3063" i="68"/>
  <c r="R3062" i="68"/>
  <c r="M3062" i="68"/>
  <c r="E3062" i="68"/>
  <c r="R3061" i="68"/>
  <c r="M3061" i="68"/>
  <c r="E3061" i="68"/>
  <c r="R3060" i="68"/>
  <c r="M3060" i="68"/>
  <c r="E3060" i="68"/>
  <c r="R3059" i="68"/>
  <c r="M3059" i="68"/>
  <c r="E3059" i="68"/>
  <c r="R3058" i="68"/>
  <c r="M3058" i="68"/>
  <c r="E3058" i="68"/>
  <c r="R3057" i="68"/>
  <c r="M3057" i="68"/>
  <c r="E3057" i="68"/>
  <c r="R3056" i="68"/>
  <c r="M3056" i="68"/>
  <c r="E3056" i="68"/>
  <c r="R3055" i="68"/>
  <c r="M3055" i="68"/>
  <c r="E3055" i="68"/>
  <c r="R3054" i="68"/>
  <c r="M3054" i="68"/>
  <c r="E3054" i="68"/>
  <c r="R3053" i="68"/>
  <c r="M3053" i="68"/>
  <c r="E3053" i="68"/>
  <c r="R3052" i="68"/>
  <c r="M3052" i="68"/>
  <c r="E3052" i="68"/>
  <c r="R3051" i="68"/>
  <c r="M3051" i="68"/>
  <c r="E3051" i="68"/>
  <c r="R3050" i="68"/>
  <c r="M3050" i="68"/>
  <c r="E3050" i="68"/>
  <c r="R3049" i="68"/>
  <c r="M3049" i="68"/>
  <c r="E3049" i="68"/>
  <c r="R3048" i="68"/>
  <c r="M3048" i="68"/>
  <c r="E3048" i="68"/>
  <c r="R3047" i="68"/>
  <c r="M3047" i="68"/>
  <c r="E3047" i="68"/>
  <c r="R3046" i="68"/>
  <c r="M3046" i="68"/>
  <c r="E3046" i="68"/>
  <c r="R3045" i="68"/>
  <c r="M3045" i="68"/>
  <c r="E3045" i="68"/>
  <c r="R3044" i="68"/>
  <c r="M3044" i="68"/>
  <c r="E3044" i="68"/>
  <c r="R3043" i="68"/>
  <c r="M3043" i="68"/>
  <c r="E3043" i="68"/>
  <c r="R3042" i="68"/>
  <c r="M3042" i="68"/>
  <c r="E3042" i="68"/>
  <c r="R3041" i="68"/>
  <c r="M3041" i="68"/>
  <c r="E3041" i="68"/>
  <c r="R3040" i="68"/>
  <c r="M3040" i="68"/>
  <c r="E3040" i="68"/>
  <c r="R3039" i="68"/>
  <c r="M3039" i="68"/>
  <c r="E3039" i="68"/>
  <c r="R3038" i="68"/>
  <c r="M3038" i="68"/>
  <c r="E3038" i="68"/>
  <c r="R3037" i="68"/>
  <c r="M3037" i="68"/>
  <c r="E3037" i="68"/>
  <c r="R3036" i="68"/>
  <c r="M3036" i="68"/>
  <c r="E3036" i="68"/>
  <c r="R3035" i="68"/>
  <c r="M3035" i="68"/>
  <c r="E3035" i="68"/>
  <c r="R3034" i="68"/>
  <c r="M3034" i="68"/>
  <c r="E3034" i="68"/>
  <c r="R3033" i="68"/>
  <c r="M3033" i="68"/>
  <c r="E3033" i="68"/>
  <c r="R3032" i="68"/>
  <c r="M3032" i="68"/>
  <c r="E3032" i="68"/>
  <c r="R3031" i="68"/>
  <c r="M3031" i="68"/>
  <c r="E3031" i="68"/>
  <c r="R3030" i="68"/>
  <c r="M3030" i="68"/>
  <c r="E3030" i="68"/>
  <c r="R3029" i="68"/>
  <c r="M3029" i="68"/>
  <c r="E3029" i="68"/>
  <c r="R3028" i="68"/>
  <c r="M3028" i="68"/>
  <c r="E3028" i="68"/>
  <c r="R3027" i="68"/>
  <c r="M3027" i="68"/>
  <c r="E3027" i="68"/>
  <c r="R3026" i="68"/>
  <c r="M3026" i="68"/>
  <c r="E3026" i="68"/>
  <c r="R3025" i="68"/>
  <c r="M3025" i="68"/>
  <c r="E3025" i="68"/>
  <c r="R3024" i="68"/>
  <c r="M3024" i="68"/>
  <c r="E3024" i="68"/>
  <c r="R3023" i="68"/>
  <c r="M3023" i="68"/>
  <c r="E3023" i="68"/>
  <c r="R3022" i="68"/>
  <c r="M3022" i="68"/>
  <c r="E3022" i="68"/>
  <c r="R3021" i="68"/>
  <c r="M3021" i="68"/>
  <c r="E3021" i="68"/>
  <c r="R3020" i="68"/>
  <c r="M3020" i="68"/>
  <c r="E3020" i="68"/>
  <c r="R3019" i="68"/>
  <c r="M3019" i="68"/>
  <c r="E3019" i="68"/>
  <c r="R3018" i="68"/>
  <c r="M3018" i="68"/>
  <c r="E3018" i="68"/>
  <c r="R3017" i="68"/>
  <c r="M3017" i="68"/>
  <c r="E3017" i="68"/>
  <c r="R3016" i="68"/>
  <c r="M3016" i="68"/>
  <c r="E3016" i="68"/>
  <c r="R3015" i="68"/>
  <c r="M3015" i="68"/>
  <c r="E3015" i="68"/>
  <c r="R3014" i="68"/>
  <c r="M3014" i="68"/>
  <c r="E3014" i="68"/>
  <c r="R3013" i="68"/>
  <c r="M3013" i="68"/>
  <c r="E3013" i="68"/>
  <c r="R3012" i="68"/>
  <c r="M3012" i="68"/>
  <c r="E3012" i="68"/>
  <c r="R3011" i="68"/>
  <c r="M3011" i="68"/>
  <c r="E3011" i="68"/>
  <c r="R3010" i="68"/>
  <c r="M3010" i="68"/>
  <c r="E3010" i="68"/>
  <c r="R3009" i="68"/>
  <c r="M3009" i="68"/>
  <c r="E3009" i="68"/>
  <c r="R3008" i="68"/>
  <c r="M3008" i="68"/>
  <c r="E3008" i="68"/>
  <c r="R3007" i="68"/>
  <c r="M3007" i="68"/>
  <c r="E3007" i="68"/>
  <c r="R3006" i="68"/>
  <c r="M3006" i="68"/>
  <c r="E3006" i="68"/>
  <c r="R3005" i="68"/>
  <c r="M3005" i="68"/>
  <c r="E3005" i="68"/>
  <c r="R3004" i="68"/>
  <c r="M3004" i="68"/>
  <c r="E3004" i="68"/>
  <c r="R3003" i="68"/>
  <c r="M3003" i="68"/>
  <c r="E3003" i="68"/>
  <c r="R3002" i="68"/>
  <c r="M3002" i="68"/>
  <c r="E3002" i="68"/>
  <c r="R3001" i="68"/>
  <c r="M3001" i="68"/>
  <c r="E3001" i="68"/>
  <c r="R3000" i="68"/>
  <c r="M3000" i="68"/>
  <c r="E3000" i="68"/>
  <c r="R2999" i="68"/>
  <c r="M2999" i="68"/>
  <c r="E2999" i="68"/>
  <c r="R2998" i="68"/>
  <c r="M2998" i="68"/>
  <c r="E2998" i="68"/>
  <c r="R2997" i="68"/>
  <c r="M2997" i="68"/>
  <c r="E2997" i="68"/>
  <c r="R2996" i="68"/>
  <c r="M2996" i="68"/>
  <c r="E2996" i="68"/>
  <c r="R2995" i="68"/>
  <c r="M2995" i="68"/>
  <c r="E2995" i="68"/>
  <c r="R2994" i="68"/>
  <c r="M2994" i="68"/>
  <c r="E2994" i="68"/>
  <c r="R2993" i="68"/>
  <c r="M2993" i="68"/>
  <c r="E2993" i="68"/>
  <c r="R2992" i="68"/>
  <c r="M2992" i="68"/>
  <c r="E2992" i="68"/>
  <c r="R2991" i="68"/>
  <c r="M2991" i="68"/>
  <c r="E2991" i="68"/>
  <c r="R2990" i="68"/>
  <c r="M2990" i="68"/>
  <c r="E2990" i="68"/>
  <c r="R2989" i="68"/>
  <c r="M2989" i="68"/>
  <c r="E2989" i="68"/>
  <c r="R2988" i="68"/>
  <c r="M2988" i="68"/>
  <c r="E2988" i="68"/>
  <c r="R2987" i="68"/>
  <c r="M2987" i="68"/>
  <c r="E2987" i="68"/>
  <c r="R2986" i="68"/>
  <c r="M2986" i="68"/>
  <c r="E2986" i="68"/>
  <c r="R2985" i="68"/>
  <c r="M2985" i="68"/>
  <c r="E2985" i="68"/>
  <c r="R2984" i="68"/>
  <c r="M2984" i="68"/>
  <c r="E2984" i="68"/>
  <c r="R2983" i="68"/>
  <c r="M2983" i="68"/>
  <c r="E2983" i="68"/>
  <c r="R2982" i="68"/>
  <c r="M2982" i="68"/>
  <c r="E2982" i="68"/>
  <c r="R2981" i="68"/>
  <c r="M2981" i="68"/>
  <c r="E2981" i="68"/>
  <c r="R2980" i="68"/>
  <c r="M2980" i="68"/>
  <c r="E2980" i="68"/>
  <c r="R2979" i="68"/>
  <c r="M2979" i="68"/>
  <c r="E2979" i="68"/>
  <c r="R2978" i="68"/>
  <c r="M2978" i="68"/>
  <c r="E2978" i="68"/>
  <c r="R2977" i="68"/>
  <c r="M2977" i="68"/>
  <c r="E2977" i="68"/>
  <c r="R2976" i="68"/>
  <c r="M2976" i="68"/>
  <c r="E2976" i="68"/>
  <c r="R2975" i="68"/>
  <c r="M2975" i="68"/>
  <c r="E2975" i="68"/>
  <c r="R2974" i="68"/>
  <c r="M2974" i="68"/>
  <c r="E2974" i="68"/>
  <c r="R2973" i="68"/>
  <c r="M2973" i="68"/>
  <c r="E2973" i="68"/>
  <c r="R2972" i="68"/>
  <c r="M2972" i="68"/>
  <c r="E2972" i="68"/>
  <c r="R2971" i="68"/>
  <c r="M2971" i="68"/>
  <c r="E2971" i="68"/>
  <c r="R2970" i="68"/>
  <c r="M2970" i="68"/>
  <c r="E2970" i="68"/>
  <c r="R2969" i="68"/>
  <c r="M2969" i="68"/>
  <c r="E2969" i="68"/>
  <c r="R2968" i="68"/>
  <c r="M2968" i="68"/>
  <c r="E2968" i="68"/>
  <c r="R2967" i="68"/>
  <c r="M2967" i="68"/>
  <c r="E2967" i="68"/>
  <c r="R2966" i="68"/>
  <c r="M2966" i="68"/>
  <c r="E2966" i="68"/>
  <c r="R2965" i="68"/>
  <c r="M2965" i="68"/>
  <c r="E2965" i="68"/>
  <c r="R2964" i="68"/>
  <c r="M2964" i="68"/>
  <c r="E2964" i="68"/>
  <c r="R2963" i="68"/>
  <c r="M2963" i="68"/>
  <c r="E2963" i="68"/>
  <c r="R2962" i="68"/>
  <c r="M2962" i="68"/>
  <c r="E2962" i="68"/>
  <c r="R2961" i="68"/>
  <c r="M2961" i="68"/>
  <c r="E2961" i="68"/>
  <c r="R2960" i="68"/>
  <c r="M2960" i="68"/>
  <c r="E2960" i="68"/>
  <c r="R2959" i="68"/>
  <c r="M2959" i="68"/>
  <c r="E2959" i="68"/>
  <c r="R2958" i="68"/>
  <c r="M2958" i="68"/>
  <c r="E2958" i="68"/>
  <c r="R2957" i="68"/>
  <c r="M2957" i="68"/>
  <c r="E2957" i="68"/>
  <c r="R2956" i="68"/>
  <c r="M2956" i="68"/>
  <c r="E2956" i="68"/>
  <c r="R2955" i="68"/>
  <c r="M2955" i="68"/>
  <c r="E2955" i="68"/>
  <c r="R2954" i="68"/>
  <c r="M2954" i="68"/>
  <c r="E2954" i="68"/>
  <c r="R2953" i="68"/>
  <c r="M2953" i="68"/>
  <c r="E2953" i="68"/>
  <c r="R2952" i="68"/>
  <c r="M2952" i="68"/>
  <c r="E2952" i="68"/>
  <c r="R2951" i="68"/>
  <c r="M2951" i="68"/>
  <c r="E2951" i="68"/>
  <c r="R2950" i="68"/>
  <c r="M2950" i="68"/>
  <c r="E2950" i="68"/>
  <c r="R2949" i="68"/>
  <c r="M2949" i="68"/>
  <c r="E2949" i="68"/>
  <c r="R2948" i="68"/>
  <c r="M2948" i="68"/>
  <c r="E2948" i="68"/>
  <c r="R2947" i="68"/>
  <c r="M2947" i="68"/>
  <c r="E2947" i="68"/>
  <c r="R2946" i="68"/>
  <c r="M2946" i="68"/>
  <c r="E2946" i="68"/>
  <c r="R2945" i="68"/>
  <c r="M2945" i="68"/>
  <c r="E2945" i="68"/>
  <c r="R2944" i="68"/>
  <c r="M2944" i="68"/>
  <c r="E2944" i="68"/>
  <c r="R2943" i="68"/>
  <c r="M2943" i="68"/>
  <c r="E2943" i="68"/>
  <c r="R2942" i="68"/>
  <c r="M2942" i="68"/>
  <c r="E2942" i="68"/>
  <c r="R2941" i="68"/>
  <c r="M2941" i="68"/>
  <c r="E2941" i="68"/>
  <c r="R2940" i="68"/>
  <c r="M2940" i="68"/>
  <c r="E2940" i="68"/>
  <c r="R2939" i="68"/>
  <c r="M2939" i="68"/>
  <c r="E2939" i="68"/>
  <c r="R2938" i="68"/>
  <c r="M2938" i="68"/>
  <c r="E2938" i="68"/>
  <c r="R2937" i="68"/>
  <c r="M2937" i="68"/>
  <c r="E2937" i="68"/>
  <c r="R2936" i="68"/>
  <c r="M2936" i="68"/>
  <c r="E2936" i="68"/>
  <c r="R2935" i="68"/>
  <c r="M2935" i="68"/>
  <c r="E2935" i="68"/>
  <c r="R2934" i="68"/>
  <c r="M2934" i="68"/>
  <c r="E2934" i="68"/>
  <c r="R2933" i="68"/>
  <c r="M2933" i="68"/>
  <c r="E2933" i="68"/>
  <c r="R2932" i="68"/>
  <c r="M2932" i="68"/>
  <c r="E2932" i="68"/>
  <c r="R2931" i="68"/>
  <c r="M2931" i="68"/>
  <c r="E2931" i="68"/>
  <c r="R2930" i="68"/>
  <c r="M2930" i="68"/>
  <c r="E2930" i="68"/>
  <c r="R2929" i="68"/>
  <c r="M2929" i="68"/>
  <c r="E2929" i="68"/>
  <c r="R2928" i="68"/>
  <c r="M2928" i="68"/>
  <c r="E2928" i="68"/>
  <c r="R2927" i="68"/>
  <c r="M2927" i="68"/>
  <c r="E2927" i="68"/>
  <c r="R2925" i="68"/>
  <c r="M2925" i="68"/>
  <c r="E2925" i="68"/>
  <c r="R2924" i="68"/>
  <c r="M2924" i="68"/>
  <c r="E2924" i="68"/>
  <c r="R2923" i="68"/>
  <c r="M2923" i="68"/>
  <c r="E2923" i="68"/>
  <c r="R2922" i="68"/>
  <c r="M2922" i="68"/>
  <c r="E2922" i="68"/>
  <c r="R2921" i="68"/>
  <c r="M2921" i="68"/>
  <c r="E2921" i="68"/>
  <c r="R2920" i="68"/>
  <c r="M2920" i="68"/>
  <c r="E2920" i="68"/>
  <c r="R2919" i="68"/>
  <c r="M2919" i="68"/>
  <c r="E2919" i="68"/>
  <c r="R2918" i="68"/>
  <c r="M2918" i="68"/>
  <c r="E2918" i="68"/>
  <c r="R2917" i="68"/>
  <c r="M2917" i="68"/>
  <c r="E2917" i="68"/>
  <c r="R2916" i="68"/>
  <c r="M2916" i="68"/>
  <c r="E2916" i="68"/>
  <c r="R2915" i="68"/>
  <c r="M2915" i="68"/>
  <c r="E2915" i="68"/>
  <c r="R2914" i="68"/>
  <c r="M2914" i="68"/>
  <c r="E2914" i="68"/>
  <c r="R2913" i="68"/>
  <c r="M2913" i="68"/>
  <c r="E2913" i="68"/>
  <c r="R2912" i="68"/>
  <c r="M2912" i="68"/>
  <c r="E2912" i="68"/>
  <c r="R2911" i="68"/>
  <c r="M2911" i="68"/>
  <c r="E2911" i="68"/>
  <c r="R2910" i="68"/>
  <c r="M2910" i="68"/>
  <c r="E2910" i="68"/>
  <c r="R2909" i="68"/>
  <c r="M2909" i="68"/>
  <c r="E2909" i="68"/>
  <c r="R2908" i="68"/>
  <c r="M2908" i="68"/>
  <c r="E2908" i="68"/>
  <c r="R2907" i="68"/>
  <c r="M2907" i="68"/>
  <c r="E2907" i="68"/>
  <c r="R2906" i="68"/>
  <c r="M2906" i="68"/>
  <c r="E2906" i="68"/>
  <c r="R2905" i="68"/>
  <c r="M2905" i="68"/>
  <c r="E2905" i="68"/>
  <c r="R2904" i="68"/>
  <c r="M2904" i="68"/>
  <c r="E2904" i="68"/>
  <c r="R2903" i="68"/>
  <c r="M2903" i="68"/>
  <c r="E2903" i="68"/>
  <c r="R2902" i="68"/>
  <c r="M2902" i="68"/>
  <c r="E2902" i="68"/>
  <c r="R2901" i="68"/>
  <c r="M2901" i="68"/>
  <c r="E2901" i="68"/>
  <c r="R2900" i="68"/>
  <c r="M2900" i="68"/>
  <c r="E2900" i="68"/>
  <c r="R2899" i="68"/>
  <c r="M2899" i="68"/>
  <c r="E2899" i="68"/>
  <c r="R2898" i="68"/>
  <c r="M2898" i="68"/>
  <c r="E2898" i="68"/>
  <c r="R2897" i="68"/>
  <c r="M2897" i="68"/>
  <c r="E2897" i="68"/>
  <c r="R2896" i="68"/>
  <c r="M2896" i="68"/>
  <c r="E2896" i="68"/>
  <c r="R2895" i="68"/>
  <c r="M2895" i="68"/>
  <c r="E2895" i="68"/>
  <c r="R2894" i="68"/>
  <c r="M2894" i="68"/>
  <c r="E2894" i="68"/>
  <c r="R2893" i="68"/>
  <c r="M2893" i="68"/>
  <c r="E2893" i="68"/>
  <c r="R2892" i="68"/>
  <c r="M2892" i="68"/>
  <c r="E2892" i="68"/>
  <c r="R2891" i="68"/>
  <c r="M2891" i="68"/>
  <c r="E2891" i="68"/>
  <c r="R2890" i="68"/>
  <c r="M2890" i="68"/>
  <c r="E2890" i="68"/>
  <c r="R2889" i="68"/>
  <c r="M2889" i="68"/>
  <c r="E2889" i="68"/>
  <c r="R2888" i="68"/>
  <c r="M2888" i="68"/>
  <c r="E2888" i="68"/>
  <c r="R2887" i="68"/>
  <c r="M2887" i="68"/>
  <c r="E2887" i="68"/>
  <c r="R2886" i="68"/>
  <c r="M2886" i="68"/>
  <c r="E2886" i="68"/>
  <c r="R2885" i="68"/>
  <c r="M2885" i="68"/>
  <c r="E2885" i="68"/>
  <c r="R2884" i="68"/>
  <c r="M2884" i="68"/>
  <c r="E2884" i="68"/>
  <c r="R2883" i="68"/>
  <c r="M2883" i="68"/>
  <c r="G2883" i="68"/>
  <c r="E2883" i="68"/>
  <c r="R2882" i="68"/>
  <c r="M2882" i="68"/>
  <c r="G2882" i="68"/>
  <c r="E2882" i="68"/>
  <c r="R2881" i="68"/>
  <c r="M2881" i="68"/>
  <c r="G2881" i="68"/>
  <c r="E2881" i="68"/>
  <c r="R2880" i="68"/>
  <c r="M2880" i="68"/>
  <c r="E2880" i="68"/>
  <c r="R2879" i="68"/>
  <c r="M2879" i="68"/>
  <c r="E2879" i="68"/>
  <c r="R2878" i="68"/>
  <c r="M2878" i="68"/>
  <c r="E2878" i="68"/>
  <c r="R2877" i="68"/>
  <c r="M2877" i="68"/>
  <c r="E2877" i="68"/>
  <c r="R2876" i="68"/>
  <c r="M2876" i="68"/>
  <c r="G2876" i="68"/>
  <c r="E2876" i="68"/>
  <c r="R2875" i="68"/>
  <c r="M2875" i="68"/>
  <c r="G2875" i="68"/>
  <c r="E2875" i="68"/>
  <c r="R2874" i="68"/>
  <c r="N2874" i="68"/>
  <c r="M2874" i="68"/>
  <c r="G2874" i="68"/>
  <c r="E2874" i="68"/>
  <c r="R2873" i="68"/>
  <c r="M2873" i="68"/>
  <c r="E2873" i="68"/>
  <c r="R2872" i="68"/>
  <c r="M2872" i="68"/>
  <c r="E2872" i="68"/>
  <c r="R2871" i="68"/>
  <c r="M2871" i="68"/>
  <c r="E2871" i="68"/>
  <c r="R2870" i="68"/>
  <c r="M2870" i="68"/>
  <c r="E2870" i="68"/>
  <c r="R2869" i="68"/>
  <c r="M2869" i="68"/>
  <c r="E2869" i="68"/>
  <c r="R2868" i="68"/>
  <c r="M2868" i="68"/>
  <c r="E2868" i="68"/>
  <c r="R2867" i="68"/>
  <c r="M2867" i="68"/>
  <c r="E2867" i="68"/>
  <c r="R2866" i="68"/>
  <c r="M2866" i="68"/>
  <c r="E2866" i="68"/>
  <c r="R2865" i="68"/>
  <c r="M2865" i="68"/>
  <c r="E2865" i="68"/>
  <c r="R2864" i="68"/>
  <c r="M2864" i="68"/>
  <c r="E2864" i="68"/>
  <c r="R2863" i="68"/>
  <c r="M2863" i="68"/>
  <c r="E2863" i="68"/>
  <c r="R2862" i="68"/>
  <c r="M2862" i="68"/>
  <c r="E2862" i="68"/>
  <c r="R2861" i="68"/>
  <c r="M2861" i="68"/>
  <c r="E2861" i="68"/>
  <c r="R2860" i="68"/>
  <c r="M2860" i="68"/>
  <c r="E2860" i="68"/>
  <c r="R2859" i="68"/>
  <c r="M2859" i="68"/>
  <c r="E2859" i="68"/>
  <c r="R2858" i="68"/>
  <c r="M2858" i="68"/>
  <c r="E2858" i="68"/>
  <c r="R2857" i="68"/>
  <c r="M2857" i="68"/>
  <c r="E2857" i="68"/>
  <c r="R2856" i="68"/>
  <c r="M2856" i="68"/>
  <c r="E2856" i="68"/>
  <c r="R2855" i="68"/>
  <c r="M2855" i="68"/>
  <c r="E2855" i="68"/>
  <c r="R2854" i="68"/>
  <c r="M2854" i="68"/>
  <c r="E2854" i="68"/>
  <c r="R2853" i="68"/>
  <c r="M2853" i="68"/>
  <c r="E2853" i="68"/>
  <c r="R2852" i="68"/>
  <c r="M2852" i="68"/>
  <c r="E2852" i="68"/>
  <c r="R2851" i="68"/>
  <c r="M2851" i="68"/>
  <c r="E2851" i="68"/>
  <c r="R2850" i="68"/>
  <c r="M2850" i="68"/>
  <c r="E2850" i="68"/>
  <c r="R2849" i="68"/>
  <c r="M2849" i="68"/>
  <c r="E2849" i="68"/>
  <c r="R2848" i="68"/>
  <c r="M2848" i="68"/>
  <c r="E2848" i="68"/>
  <c r="R2847" i="68"/>
  <c r="M2847" i="68"/>
  <c r="E2847" i="68"/>
  <c r="R2846" i="68"/>
  <c r="M2846" i="68"/>
  <c r="E2846" i="68"/>
  <c r="R2845" i="68"/>
  <c r="M2845" i="68"/>
  <c r="E2845" i="68"/>
  <c r="R2844" i="68"/>
  <c r="M2844" i="68"/>
  <c r="E2844" i="68"/>
  <c r="R2843" i="68"/>
  <c r="M2843" i="68"/>
  <c r="E2843" i="68"/>
  <c r="R2842" i="68"/>
  <c r="M2842" i="68"/>
  <c r="E2842" i="68"/>
  <c r="R2841" i="68"/>
  <c r="M2841" i="68"/>
  <c r="E2841" i="68"/>
  <c r="R2840" i="68"/>
  <c r="M2840" i="68"/>
  <c r="E2840" i="68"/>
  <c r="R2839" i="68"/>
  <c r="M2839" i="68"/>
  <c r="E2839" i="68"/>
  <c r="R2838" i="68"/>
  <c r="M2838" i="68"/>
  <c r="E2838" i="68"/>
  <c r="R2837" i="68"/>
  <c r="M2837" i="68"/>
  <c r="E2837" i="68"/>
  <c r="R2836" i="68"/>
  <c r="M2836" i="68"/>
  <c r="E2836" i="68"/>
  <c r="R2835" i="68"/>
  <c r="M2835" i="68"/>
  <c r="E2835" i="68"/>
  <c r="R2834" i="68"/>
  <c r="M2834" i="68"/>
  <c r="E2834" i="68"/>
  <c r="R2833" i="68"/>
  <c r="M2833" i="68"/>
  <c r="E2833" i="68"/>
  <c r="R2832" i="68"/>
  <c r="M2832" i="68"/>
  <c r="E2832" i="68"/>
  <c r="R2831" i="68"/>
  <c r="M2831" i="68"/>
  <c r="E2831" i="68"/>
  <c r="R2830" i="68"/>
  <c r="M2830" i="68"/>
  <c r="E2830" i="68"/>
  <c r="R2829" i="68"/>
  <c r="M2829" i="68"/>
  <c r="E2829" i="68"/>
  <c r="R2828" i="68"/>
  <c r="M2828" i="68"/>
  <c r="E2828" i="68"/>
  <c r="R2827" i="68"/>
  <c r="M2827" i="68"/>
  <c r="E2827" i="68"/>
  <c r="R2826" i="68"/>
  <c r="M2826" i="68"/>
  <c r="E2826" i="68"/>
  <c r="R2825" i="68"/>
  <c r="M2825" i="68"/>
  <c r="E2825" i="68"/>
  <c r="R2824" i="68"/>
  <c r="M2824" i="68"/>
  <c r="E2824" i="68"/>
  <c r="R2823" i="68"/>
  <c r="M2823" i="68"/>
  <c r="E2823" i="68"/>
  <c r="R2822" i="68"/>
  <c r="M2822" i="68"/>
  <c r="J2822" i="68"/>
  <c r="E2822" i="68"/>
  <c r="R2821" i="68"/>
  <c r="M2821" i="68"/>
  <c r="E2821" i="68"/>
  <c r="R2820" i="68"/>
  <c r="N2820" i="68"/>
  <c r="M2820" i="68"/>
  <c r="E2820" i="68"/>
  <c r="R2819" i="68"/>
  <c r="M2819" i="68"/>
  <c r="G2819" i="68"/>
  <c r="E2819" i="68"/>
  <c r="R2818" i="68"/>
  <c r="M2818" i="68"/>
  <c r="G2818" i="68"/>
  <c r="E2818" i="68"/>
  <c r="R2817" i="68"/>
  <c r="M2817" i="68"/>
  <c r="G2817" i="68"/>
  <c r="E2817" i="68"/>
  <c r="R2816" i="68"/>
  <c r="M2816" i="68"/>
  <c r="E2816" i="68"/>
  <c r="R2815" i="68"/>
  <c r="M2815" i="68"/>
  <c r="G2815" i="68"/>
  <c r="E2815" i="68"/>
  <c r="R2814" i="68"/>
  <c r="M2814" i="68"/>
  <c r="E2814" i="68"/>
  <c r="R2813" i="68"/>
  <c r="M2813" i="68"/>
  <c r="E2813" i="68"/>
  <c r="R2812" i="68"/>
  <c r="M2812" i="68"/>
  <c r="E2812" i="68"/>
  <c r="R2811" i="68"/>
  <c r="M2811" i="68"/>
  <c r="E2811" i="68"/>
  <c r="R2810" i="68"/>
  <c r="M2810" i="68"/>
  <c r="E2810" i="68"/>
  <c r="R2809" i="68"/>
  <c r="M2809" i="68"/>
  <c r="E2809" i="68"/>
  <c r="R2808" i="68"/>
  <c r="M2808" i="68"/>
  <c r="E2808" i="68"/>
  <c r="R2807" i="68"/>
  <c r="M2807" i="68"/>
  <c r="E2807" i="68"/>
  <c r="R2806" i="68"/>
  <c r="M2806" i="68"/>
  <c r="E2806" i="68"/>
  <c r="R2805" i="68"/>
  <c r="M2805" i="68"/>
  <c r="E2805" i="68"/>
  <c r="R2804" i="68"/>
  <c r="M2804" i="68"/>
  <c r="E2804" i="68"/>
  <c r="R2803" i="68"/>
  <c r="M2803" i="68"/>
  <c r="E2803" i="68"/>
  <c r="R2802" i="68"/>
  <c r="M2802" i="68"/>
  <c r="E2802" i="68"/>
  <c r="R2801" i="68"/>
  <c r="M2801" i="68"/>
  <c r="E2801" i="68"/>
  <c r="R2800" i="68"/>
  <c r="M2800" i="68"/>
  <c r="E2800" i="68"/>
  <c r="R2799" i="68"/>
  <c r="M2799" i="68"/>
  <c r="E2799" i="68"/>
  <c r="R2798" i="68"/>
  <c r="M2798" i="68"/>
  <c r="E2798" i="68"/>
  <c r="R2797" i="68"/>
  <c r="M2797" i="68"/>
  <c r="E2797" i="68"/>
  <c r="R2796" i="68"/>
  <c r="M2796" i="68"/>
  <c r="E2796" i="68"/>
  <c r="R2795" i="68"/>
  <c r="M2795" i="68"/>
  <c r="E2795" i="68"/>
  <c r="R2794" i="68"/>
  <c r="M2794" i="68"/>
  <c r="E2794" i="68"/>
  <c r="R2793" i="68"/>
  <c r="M2793" i="68"/>
  <c r="E2793" i="68"/>
  <c r="R2792" i="68"/>
  <c r="M2792" i="68"/>
  <c r="E2792" i="68"/>
  <c r="R2791" i="68"/>
  <c r="M2791" i="68"/>
  <c r="E2791" i="68"/>
  <c r="R2790" i="68"/>
  <c r="M2790" i="68"/>
  <c r="E2790" i="68"/>
  <c r="R2789" i="68"/>
  <c r="M2789" i="68"/>
  <c r="E2789" i="68"/>
  <c r="R2788" i="68"/>
  <c r="M2788" i="68"/>
  <c r="E2788" i="68"/>
  <c r="R2787" i="68"/>
  <c r="M2787" i="68"/>
  <c r="E2787" i="68"/>
  <c r="R2786" i="68"/>
  <c r="M2786" i="68"/>
  <c r="E2786" i="68"/>
  <c r="R2785" i="68"/>
  <c r="M2785" i="68"/>
  <c r="E2785" i="68"/>
  <c r="R2784" i="68"/>
  <c r="M2784" i="68"/>
  <c r="E2784" i="68"/>
  <c r="R2783" i="68"/>
  <c r="M2783" i="68"/>
  <c r="E2783" i="68"/>
  <c r="R2782" i="68"/>
  <c r="M2782" i="68"/>
  <c r="E2782" i="68"/>
  <c r="R2781" i="68"/>
  <c r="M2781" i="68"/>
  <c r="E2781" i="68"/>
  <c r="R2780" i="68"/>
  <c r="M2780" i="68"/>
  <c r="E2780" i="68"/>
  <c r="R2779" i="68"/>
  <c r="M2779" i="68"/>
  <c r="E2779" i="68"/>
  <c r="R2778" i="68"/>
  <c r="M2778" i="68"/>
  <c r="E2778" i="68"/>
  <c r="R2777" i="68"/>
  <c r="M2777" i="68"/>
  <c r="E2777" i="68"/>
  <c r="R2776" i="68"/>
  <c r="M2776" i="68"/>
  <c r="E2776" i="68"/>
  <c r="R2775" i="68"/>
  <c r="M2775" i="68"/>
  <c r="E2775" i="68"/>
  <c r="R2774" i="68"/>
  <c r="M2774" i="68"/>
  <c r="E2774" i="68"/>
  <c r="R2773" i="68"/>
  <c r="M2773" i="68"/>
  <c r="E2773" i="68"/>
  <c r="R2772" i="68"/>
  <c r="M2772" i="68"/>
  <c r="E2772" i="68"/>
  <c r="R2771" i="68"/>
  <c r="M2771" i="68"/>
  <c r="E2771" i="68"/>
  <c r="R2770" i="68"/>
  <c r="M2770" i="68"/>
  <c r="E2770" i="68"/>
  <c r="R2769" i="68"/>
  <c r="M2769" i="68"/>
  <c r="E2769" i="68"/>
  <c r="R2768" i="68"/>
  <c r="M2768" i="68"/>
  <c r="E2768" i="68"/>
  <c r="R2767" i="68"/>
  <c r="M2767" i="68"/>
  <c r="E2767" i="68"/>
  <c r="R2766" i="68"/>
  <c r="M2766" i="68"/>
  <c r="E2766" i="68"/>
  <c r="R2765" i="68"/>
  <c r="M2765" i="68"/>
  <c r="E2765" i="68"/>
  <c r="R2764" i="68"/>
  <c r="M2764" i="68"/>
  <c r="E2764" i="68"/>
  <c r="R2763" i="68"/>
  <c r="M2763" i="68"/>
  <c r="E2763" i="68"/>
  <c r="R2762" i="68"/>
  <c r="M2762" i="68"/>
  <c r="E2762" i="68"/>
  <c r="R2761" i="68"/>
  <c r="M2761" i="68"/>
  <c r="E2761" i="68"/>
  <c r="R2760" i="68"/>
  <c r="M2760" i="68"/>
  <c r="E2760" i="68"/>
  <c r="R2759" i="68"/>
  <c r="M2759" i="68"/>
  <c r="E2759" i="68"/>
  <c r="R2758" i="68"/>
  <c r="M2758" i="68"/>
  <c r="E2758" i="68"/>
  <c r="R2757" i="68"/>
  <c r="M2757" i="68"/>
  <c r="E2757" i="68"/>
  <c r="R2756" i="68"/>
  <c r="M2756" i="68"/>
  <c r="E2756" i="68"/>
  <c r="R2755" i="68"/>
  <c r="M2755" i="68"/>
  <c r="E2755" i="68"/>
  <c r="R2754" i="68"/>
  <c r="M2754" i="68"/>
  <c r="E2754" i="68"/>
  <c r="R2753" i="68"/>
  <c r="M2753" i="68"/>
  <c r="E2753" i="68"/>
  <c r="R2752" i="68"/>
  <c r="M2752" i="68"/>
  <c r="E2752" i="68"/>
  <c r="R2751" i="68"/>
  <c r="M2751" i="68"/>
  <c r="E2751" i="68"/>
  <c r="R2750" i="68"/>
  <c r="M2750" i="68"/>
  <c r="E2750" i="68"/>
  <c r="R2749" i="68"/>
  <c r="M2749" i="68"/>
  <c r="E2749" i="68"/>
  <c r="R2748" i="68"/>
  <c r="M2748" i="68"/>
  <c r="E2748" i="68"/>
  <c r="R2747" i="68"/>
  <c r="M2747" i="68"/>
  <c r="E2747" i="68"/>
  <c r="R2746" i="68"/>
  <c r="M2746" i="68"/>
  <c r="E2746" i="68"/>
  <c r="R2745" i="68"/>
  <c r="M2745" i="68"/>
  <c r="E2745" i="68"/>
  <c r="R2744" i="68"/>
  <c r="M2744" i="68"/>
  <c r="E2744" i="68"/>
  <c r="R2743" i="68"/>
  <c r="M2743" i="68"/>
  <c r="E2743" i="68"/>
  <c r="R2742" i="68"/>
  <c r="M2742" i="68"/>
  <c r="E2742" i="68"/>
  <c r="R2741" i="68"/>
  <c r="M2741" i="68"/>
  <c r="E2741" i="68"/>
  <c r="R2740" i="68"/>
  <c r="M2740" i="68"/>
  <c r="E2740" i="68"/>
  <c r="R2739" i="68"/>
  <c r="M2739" i="68"/>
  <c r="E2739" i="68"/>
  <c r="R2738" i="68"/>
  <c r="M2738" i="68"/>
  <c r="E2738" i="68"/>
  <c r="R2737" i="68"/>
  <c r="M2737" i="68"/>
  <c r="E2737" i="68"/>
  <c r="R2736" i="68"/>
  <c r="M2736" i="68"/>
  <c r="E2736" i="68"/>
  <c r="R2735" i="68"/>
  <c r="M2735" i="68"/>
  <c r="E2735" i="68"/>
  <c r="R2734" i="68"/>
  <c r="M2734" i="68"/>
  <c r="E2734" i="68"/>
  <c r="R2733" i="68"/>
  <c r="M2733" i="68"/>
  <c r="E2733" i="68"/>
  <c r="R2732" i="68"/>
  <c r="M2732" i="68"/>
  <c r="E2732" i="68"/>
  <c r="R2731" i="68"/>
  <c r="M2731" i="68"/>
  <c r="E2731" i="68"/>
  <c r="R2730" i="68"/>
  <c r="M2730" i="68"/>
  <c r="E2730" i="68"/>
  <c r="R2729" i="68"/>
  <c r="M2729" i="68"/>
  <c r="E2729" i="68"/>
  <c r="R2728" i="68"/>
  <c r="M2728" i="68"/>
  <c r="E2728" i="68"/>
  <c r="R2727" i="68"/>
  <c r="M2727" i="68"/>
  <c r="E2727" i="68"/>
  <c r="R2726" i="68"/>
  <c r="M2726" i="68"/>
  <c r="E2726" i="68"/>
  <c r="R2725" i="68"/>
  <c r="M2725" i="68"/>
  <c r="E2725" i="68"/>
  <c r="R2724" i="68"/>
  <c r="M2724" i="68"/>
  <c r="E2724" i="68"/>
  <c r="R2723" i="68"/>
  <c r="M2723" i="68"/>
  <c r="E2723" i="68"/>
  <c r="R2722" i="68"/>
  <c r="M2722" i="68"/>
  <c r="E2722" i="68"/>
  <c r="R2721" i="68"/>
  <c r="M2721" i="68"/>
  <c r="E2721" i="68"/>
  <c r="R2720" i="68"/>
  <c r="M2720" i="68"/>
  <c r="E2720" i="68"/>
  <c r="R2719" i="68"/>
  <c r="M2719" i="68"/>
  <c r="E2719" i="68"/>
  <c r="R2718" i="68"/>
  <c r="M2718" i="68"/>
  <c r="E2718" i="68"/>
  <c r="R2717" i="68"/>
  <c r="M2717" i="68"/>
  <c r="E2717" i="68"/>
  <c r="R2716" i="68"/>
  <c r="M2716" i="68"/>
  <c r="E2716" i="68"/>
  <c r="R2715" i="68"/>
  <c r="M2715" i="68"/>
  <c r="E2715" i="68"/>
  <c r="R2714" i="68"/>
  <c r="M2714" i="68"/>
  <c r="E2714" i="68"/>
  <c r="R2713" i="68"/>
  <c r="M2713" i="68"/>
  <c r="E2713" i="68"/>
  <c r="R2712" i="68"/>
  <c r="M2712" i="68"/>
  <c r="E2712" i="68"/>
  <c r="R2711" i="68"/>
  <c r="M2711" i="68"/>
  <c r="E2711" i="68"/>
  <c r="R2710" i="68"/>
  <c r="M2710" i="68"/>
  <c r="E2710" i="68"/>
  <c r="R2709" i="68"/>
  <c r="M2709" i="68"/>
  <c r="E2709" i="68"/>
  <c r="R2708" i="68"/>
  <c r="M2708" i="68"/>
  <c r="E2708" i="68"/>
  <c r="R2707" i="68"/>
  <c r="M2707" i="68"/>
  <c r="E2707" i="68"/>
  <c r="R2706" i="68"/>
  <c r="M2706" i="68"/>
  <c r="E2706" i="68"/>
  <c r="R2705" i="68"/>
  <c r="M2705" i="68"/>
  <c r="E2705" i="68"/>
  <c r="R2704" i="68"/>
  <c r="M2704" i="68"/>
  <c r="E2704" i="68"/>
  <c r="R2703" i="68"/>
  <c r="M2703" i="68"/>
  <c r="E2703" i="68"/>
  <c r="R2702" i="68"/>
  <c r="M2702" i="68"/>
  <c r="E2702" i="68"/>
  <c r="R2701" i="68"/>
  <c r="M2701" i="68"/>
  <c r="E2701" i="68"/>
  <c r="R2700" i="68"/>
  <c r="M2700" i="68"/>
  <c r="E2700" i="68"/>
  <c r="R2699" i="68"/>
  <c r="M2699" i="68"/>
  <c r="E2699" i="68"/>
  <c r="R2698" i="68"/>
  <c r="M2698" i="68"/>
  <c r="E2698" i="68"/>
  <c r="R2697" i="68"/>
  <c r="M2697" i="68"/>
  <c r="E2697" i="68"/>
  <c r="R2696" i="68"/>
  <c r="M2696" i="68"/>
  <c r="E2696" i="68"/>
  <c r="R2695" i="68"/>
  <c r="M2695" i="68"/>
  <c r="E2695" i="68"/>
  <c r="R2694" i="68"/>
  <c r="M2694" i="68"/>
  <c r="E2694" i="68"/>
  <c r="R2693" i="68"/>
  <c r="M2693" i="68"/>
  <c r="E2693" i="68"/>
  <c r="R2692" i="68"/>
  <c r="M2692" i="68"/>
  <c r="E2692" i="68"/>
  <c r="R2691" i="68"/>
  <c r="M2691" i="68"/>
  <c r="E2691" i="68"/>
  <c r="R2690" i="68"/>
  <c r="M2690" i="68"/>
  <c r="E2690" i="68"/>
  <c r="R2689" i="68"/>
  <c r="M2689" i="68"/>
  <c r="E2689" i="68"/>
  <c r="R2688" i="68"/>
  <c r="M2688" i="68"/>
  <c r="E2688" i="68"/>
  <c r="R2687" i="68"/>
  <c r="M2687" i="68"/>
  <c r="E2687" i="68"/>
  <c r="R2686" i="68"/>
  <c r="M2686" i="68"/>
  <c r="E2686" i="68"/>
  <c r="R2685" i="68"/>
  <c r="M2685" i="68"/>
  <c r="E2685" i="68"/>
  <c r="R2684" i="68"/>
  <c r="M2684" i="68"/>
  <c r="E2684" i="68"/>
  <c r="R2683" i="68"/>
  <c r="M2683" i="68"/>
  <c r="E2683" i="68"/>
  <c r="R2682" i="68"/>
  <c r="M2682" i="68"/>
  <c r="E2682" i="68"/>
  <c r="R2681" i="68"/>
  <c r="M2681" i="68"/>
  <c r="E2681" i="68"/>
  <c r="R2680" i="68"/>
  <c r="M2680" i="68"/>
  <c r="E2680" i="68"/>
  <c r="R2679" i="68"/>
  <c r="M2679" i="68"/>
  <c r="E2679" i="68"/>
  <c r="R2678" i="68"/>
  <c r="M2678" i="68"/>
  <c r="E2678" i="68"/>
  <c r="R2677" i="68"/>
  <c r="M2677" i="68"/>
  <c r="E2677" i="68"/>
  <c r="R2676" i="68"/>
  <c r="M2676" i="68"/>
  <c r="E2676" i="68"/>
  <c r="R2675" i="68"/>
  <c r="M2675" i="68"/>
  <c r="E2675" i="68"/>
  <c r="R2674" i="68"/>
  <c r="M2674" i="68"/>
  <c r="E2674" i="68"/>
  <c r="R2673" i="68"/>
  <c r="M2673" i="68"/>
  <c r="E2673" i="68"/>
  <c r="R2672" i="68"/>
  <c r="M2672" i="68"/>
  <c r="E2672" i="68"/>
  <c r="R2671" i="68"/>
  <c r="M2671" i="68"/>
  <c r="E2671" i="68"/>
  <c r="R2670" i="68"/>
  <c r="M2670" i="68"/>
  <c r="E2670" i="68"/>
  <c r="R2669" i="68"/>
  <c r="M2669" i="68"/>
  <c r="E2669" i="68"/>
  <c r="R2668" i="68"/>
  <c r="M2668" i="68"/>
  <c r="E2668" i="68"/>
  <c r="R2667" i="68"/>
  <c r="M2667" i="68"/>
  <c r="E2667" i="68"/>
  <c r="R2666" i="68"/>
  <c r="M2666" i="68"/>
  <c r="E2666" i="68"/>
  <c r="R2665" i="68"/>
  <c r="M2665" i="68"/>
  <c r="E2665" i="68"/>
  <c r="R2664" i="68"/>
  <c r="M2664" i="68"/>
  <c r="E2664" i="68"/>
  <c r="R2663" i="68"/>
  <c r="M2663" i="68"/>
  <c r="E2663" i="68"/>
  <c r="R2662" i="68"/>
  <c r="M2662" i="68"/>
  <c r="E2662" i="68"/>
  <c r="R2661" i="68"/>
  <c r="M2661" i="68"/>
  <c r="E2661" i="68"/>
  <c r="R2660" i="68"/>
  <c r="M2660" i="68"/>
  <c r="E2660" i="68"/>
  <c r="R2659" i="68"/>
  <c r="M2659" i="68"/>
  <c r="E2659" i="68"/>
  <c r="R2658" i="68"/>
  <c r="M2658" i="68"/>
  <c r="E2658" i="68"/>
  <c r="R2657" i="68"/>
  <c r="M2657" i="68"/>
  <c r="E2657" i="68"/>
  <c r="R2656" i="68"/>
  <c r="M2656" i="68"/>
  <c r="E2656" i="68"/>
  <c r="R2655" i="68"/>
  <c r="M2655" i="68"/>
  <c r="E2655" i="68"/>
  <c r="R2654" i="68"/>
  <c r="M2654" i="68"/>
  <c r="E2654" i="68"/>
  <c r="R2653" i="68"/>
  <c r="M2653" i="68"/>
  <c r="E2653" i="68"/>
  <c r="R2652" i="68"/>
  <c r="M2652" i="68"/>
  <c r="E2652" i="68"/>
  <c r="R2651" i="68"/>
  <c r="M2651" i="68"/>
  <c r="E2651" i="68"/>
  <c r="R2650" i="68"/>
  <c r="M2650" i="68"/>
  <c r="E2650" i="68"/>
  <c r="R2649" i="68"/>
  <c r="M2649" i="68"/>
  <c r="E2649" i="68"/>
  <c r="R2648" i="68"/>
  <c r="M2648" i="68"/>
  <c r="E2648" i="68"/>
  <c r="R2647" i="68"/>
  <c r="M2647" i="68"/>
  <c r="E2647" i="68"/>
  <c r="R2646" i="68"/>
  <c r="M2646" i="68"/>
  <c r="E2646" i="68"/>
  <c r="R2645" i="68"/>
  <c r="M2645" i="68"/>
  <c r="E2645" i="68"/>
  <c r="R2644" i="68"/>
  <c r="M2644" i="68"/>
  <c r="E2644" i="68"/>
  <c r="R2643" i="68"/>
  <c r="M2643" i="68"/>
  <c r="E2643" i="68"/>
  <c r="R2642" i="68"/>
  <c r="M2642" i="68"/>
  <c r="E2642" i="68"/>
  <c r="R2641" i="68"/>
  <c r="M2641" i="68"/>
  <c r="E2641" i="68"/>
  <c r="R2640" i="68"/>
  <c r="M2640" i="68"/>
  <c r="E2640" i="68"/>
  <c r="R2639" i="68"/>
  <c r="M2639" i="68"/>
  <c r="E2639" i="68"/>
  <c r="R2638" i="68"/>
  <c r="M2638" i="68"/>
  <c r="E2638" i="68"/>
  <c r="R2637" i="68"/>
  <c r="M2637" i="68"/>
  <c r="E2637" i="68"/>
  <c r="R2636" i="68"/>
  <c r="M2636" i="68"/>
  <c r="E2636" i="68"/>
  <c r="R2635" i="68"/>
  <c r="M2635" i="68"/>
  <c r="E2635" i="68"/>
  <c r="R2634" i="68"/>
  <c r="M2634" i="68"/>
  <c r="E2634" i="68"/>
  <c r="R2633" i="68"/>
  <c r="M2633" i="68"/>
  <c r="E2633" i="68"/>
  <c r="R2632" i="68"/>
  <c r="M2632" i="68"/>
  <c r="E2632" i="68"/>
  <c r="R2631" i="68"/>
  <c r="M2631" i="68"/>
  <c r="E2631" i="68"/>
  <c r="R2630" i="68"/>
  <c r="M2630" i="68"/>
  <c r="E2630" i="68"/>
  <c r="R2629" i="68"/>
  <c r="M2629" i="68"/>
  <c r="E2629" i="68"/>
  <c r="R2628" i="68"/>
  <c r="M2628" i="68"/>
  <c r="E2628" i="68"/>
  <c r="R2627" i="68"/>
  <c r="M2627" i="68"/>
  <c r="E2627" i="68"/>
  <c r="R2626" i="68"/>
  <c r="M2626" i="68"/>
  <c r="E2626" i="68"/>
  <c r="R2625" i="68"/>
  <c r="M2625" i="68"/>
  <c r="E2625" i="68"/>
  <c r="R2624" i="68"/>
  <c r="M2624" i="68"/>
  <c r="E2624" i="68"/>
  <c r="R2623" i="68"/>
  <c r="M2623" i="68"/>
  <c r="E2623" i="68"/>
  <c r="R2622" i="68"/>
  <c r="M2622" i="68"/>
  <c r="E2622" i="68"/>
  <c r="R2621" i="68"/>
  <c r="M2621" i="68"/>
  <c r="E2621" i="68"/>
  <c r="R2620" i="68"/>
  <c r="M2620" i="68"/>
  <c r="E2620" i="68"/>
  <c r="R2619" i="68"/>
  <c r="M2619" i="68"/>
  <c r="E2619" i="68"/>
  <c r="R2618" i="68"/>
  <c r="M2618" i="68"/>
  <c r="E2618" i="68"/>
  <c r="R2617" i="68"/>
  <c r="M2617" i="68"/>
  <c r="E2617" i="68"/>
  <c r="R2616" i="68"/>
  <c r="M2616" i="68"/>
  <c r="E2616" i="68"/>
  <c r="R2615" i="68"/>
  <c r="M2615" i="68"/>
  <c r="E2615" i="68"/>
  <c r="R2614" i="68"/>
  <c r="M2614" i="68"/>
  <c r="E2614" i="68"/>
  <c r="R2613" i="68"/>
  <c r="M2613" i="68"/>
  <c r="E2613" i="68"/>
  <c r="R2612" i="68"/>
  <c r="M2612" i="68"/>
  <c r="E2612" i="68"/>
  <c r="R2611" i="68"/>
  <c r="M2611" i="68"/>
  <c r="E2611" i="68"/>
  <c r="R2610" i="68"/>
  <c r="M2610" i="68"/>
  <c r="E2610" i="68"/>
  <c r="R2609" i="68"/>
  <c r="M2609" i="68"/>
  <c r="E2609" i="68"/>
  <c r="R2608" i="68"/>
  <c r="M2608" i="68"/>
  <c r="E2608" i="68"/>
  <c r="R2607" i="68"/>
  <c r="M2607" i="68"/>
  <c r="E2607" i="68"/>
  <c r="R2606" i="68"/>
  <c r="M2606" i="68"/>
  <c r="E2606" i="68"/>
  <c r="R2605" i="68"/>
  <c r="M2605" i="68"/>
  <c r="E2605" i="68"/>
  <c r="R2604" i="68"/>
  <c r="M2604" i="68"/>
  <c r="E2604" i="68"/>
  <c r="R2603" i="68"/>
  <c r="M2603" i="68"/>
  <c r="E2603" i="68"/>
  <c r="R2602" i="68"/>
  <c r="M2602" i="68"/>
  <c r="E2602" i="68"/>
  <c r="R2601" i="68"/>
  <c r="M2601" i="68"/>
  <c r="E2601" i="68"/>
  <c r="R2600" i="68"/>
  <c r="M2600" i="68"/>
  <c r="E2600" i="68"/>
  <c r="R2599" i="68"/>
  <c r="M2599" i="68"/>
  <c r="E2599" i="68"/>
  <c r="R2598" i="68"/>
  <c r="M2598" i="68"/>
  <c r="E2598" i="68"/>
  <c r="R2597" i="68"/>
  <c r="M2597" i="68"/>
  <c r="E2597" i="68"/>
  <c r="R2596" i="68"/>
  <c r="M2596" i="68"/>
  <c r="E2596" i="68"/>
  <c r="R2595" i="68"/>
  <c r="M2595" i="68"/>
  <c r="E2595" i="68"/>
  <c r="R2594" i="68"/>
  <c r="M2594" i="68"/>
  <c r="E2594" i="68"/>
  <c r="R2593" i="68"/>
  <c r="M2593" i="68"/>
  <c r="E2593" i="68"/>
  <c r="R2592" i="68"/>
  <c r="M2592" i="68"/>
  <c r="E2592" i="68"/>
  <c r="R2591" i="68"/>
  <c r="M2591" i="68"/>
  <c r="E2591" i="68"/>
  <c r="R2590" i="68"/>
  <c r="M2590" i="68"/>
  <c r="E2590" i="68"/>
  <c r="R2589" i="68"/>
  <c r="M2589" i="68"/>
  <c r="E2589" i="68"/>
  <c r="R2588" i="68"/>
  <c r="M2588" i="68"/>
  <c r="E2588" i="68"/>
  <c r="R2587" i="68"/>
  <c r="M2587" i="68"/>
  <c r="E2587" i="68"/>
  <c r="R2586" i="68"/>
  <c r="M2586" i="68"/>
  <c r="E2586" i="68"/>
  <c r="R2585" i="68"/>
  <c r="M2585" i="68"/>
  <c r="E2585" i="68"/>
  <c r="R2584" i="68"/>
  <c r="M2584" i="68"/>
  <c r="E2584" i="68"/>
  <c r="R2583" i="68"/>
  <c r="M2583" i="68"/>
  <c r="E2583" i="68"/>
  <c r="R2582" i="68"/>
  <c r="M2582" i="68"/>
  <c r="E2582" i="68"/>
  <c r="R2581" i="68"/>
  <c r="M2581" i="68"/>
  <c r="E2581" i="68"/>
  <c r="R2580" i="68"/>
  <c r="M2580" i="68"/>
  <c r="E2580" i="68"/>
  <c r="R2579" i="68"/>
  <c r="M2579" i="68"/>
  <c r="E2579" i="68"/>
  <c r="R2578" i="68"/>
  <c r="M2578" i="68"/>
  <c r="E2578" i="68"/>
  <c r="R2577" i="68"/>
  <c r="M2577" i="68"/>
  <c r="E2577" i="68"/>
  <c r="R2576" i="68"/>
  <c r="M2576" i="68"/>
  <c r="E2576" i="68"/>
  <c r="R2575" i="68"/>
  <c r="M2575" i="68"/>
  <c r="E2575" i="68"/>
  <c r="R2574" i="68"/>
  <c r="M2574" i="68"/>
  <c r="E2574" i="68"/>
  <c r="R2573" i="68"/>
  <c r="M2573" i="68"/>
  <c r="E2573" i="68"/>
  <c r="R2572" i="68"/>
  <c r="M2572" i="68"/>
  <c r="E2572" i="68"/>
  <c r="R2571" i="68"/>
  <c r="M2571" i="68"/>
  <c r="E2571" i="68"/>
  <c r="R2570" i="68"/>
  <c r="M2570" i="68"/>
  <c r="E2570" i="68"/>
  <c r="R2569" i="68"/>
  <c r="M2569" i="68"/>
  <c r="E2569" i="68"/>
  <c r="R2568" i="68"/>
  <c r="M2568" i="68"/>
  <c r="E2568" i="68"/>
  <c r="R2567" i="68"/>
  <c r="M2567" i="68"/>
  <c r="E2567" i="68"/>
  <c r="R2566" i="68"/>
  <c r="M2566" i="68"/>
  <c r="E2566" i="68"/>
  <c r="R2565" i="68"/>
  <c r="M2565" i="68"/>
  <c r="E2565" i="68"/>
  <c r="R2564" i="68"/>
  <c r="M2564" i="68"/>
  <c r="E2564" i="68"/>
  <c r="R2563" i="68"/>
  <c r="M2563" i="68"/>
  <c r="E2563" i="68"/>
  <c r="R2562" i="68"/>
  <c r="M2562" i="68"/>
  <c r="E2562" i="68"/>
  <c r="R2561" i="68"/>
  <c r="M2561" i="68"/>
  <c r="E2561" i="68"/>
  <c r="R2560" i="68"/>
  <c r="M2560" i="68"/>
  <c r="E2560" i="68"/>
  <c r="R2559" i="68"/>
  <c r="M2559" i="68"/>
  <c r="E2559" i="68"/>
  <c r="R2558" i="68"/>
  <c r="M2558" i="68"/>
  <c r="E2558" i="68"/>
  <c r="R2557" i="68"/>
  <c r="M2557" i="68"/>
  <c r="E2557" i="68"/>
  <c r="R2556" i="68"/>
  <c r="M2556" i="68"/>
  <c r="E2556" i="68"/>
  <c r="R2555" i="68"/>
  <c r="M2555" i="68"/>
  <c r="E2555" i="68"/>
  <c r="R2554" i="68"/>
  <c r="M2554" i="68"/>
  <c r="E2554" i="68"/>
  <c r="R2553" i="68"/>
  <c r="M2553" i="68"/>
  <c r="E2553" i="68"/>
  <c r="R2552" i="68"/>
  <c r="M2552" i="68"/>
  <c r="E2552" i="68"/>
  <c r="R2551" i="68"/>
  <c r="M2551" i="68"/>
  <c r="E2551" i="68"/>
  <c r="R2550" i="68"/>
  <c r="M2550" i="68"/>
  <c r="E2550" i="68"/>
  <c r="R2549" i="68"/>
  <c r="M2549" i="68"/>
  <c r="E2549" i="68"/>
  <c r="R2548" i="68"/>
  <c r="M2548" i="68"/>
  <c r="E2548" i="68"/>
  <c r="R2547" i="68"/>
  <c r="M2547" i="68"/>
  <c r="E2547" i="68"/>
  <c r="R2546" i="68"/>
  <c r="M2546" i="68"/>
  <c r="E2546" i="68"/>
  <c r="R2545" i="68"/>
  <c r="M2545" i="68"/>
  <c r="E2545" i="68"/>
  <c r="R2544" i="68"/>
  <c r="M2544" i="68"/>
  <c r="E2544" i="68"/>
  <c r="R2543" i="68"/>
  <c r="M2543" i="68"/>
  <c r="E2543" i="68"/>
  <c r="R2542" i="68"/>
  <c r="M2542" i="68"/>
  <c r="E2542" i="68"/>
  <c r="R2541" i="68"/>
  <c r="M2541" i="68"/>
  <c r="E2541" i="68"/>
  <c r="R2540" i="68"/>
  <c r="M2540" i="68"/>
  <c r="E2540" i="68"/>
  <c r="R2539" i="68"/>
  <c r="M2539" i="68"/>
  <c r="E2539" i="68"/>
  <c r="R2538" i="68"/>
  <c r="M2538" i="68"/>
  <c r="E2538" i="68"/>
  <c r="R2537" i="68"/>
  <c r="M2537" i="68"/>
  <c r="E2537" i="68"/>
  <c r="R2536" i="68"/>
  <c r="M2536" i="68"/>
  <c r="E2536" i="68"/>
  <c r="R2535" i="68"/>
  <c r="M2535" i="68"/>
  <c r="E2535" i="68"/>
  <c r="R2534" i="68"/>
  <c r="M2534" i="68"/>
  <c r="E2534" i="68"/>
  <c r="R2533" i="68"/>
  <c r="M2533" i="68"/>
  <c r="E2533" i="68"/>
  <c r="R2532" i="68"/>
  <c r="M2532" i="68"/>
  <c r="E2532" i="68"/>
  <c r="R2531" i="68"/>
  <c r="M2531" i="68"/>
  <c r="E2531" i="68"/>
  <c r="R2530" i="68"/>
  <c r="M2530" i="68"/>
  <c r="E2530" i="68"/>
  <c r="R2529" i="68"/>
  <c r="M2529" i="68"/>
  <c r="E2529" i="68"/>
  <c r="R2528" i="68"/>
  <c r="M2528" i="68"/>
  <c r="E2528" i="68"/>
  <c r="R2527" i="68"/>
  <c r="M2527" i="68"/>
  <c r="E2527" i="68"/>
  <c r="R2526" i="68"/>
  <c r="M2526" i="68"/>
  <c r="E2526" i="68"/>
  <c r="R2525" i="68"/>
  <c r="M2525" i="68"/>
  <c r="E2525" i="68"/>
  <c r="R2524" i="68"/>
  <c r="M2524" i="68"/>
  <c r="E2524" i="68"/>
  <c r="R2523" i="68"/>
  <c r="M2523" i="68"/>
  <c r="E2523" i="68"/>
  <c r="R2522" i="68"/>
  <c r="M2522" i="68"/>
  <c r="E2522" i="68"/>
  <c r="R2521" i="68"/>
  <c r="M2521" i="68"/>
  <c r="E2521" i="68"/>
  <c r="R2520" i="68"/>
  <c r="M2520" i="68"/>
  <c r="E2520" i="68"/>
  <c r="R2519" i="68"/>
  <c r="M2519" i="68"/>
  <c r="E2519" i="68"/>
  <c r="R2518" i="68"/>
  <c r="M2518" i="68"/>
  <c r="E2518" i="68"/>
  <c r="R2517" i="68"/>
  <c r="M2517" i="68"/>
  <c r="E2517" i="68"/>
  <c r="R2516" i="68"/>
  <c r="M2516" i="68"/>
  <c r="E2516" i="68"/>
  <c r="R2515" i="68"/>
  <c r="M2515" i="68"/>
  <c r="E2515" i="68"/>
  <c r="R2514" i="68"/>
  <c r="M2514" i="68"/>
  <c r="E2514" i="68"/>
  <c r="R2513" i="68"/>
  <c r="M2513" i="68"/>
  <c r="E2513" i="68"/>
  <c r="R2512" i="68"/>
  <c r="M2512" i="68"/>
  <c r="E2512" i="68"/>
  <c r="R2511" i="68"/>
  <c r="M2511" i="68"/>
  <c r="E2511" i="68"/>
  <c r="R2510" i="68"/>
  <c r="M2510" i="68"/>
  <c r="E2510" i="68"/>
  <c r="R2509" i="68"/>
  <c r="M2509" i="68"/>
  <c r="E2509" i="68"/>
  <c r="R2508" i="68"/>
  <c r="M2508" i="68"/>
  <c r="E2508" i="68"/>
  <c r="R2507" i="68"/>
  <c r="M2507" i="68"/>
  <c r="E2507" i="68"/>
  <c r="R2506" i="68"/>
  <c r="M2506" i="68"/>
  <c r="E2506" i="68"/>
  <c r="R2505" i="68"/>
  <c r="M2505" i="68"/>
  <c r="E2505" i="68"/>
  <c r="R2504" i="68"/>
  <c r="M2504" i="68"/>
  <c r="E2504" i="68"/>
  <c r="R2503" i="68"/>
  <c r="M2503" i="68"/>
  <c r="E2503" i="68"/>
  <c r="R2502" i="68"/>
  <c r="M2502" i="68"/>
  <c r="E2502" i="68"/>
  <c r="R2501" i="68"/>
  <c r="M2501" i="68"/>
  <c r="E2501" i="68"/>
  <c r="R2500" i="68"/>
  <c r="M2500" i="68"/>
  <c r="E2500" i="68"/>
  <c r="R2499" i="68"/>
  <c r="M2499" i="68"/>
  <c r="E2499" i="68"/>
  <c r="R2498" i="68"/>
  <c r="M2498" i="68"/>
  <c r="E2498" i="68"/>
  <c r="R2497" i="68"/>
  <c r="M2497" i="68"/>
  <c r="E2497" i="68"/>
  <c r="R2496" i="68"/>
  <c r="M2496" i="68"/>
  <c r="E2496" i="68"/>
  <c r="R2495" i="68"/>
  <c r="M2495" i="68"/>
  <c r="E2495" i="68"/>
  <c r="R2494" i="68"/>
  <c r="M2494" i="68"/>
  <c r="E2494" i="68"/>
  <c r="R2493" i="68"/>
  <c r="M2493" i="68"/>
  <c r="E2493" i="68"/>
  <c r="R2492" i="68"/>
  <c r="M2492" i="68"/>
  <c r="E2492" i="68"/>
  <c r="R2491" i="68"/>
  <c r="M2491" i="68"/>
  <c r="E2491" i="68"/>
  <c r="R2490" i="68"/>
  <c r="M2490" i="68"/>
  <c r="E2490" i="68"/>
  <c r="R2489" i="68"/>
  <c r="M2489" i="68"/>
  <c r="E2489" i="68"/>
  <c r="R2488" i="68"/>
  <c r="M2488" i="68"/>
  <c r="E2488" i="68"/>
  <c r="R2487" i="68"/>
  <c r="M2487" i="68"/>
  <c r="E2487" i="68"/>
  <c r="R2486" i="68"/>
  <c r="M2486" i="68"/>
  <c r="E2486" i="68"/>
  <c r="R2485" i="68"/>
  <c r="M2485" i="68"/>
  <c r="E2485" i="68"/>
  <c r="R2484" i="68"/>
  <c r="M2484" i="68"/>
  <c r="E2484" i="68"/>
  <c r="R2483" i="68"/>
  <c r="M2483" i="68"/>
  <c r="E2483" i="68"/>
  <c r="R2482" i="68"/>
  <c r="M2482" i="68"/>
  <c r="E2482" i="68"/>
  <c r="R2481" i="68"/>
  <c r="M2481" i="68"/>
  <c r="E2481" i="68"/>
  <c r="R2480" i="68"/>
  <c r="M2480" i="68"/>
  <c r="E2480" i="68"/>
  <c r="R2479" i="68"/>
  <c r="M2479" i="68"/>
  <c r="E2479" i="68"/>
  <c r="R2478" i="68"/>
  <c r="M2478" i="68"/>
  <c r="E2478" i="68"/>
  <c r="R2477" i="68"/>
  <c r="M2477" i="68"/>
  <c r="E2477" i="68"/>
  <c r="R2476" i="68"/>
  <c r="M2476" i="68"/>
  <c r="E2476" i="68"/>
  <c r="R2475" i="68"/>
  <c r="M2475" i="68"/>
  <c r="E2475" i="68"/>
  <c r="R2474" i="68"/>
  <c r="M2474" i="68"/>
  <c r="E2474" i="68"/>
  <c r="R2473" i="68"/>
  <c r="M2473" i="68"/>
  <c r="E2473" i="68"/>
  <c r="R2472" i="68"/>
  <c r="M2472" i="68"/>
  <c r="E2472" i="68"/>
  <c r="R2471" i="68"/>
  <c r="M2471" i="68"/>
  <c r="E2471" i="68"/>
  <c r="R2470" i="68"/>
  <c r="M2470" i="68"/>
  <c r="E2470" i="68"/>
  <c r="R2469" i="68"/>
  <c r="M2469" i="68"/>
  <c r="E2469" i="68"/>
  <c r="R2468" i="68"/>
  <c r="M2468" i="68"/>
  <c r="E2468" i="68"/>
  <c r="R2467" i="68"/>
  <c r="M2467" i="68"/>
  <c r="E2467" i="68"/>
  <c r="R2466" i="68"/>
  <c r="M2466" i="68"/>
  <c r="G2466" i="68"/>
  <c r="E2466" i="68"/>
  <c r="R2465" i="68"/>
  <c r="M2465" i="68"/>
  <c r="G2465" i="68"/>
  <c r="E2465" i="68"/>
  <c r="R2464" i="68"/>
  <c r="N2464" i="68"/>
  <c r="M2464" i="68"/>
  <c r="G2464" i="68"/>
  <c r="E2464" i="68"/>
  <c r="R2463" i="68"/>
  <c r="N2463" i="68"/>
  <c r="M2463" i="68"/>
  <c r="G2463" i="68"/>
  <c r="E2463" i="68"/>
  <c r="R2462" i="68"/>
  <c r="N2462" i="68"/>
  <c r="M2462" i="68"/>
  <c r="G2462" i="68"/>
  <c r="E2462" i="68"/>
  <c r="R2461" i="68"/>
  <c r="N2461" i="68"/>
  <c r="M2461" i="68"/>
  <c r="G2461" i="68"/>
  <c r="E2461" i="68"/>
  <c r="R2460" i="68"/>
  <c r="N2460" i="68"/>
  <c r="M2460" i="68"/>
  <c r="G2460" i="68"/>
  <c r="E2460" i="68"/>
  <c r="R2459" i="68"/>
  <c r="N2459" i="68"/>
  <c r="M2459" i="68"/>
  <c r="G2459" i="68"/>
  <c r="E2459" i="68"/>
  <c r="R2458" i="68"/>
  <c r="N2458" i="68"/>
  <c r="M2458" i="68"/>
  <c r="G2458" i="68"/>
  <c r="E2458" i="68"/>
  <c r="R2457" i="68"/>
  <c r="M2457" i="68"/>
  <c r="G2457" i="68"/>
  <c r="E2457" i="68"/>
  <c r="R2456" i="68"/>
  <c r="N2456" i="68"/>
  <c r="M2456" i="68"/>
  <c r="G2456" i="68"/>
  <c r="E2456" i="68"/>
  <c r="R2455" i="68"/>
  <c r="N2455" i="68"/>
  <c r="M2455" i="68"/>
  <c r="G2455" i="68"/>
  <c r="E2455" i="68"/>
  <c r="R2454" i="68"/>
  <c r="N2454" i="68"/>
  <c r="M2454" i="68"/>
  <c r="G2454" i="68"/>
  <c r="E2454" i="68"/>
  <c r="R2453" i="68"/>
  <c r="M2453" i="68"/>
  <c r="G2453" i="68"/>
  <c r="E2453" i="68"/>
  <c r="R2452" i="68"/>
  <c r="N2452" i="68"/>
  <c r="M2452" i="68"/>
  <c r="G2452" i="68"/>
  <c r="E2452" i="68"/>
  <c r="R2451" i="68"/>
  <c r="M2451" i="68"/>
  <c r="E2451" i="68"/>
  <c r="R2450" i="68"/>
  <c r="M2450" i="68"/>
  <c r="E2450" i="68"/>
  <c r="R2449" i="68"/>
  <c r="M2449" i="68"/>
  <c r="E2449" i="68"/>
  <c r="R2448" i="68"/>
  <c r="M2448" i="68"/>
  <c r="E2448" i="68"/>
  <c r="R2447" i="68"/>
  <c r="M2447" i="68"/>
  <c r="E2447" i="68"/>
  <c r="R2446" i="68"/>
  <c r="M2446" i="68"/>
  <c r="E2446" i="68"/>
  <c r="R2445" i="68"/>
  <c r="M2445" i="68"/>
  <c r="E2445" i="68"/>
  <c r="R2444" i="68"/>
  <c r="M2444" i="68"/>
  <c r="E2444" i="68"/>
  <c r="R2443" i="68"/>
  <c r="M2443" i="68"/>
  <c r="E2443" i="68"/>
  <c r="R2442" i="68"/>
  <c r="M2442" i="68"/>
  <c r="E2442" i="68"/>
  <c r="R2441" i="68"/>
  <c r="M2441" i="68"/>
  <c r="E2441" i="68"/>
  <c r="R2440" i="68"/>
  <c r="M2440" i="68"/>
  <c r="E2440" i="68"/>
  <c r="R2439" i="68"/>
  <c r="M2439" i="68"/>
  <c r="E2439" i="68"/>
  <c r="R2438" i="68"/>
  <c r="M2438" i="68"/>
  <c r="E2438" i="68"/>
  <c r="R2437" i="68"/>
  <c r="M2437" i="68"/>
  <c r="E2437" i="68"/>
  <c r="R2436" i="68"/>
  <c r="M2436" i="68"/>
  <c r="E2436" i="68"/>
  <c r="R2435" i="68"/>
  <c r="M2435" i="68"/>
  <c r="E2435" i="68"/>
  <c r="R2434" i="68"/>
  <c r="M2434" i="68"/>
  <c r="E2434" i="68"/>
  <c r="R2433" i="68"/>
  <c r="M2433" i="68"/>
  <c r="E2433" i="68"/>
  <c r="R2432" i="68"/>
  <c r="M2432" i="68"/>
  <c r="E2432" i="68"/>
  <c r="R2431" i="68"/>
  <c r="M2431" i="68"/>
  <c r="E2431" i="68"/>
  <c r="R2430" i="68"/>
  <c r="M2430" i="68"/>
  <c r="E2430" i="68"/>
  <c r="R2429" i="68"/>
  <c r="M2429" i="68"/>
  <c r="E2429" i="68"/>
  <c r="R2428" i="68"/>
  <c r="M2428" i="68"/>
  <c r="E2428" i="68"/>
  <c r="R2427" i="68"/>
  <c r="M2427" i="68"/>
  <c r="E2427" i="68"/>
  <c r="R2426" i="68"/>
  <c r="M2426" i="68"/>
  <c r="E2426" i="68"/>
  <c r="R2425" i="68"/>
  <c r="M2425" i="68"/>
  <c r="E2425" i="68"/>
  <c r="R2424" i="68"/>
  <c r="M2424" i="68"/>
  <c r="E2424" i="68"/>
  <c r="R2423" i="68"/>
  <c r="M2423" i="68"/>
  <c r="E2423" i="68"/>
  <c r="R2422" i="68"/>
  <c r="M2422" i="68"/>
  <c r="E2422" i="68"/>
  <c r="R2421" i="68"/>
  <c r="M2421" i="68"/>
  <c r="E2421" i="68"/>
  <c r="R2420" i="68"/>
  <c r="M2420" i="68"/>
  <c r="E2420" i="68"/>
  <c r="R2419" i="68"/>
  <c r="M2419" i="68"/>
  <c r="E2419" i="68"/>
  <c r="R2418" i="68"/>
  <c r="M2418" i="68"/>
  <c r="E2418" i="68"/>
  <c r="R2417" i="68"/>
  <c r="M2417" i="68"/>
  <c r="E2417" i="68"/>
  <c r="R2416" i="68"/>
  <c r="M2416" i="68"/>
  <c r="E2416" i="68"/>
  <c r="R2415" i="68"/>
  <c r="M2415" i="68"/>
  <c r="E2415" i="68"/>
  <c r="R2414" i="68"/>
  <c r="M2414" i="68"/>
  <c r="E2414" i="68"/>
  <c r="R2413" i="68"/>
  <c r="M2413" i="68"/>
  <c r="E2413" i="68"/>
  <c r="R2412" i="68"/>
  <c r="M2412" i="68"/>
  <c r="E2412" i="68"/>
  <c r="R2411" i="68"/>
  <c r="M2411" i="68"/>
  <c r="E2411" i="68"/>
  <c r="R2410" i="68"/>
  <c r="M2410" i="68"/>
  <c r="E2410" i="68"/>
  <c r="R2409" i="68"/>
  <c r="M2409" i="68"/>
  <c r="E2409" i="68"/>
  <c r="R2408" i="68"/>
  <c r="M2408" i="68"/>
  <c r="E2408" i="68"/>
  <c r="R2407" i="68"/>
  <c r="M2407" i="68"/>
  <c r="E2407" i="68"/>
  <c r="R2406" i="68"/>
  <c r="M2406" i="68"/>
  <c r="E2406" i="68"/>
  <c r="R2405" i="68"/>
  <c r="M2405" i="68"/>
  <c r="E2405" i="68"/>
  <c r="R2404" i="68"/>
  <c r="M2404" i="68"/>
  <c r="E2404" i="68"/>
  <c r="R2403" i="68"/>
  <c r="M2403" i="68"/>
  <c r="E2403" i="68"/>
  <c r="R2402" i="68"/>
  <c r="M2402" i="68"/>
  <c r="E2402" i="68"/>
  <c r="R2401" i="68"/>
  <c r="M2401" i="68"/>
  <c r="E2401" i="68"/>
  <c r="R2400" i="68"/>
  <c r="M2400" i="68"/>
  <c r="E2400" i="68"/>
  <c r="R2399" i="68"/>
  <c r="M2399" i="68"/>
  <c r="E2399" i="68"/>
  <c r="R2398" i="68"/>
  <c r="M2398" i="68"/>
  <c r="E2398" i="68"/>
  <c r="R2397" i="68"/>
  <c r="M2397" i="68"/>
  <c r="E2397" i="68"/>
  <c r="R2396" i="68"/>
  <c r="M2396" i="68"/>
  <c r="E2396" i="68"/>
  <c r="R2395" i="68"/>
  <c r="M2395" i="68"/>
  <c r="E2395" i="68"/>
  <c r="R2394" i="68"/>
  <c r="M2394" i="68"/>
  <c r="E2394" i="68"/>
  <c r="R2393" i="68"/>
  <c r="M2393" i="68"/>
  <c r="E2393" i="68"/>
  <c r="R2392" i="68"/>
  <c r="M2392" i="68"/>
  <c r="E2392" i="68"/>
  <c r="R2391" i="68"/>
  <c r="M2391" i="68"/>
  <c r="E2391" i="68"/>
  <c r="R2390" i="68"/>
  <c r="M2390" i="68"/>
  <c r="E2390" i="68"/>
  <c r="R2389" i="68"/>
  <c r="M2389" i="68"/>
  <c r="E2389" i="68"/>
  <c r="R2388" i="68"/>
  <c r="M2388" i="68"/>
  <c r="E2388" i="68"/>
  <c r="R2387" i="68"/>
  <c r="M2387" i="68"/>
  <c r="E2387" i="68"/>
  <c r="R2386" i="68"/>
  <c r="M2386" i="68"/>
  <c r="E2386" i="68"/>
  <c r="R2385" i="68"/>
  <c r="M2385" i="68"/>
  <c r="E2385" i="68"/>
  <c r="R2384" i="68"/>
  <c r="M2384" i="68"/>
  <c r="E2384" i="68"/>
  <c r="R2383" i="68"/>
  <c r="M2383" i="68"/>
  <c r="E2383" i="68"/>
  <c r="R2382" i="68"/>
  <c r="M2382" i="68"/>
  <c r="E2382" i="68"/>
  <c r="R2381" i="68"/>
  <c r="M2381" i="68"/>
  <c r="E2381" i="68"/>
  <c r="R2380" i="68"/>
  <c r="M2380" i="68"/>
  <c r="E2380" i="68"/>
  <c r="R2379" i="68"/>
  <c r="M2379" i="68"/>
  <c r="E2379" i="68"/>
  <c r="R2378" i="68"/>
  <c r="M2378" i="68"/>
  <c r="E2378" i="68"/>
  <c r="R2377" i="68"/>
  <c r="M2377" i="68"/>
  <c r="E2377" i="68"/>
  <c r="R2376" i="68"/>
  <c r="M2376" i="68"/>
  <c r="E2376" i="68"/>
  <c r="R2375" i="68"/>
  <c r="M2375" i="68"/>
  <c r="E2375" i="68"/>
  <c r="R2374" i="68"/>
  <c r="M2374" i="68"/>
  <c r="E2374" i="68"/>
  <c r="R2373" i="68"/>
  <c r="M2373" i="68"/>
  <c r="E2373" i="68"/>
  <c r="R2372" i="68"/>
  <c r="M2372" i="68"/>
  <c r="E2372" i="68"/>
  <c r="R2371" i="68"/>
  <c r="M2371" i="68"/>
  <c r="E2371" i="68"/>
  <c r="R2370" i="68"/>
  <c r="M2370" i="68"/>
  <c r="E2370" i="68"/>
  <c r="R2369" i="68"/>
  <c r="M2369" i="68"/>
  <c r="E2369" i="68"/>
  <c r="R2368" i="68"/>
  <c r="M2368" i="68"/>
  <c r="E2368" i="68"/>
  <c r="R2367" i="68"/>
  <c r="M2367" i="68"/>
  <c r="E2367" i="68"/>
  <c r="R2366" i="68"/>
  <c r="M2366" i="68"/>
  <c r="E2366" i="68"/>
  <c r="R2365" i="68"/>
  <c r="M2365" i="68"/>
  <c r="E2365" i="68"/>
  <c r="R2364" i="68"/>
  <c r="M2364" i="68"/>
  <c r="E2364" i="68"/>
  <c r="R2363" i="68"/>
  <c r="M2363" i="68"/>
  <c r="E2363" i="68"/>
  <c r="R2362" i="68"/>
  <c r="M2362" i="68"/>
  <c r="E2362" i="68"/>
  <c r="R2361" i="68"/>
  <c r="M2361" i="68"/>
  <c r="E2361" i="68"/>
  <c r="R2360" i="68"/>
  <c r="M2360" i="68"/>
  <c r="E2360" i="68"/>
  <c r="R2359" i="68"/>
  <c r="M2359" i="68"/>
  <c r="E2359" i="68"/>
  <c r="R2358" i="68"/>
  <c r="M2358" i="68"/>
  <c r="E2358" i="68"/>
  <c r="R2357" i="68"/>
  <c r="M2357" i="68"/>
  <c r="E2357" i="68"/>
  <c r="R2356" i="68"/>
  <c r="M2356" i="68"/>
  <c r="E2356" i="68"/>
  <c r="R2355" i="68"/>
  <c r="M2355" i="68"/>
  <c r="E2355" i="68"/>
  <c r="R2354" i="68"/>
  <c r="M2354" i="68"/>
  <c r="E2354" i="68"/>
  <c r="R2353" i="68"/>
  <c r="M2353" i="68"/>
  <c r="E2353" i="68"/>
  <c r="R2352" i="68"/>
  <c r="M2352" i="68"/>
  <c r="E2352" i="68"/>
  <c r="R2351" i="68"/>
  <c r="M2351" i="68"/>
  <c r="E2351" i="68"/>
  <c r="R2350" i="68"/>
  <c r="M2350" i="68"/>
  <c r="E2350" i="68"/>
  <c r="R2349" i="68"/>
  <c r="M2349" i="68"/>
  <c r="E2349" i="68"/>
  <c r="R2348" i="68"/>
  <c r="M2348" i="68"/>
  <c r="E2348" i="68"/>
  <c r="R2347" i="68"/>
  <c r="M2347" i="68"/>
  <c r="E2347" i="68"/>
  <c r="R2346" i="68"/>
  <c r="M2346" i="68"/>
  <c r="E2346" i="68"/>
  <c r="R2345" i="68"/>
  <c r="M2345" i="68"/>
  <c r="E2345" i="68"/>
  <c r="R2344" i="68"/>
  <c r="M2344" i="68"/>
  <c r="E2344" i="68"/>
  <c r="R2343" i="68"/>
  <c r="M2343" i="68"/>
  <c r="E2343" i="68"/>
  <c r="R2342" i="68"/>
  <c r="M2342" i="68"/>
  <c r="E2342" i="68"/>
  <c r="R2341" i="68"/>
  <c r="M2341" i="68"/>
  <c r="E2341" i="68"/>
  <c r="R2340" i="68"/>
  <c r="M2340" i="68"/>
  <c r="E2340" i="68"/>
  <c r="R2339" i="68"/>
  <c r="M2339" i="68"/>
  <c r="E2339" i="68"/>
  <c r="R2338" i="68"/>
  <c r="M2338" i="68"/>
  <c r="E2338" i="68"/>
  <c r="R2337" i="68"/>
  <c r="M2337" i="68"/>
  <c r="E2337" i="68"/>
  <c r="R2336" i="68"/>
  <c r="M2336" i="68"/>
  <c r="E2336" i="68"/>
  <c r="R2335" i="68"/>
  <c r="M2335" i="68"/>
  <c r="E2335" i="68"/>
  <c r="R2334" i="68"/>
  <c r="M2334" i="68"/>
  <c r="E2334" i="68"/>
  <c r="R2333" i="68"/>
  <c r="M2333" i="68"/>
  <c r="E2333" i="68"/>
  <c r="R2332" i="68"/>
  <c r="M2332" i="68"/>
  <c r="J2332" i="68"/>
  <c r="E2332" i="68"/>
  <c r="R2331" i="68"/>
  <c r="N2331" i="68"/>
  <c r="M2331" i="68"/>
  <c r="E2331" i="68"/>
  <c r="R2330" i="68"/>
  <c r="N2330" i="68"/>
  <c r="M2330" i="68"/>
  <c r="E2330" i="68"/>
  <c r="R2329" i="68"/>
  <c r="M2329" i="68"/>
  <c r="G2329" i="68"/>
  <c r="E2329" i="68"/>
  <c r="R2328" i="68"/>
  <c r="M2328" i="68"/>
  <c r="E2328" i="68"/>
  <c r="R2327" i="68"/>
  <c r="M2327" i="68"/>
  <c r="E2327" i="68"/>
  <c r="R2326" i="68"/>
  <c r="M2326" i="68"/>
  <c r="G2326" i="68"/>
  <c r="E2326" i="68"/>
  <c r="R2325" i="68"/>
  <c r="M2325" i="68"/>
  <c r="E2325" i="68"/>
  <c r="R2324" i="68"/>
  <c r="M2324" i="68"/>
  <c r="E2324" i="68"/>
  <c r="R2323" i="68"/>
  <c r="M2323" i="68"/>
  <c r="E2323" i="68"/>
  <c r="R2322" i="68"/>
  <c r="M2322" i="68"/>
  <c r="E2322" i="68"/>
  <c r="R2321" i="68"/>
  <c r="M2321" i="68"/>
  <c r="E2321" i="68"/>
  <c r="R2320" i="68"/>
  <c r="M2320" i="68"/>
  <c r="E2320" i="68"/>
  <c r="R2319" i="68"/>
  <c r="M2319" i="68"/>
  <c r="E2319" i="68"/>
  <c r="R2318" i="68"/>
  <c r="M2318" i="68"/>
  <c r="E2318" i="68"/>
  <c r="R2317" i="68"/>
  <c r="M2317" i="68"/>
  <c r="E2317" i="68"/>
  <c r="R2316" i="68"/>
  <c r="M2316" i="68"/>
  <c r="E2316" i="68"/>
  <c r="R2315" i="68"/>
  <c r="M2315" i="68"/>
  <c r="E2315" i="68"/>
  <c r="R2314" i="68"/>
  <c r="M2314" i="68"/>
  <c r="E2314" i="68"/>
  <c r="R2313" i="68"/>
  <c r="M2313" i="68"/>
  <c r="E2313" i="68"/>
  <c r="R2312" i="68"/>
  <c r="M2312" i="68"/>
  <c r="E2312" i="68"/>
  <c r="R2311" i="68"/>
  <c r="M2311" i="68"/>
  <c r="E2311" i="68"/>
  <c r="R2310" i="68"/>
  <c r="M2310" i="68"/>
  <c r="E2310" i="68"/>
  <c r="R2309" i="68"/>
  <c r="M2309" i="68"/>
  <c r="E2309" i="68"/>
  <c r="R2308" i="68"/>
  <c r="M2308" i="68"/>
  <c r="E2308" i="68"/>
  <c r="R2307" i="68"/>
  <c r="M2307" i="68"/>
  <c r="E2307" i="68"/>
  <c r="R2306" i="68"/>
  <c r="M2306" i="68"/>
  <c r="E2306" i="68"/>
  <c r="R2305" i="68"/>
  <c r="M2305" i="68"/>
  <c r="E2305" i="68"/>
  <c r="R2304" i="68"/>
  <c r="M2304" i="68"/>
  <c r="E2304" i="68"/>
  <c r="R2303" i="68"/>
  <c r="M2303" i="68"/>
  <c r="E2303" i="68"/>
  <c r="R2302" i="68"/>
  <c r="M2302" i="68"/>
  <c r="E2302" i="68"/>
  <c r="R2301" i="68"/>
  <c r="M2301" i="68"/>
  <c r="E2301" i="68"/>
  <c r="R2300" i="68"/>
  <c r="M2300" i="68"/>
  <c r="E2300" i="68"/>
  <c r="R2299" i="68"/>
  <c r="M2299" i="68"/>
  <c r="E2299" i="68"/>
  <c r="R2298" i="68"/>
  <c r="M2298" i="68"/>
  <c r="E2298" i="68"/>
  <c r="R2297" i="68"/>
  <c r="M2297" i="68"/>
  <c r="E2297" i="68"/>
  <c r="R2296" i="68"/>
  <c r="M2296" i="68"/>
  <c r="E2296" i="68"/>
  <c r="R2295" i="68"/>
  <c r="M2295" i="68"/>
  <c r="E2295" i="68"/>
  <c r="R2294" i="68"/>
  <c r="M2294" i="68"/>
  <c r="E2294" i="68"/>
  <c r="R2293" i="68"/>
  <c r="M2293" i="68"/>
  <c r="E2293" i="68"/>
  <c r="R2292" i="68"/>
  <c r="M2292" i="68"/>
  <c r="E2292" i="68"/>
  <c r="R2291" i="68"/>
  <c r="M2291" i="68"/>
  <c r="E2291" i="68"/>
  <c r="R2290" i="68"/>
  <c r="M2290" i="68"/>
  <c r="E2290" i="68"/>
  <c r="R2289" i="68"/>
  <c r="M2289" i="68"/>
  <c r="E2289" i="68"/>
  <c r="R2288" i="68"/>
  <c r="M2288" i="68"/>
  <c r="E2288" i="68"/>
  <c r="R2287" i="68"/>
  <c r="M2287" i="68"/>
  <c r="E2287" i="68"/>
  <c r="R2286" i="68"/>
  <c r="M2286" i="68"/>
  <c r="E2286" i="68"/>
  <c r="R2285" i="68"/>
  <c r="M2285" i="68"/>
  <c r="E2285" i="68"/>
  <c r="R2284" i="68"/>
  <c r="M2284" i="68"/>
  <c r="E2284" i="68"/>
  <c r="R2283" i="68"/>
  <c r="M2283" i="68"/>
  <c r="E2283" i="68"/>
  <c r="R2282" i="68"/>
  <c r="M2282" i="68"/>
  <c r="E2282" i="68"/>
  <c r="R2281" i="68"/>
  <c r="M2281" i="68"/>
  <c r="E2281" i="68"/>
  <c r="R2280" i="68"/>
  <c r="M2280" i="68"/>
  <c r="E2280" i="68"/>
  <c r="R2279" i="68"/>
  <c r="M2279" i="68"/>
  <c r="E2279" i="68"/>
  <c r="R2278" i="68"/>
  <c r="M2278" i="68"/>
  <c r="E2278" i="68"/>
  <c r="R2277" i="68"/>
  <c r="M2277" i="68"/>
  <c r="E2277" i="68"/>
  <c r="R2276" i="68"/>
  <c r="M2276" i="68"/>
  <c r="E2276" i="68"/>
  <c r="R2275" i="68"/>
  <c r="M2275" i="68"/>
  <c r="E2275" i="68"/>
  <c r="R2274" i="68"/>
  <c r="M2274" i="68"/>
  <c r="E2274" i="68"/>
  <c r="R2273" i="68"/>
  <c r="M2273" i="68"/>
  <c r="E2273" i="68"/>
  <c r="R2272" i="68"/>
  <c r="M2272" i="68"/>
  <c r="E2272" i="68"/>
  <c r="R2271" i="68"/>
  <c r="M2271" i="68"/>
  <c r="E2271" i="68"/>
  <c r="R2270" i="68"/>
  <c r="M2270" i="68"/>
  <c r="E2270" i="68"/>
  <c r="R2269" i="68"/>
  <c r="M2269" i="68"/>
  <c r="E2269" i="68"/>
  <c r="R2268" i="68"/>
  <c r="M2268" i="68"/>
  <c r="E2268" i="68"/>
  <c r="R2267" i="68"/>
  <c r="M2267" i="68"/>
  <c r="E2267" i="68"/>
  <c r="R2266" i="68"/>
  <c r="M2266" i="68"/>
  <c r="E2266" i="68"/>
  <c r="R2265" i="68"/>
  <c r="M2265" i="68"/>
  <c r="E2265" i="68"/>
  <c r="R2264" i="68"/>
  <c r="M2264" i="68"/>
  <c r="E2264" i="68"/>
  <c r="R2263" i="68"/>
  <c r="M2263" i="68"/>
  <c r="E2263" i="68"/>
  <c r="R2262" i="68"/>
  <c r="M2262" i="68"/>
  <c r="E2262" i="68"/>
  <c r="R2261" i="68"/>
  <c r="M2261" i="68"/>
  <c r="E2261" i="68"/>
  <c r="R2260" i="68"/>
  <c r="M2260" i="68"/>
  <c r="E2260" i="68"/>
  <c r="R2259" i="68"/>
  <c r="M2259" i="68"/>
  <c r="E2259" i="68"/>
  <c r="R2258" i="68"/>
  <c r="M2258" i="68"/>
  <c r="E2258" i="68"/>
  <c r="R2257" i="68"/>
  <c r="M2257" i="68"/>
  <c r="E2257" i="68"/>
  <c r="R2256" i="68"/>
  <c r="M2256" i="68"/>
  <c r="E2256" i="68"/>
  <c r="R2255" i="68"/>
  <c r="M2255" i="68"/>
  <c r="E2255" i="68"/>
  <c r="R2254" i="68"/>
  <c r="M2254" i="68"/>
  <c r="E2254" i="68"/>
  <c r="R2253" i="68"/>
  <c r="M2253" i="68"/>
  <c r="E2253" i="68"/>
  <c r="R2252" i="68"/>
  <c r="M2252" i="68"/>
  <c r="E2252" i="68"/>
  <c r="R2251" i="68"/>
  <c r="M2251" i="68"/>
  <c r="E2251" i="68"/>
  <c r="R2250" i="68"/>
  <c r="M2250" i="68"/>
  <c r="E2250" i="68"/>
  <c r="R2249" i="68"/>
  <c r="M2249" i="68"/>
  <c r="E2249" i="68"/>
  <c r="R2248" i="68"/>
  <c r="M2248" i="68"/>
  <c r="E2248" i="68"/>
  <c r="R2247" i="68"/>
  <c r="M2247" i="68"/>
  <c r="E2247" i="68"/>
  <c r="R2246" i="68"/>
  <c r="M2246" i="68"/>
  <c r="E2246" i="68"/>
  <c r="R2245" i="68"/>
  <c r="M2245" i="68"/>
  <c r="E2245" i="68"/>
  <c r="R2244" i="68"/>
  <c r="M2244" i="68"/>
  <c r="E2244" i="68"/>
  <c r="R2243" i="68"/>
  <c r="M2243" i="68"/>
  <c r="E2243" i="68"/>
  <c r="R2242" i="68"/>
  <c r="M2242" i="68"/>
  <c r="E2242" i="68"/>
  <c r="R2241" i="68"/>
  <c r="M2241" i="68"/>
  <c r="E2241" i="68"/>
  <c r="R2240" i="68"/>
  <c r="M2240" i="68"/>
  <c r="E2240" i="68"/>
  <c r="R2239" i="68"/>
  <c r="M2239" i="68"/>
  <c r="E2239" i="68"/>
  <c r="R2238" i="68"/>
  <c r="M2238" i="68"/>
  <c r="E2238" i="68"/>
  <c r="R2237" i="68"/>
  <c r="M2237" i="68"/>
  <c r="E2237" i="68"/>
  <c r="R2236" i="68"/>
  <c r="M2236" i="68"/>
  <c r="E2236" i="68"/>
  <c r="R2235" i="68"/>
  <c r="M2235" i="68"/>
  <c r="E2235" i="68"/>
  <c r="R2234" i="68"/>
  <c r="M2234" i="68"/>
  <c r="E2234" i="68"/>
  <c r="R2233" i="68"/>
  <c r="M2233" i="68"/>
  <c r="E2233" i="68"/>
  <c r="R2232" i="68"/>
  <c r="M2232" i="68"/>
  <c r="E2232" i="68"/>
  <c r="R2231" i="68"/>
  <c r="M2231" i="68"/>
  <c r="E2231" i="68"/>
  <c r="R2230" i="68"/>
  <c r="M2230" i="68"/>
  <c r="E2230" i="68"/>
  <c r="R2229" i="68"/>
  <c r="M2229" i="68"/>
  <c r="E2229" i="68"/>
  <c r="R2228" i="68"/>
  <c r="M2228" i="68"/>
  <c r="E2228" i="68"/>
  <c r="R2227" i="68"/>
  <c r="M2227" i="68"/>
  <c r="E2227" i="68"/>
  <c r="R2226" i="68"/>
  <c r="M2226" i="68"/>
  <c r="E2226" i="68"/>
  <c r="R2225" i="68"/>
  <c r="M2225" i="68"/>
  <c r="E2225" i="68"/>
  <c r="R2224" i="68"/>
  <c r="M2224" i="68"/>
  <c r="E2224" i="68"/>
  <c r="R2223" i="68"/>
  <c r="M2223" i="68"/>
  <c r="E2223" i="68"/>
  <c r="R2222" i="68"/>
  <c r="M2222" i="68"/>
  <c r="E2222" i="68"/>
  <c r="R2221" i="68"/>
  <c r="M2221" i="68"/>
  <c r="E2221" i="68"/>
  <c r="R2220" i="68"/>
  <c r="M2220" i="68"/>
  <c r="E2220" i="68"/>
  <c r="R2219" i="68"/>
  <c r="M2219" i="68"/>
  <c r="E2219" i="68"/>
  <c r="R2218" i="68"/>
  <c r="M2218" i="68"/>
  <c r="E2218" i="68"/>
  <c r="R2217" i="68"/>
  <c r="M2217" i="68"/>
  <c r="E2217" i="68"/>
  <c r="R2216" i="68"/>
  <c r="M2216" i="68"/>
  <c r="E2216" i="68"/>
  <c r="R2215" i="68"/>
  <c r="M2215" i="68"/>
  <c r="E2215" i="68"/>
  <c r="R2214" i="68"/>
  <c r="M2214" i="68"/>
  <c r="E2214" i="68"/>
  <c r="R2213" i="68"/>
  <c r="M2213" i="68"/>
  <c r="I2213" i="68"/>
  <c r="E2213" i="68"/>
  <c r="R2212" i="68"/>
  <c r="M2212" i="68"/>
  <c r="E2212" i="68"/>
  <c r="R2211" i="68"/>
  <c r="M2211" i="68"/>
  <c r="E2211" i="68"/>
  <c r="R2210" i="68"/>
  <c r="M2210" i="68"/>
  <c r="E2210" i="68"/>
  <c r="R2209" i="68"/>
  <c r="M2209" i="68"/>
  <c r="E2209" i="68"/>
  <c r="R2208" i="68"/>
  <c r="M2208" i="68"/>
  <c r="E2208" i="68"/>
  <c r="R2207" i="68"/>
  <c r="M2207" i="68"/>
  <c r="E2207" i="68"/>
  <c r="R2206" i="68"/>
  <c r="M2206" i="68"/>
  <c r="E2206" i="68"/>
  <c r="R2205" i="68"/>
  <c r="M2205" i="68"/>
  <c r="E2205" i="68"/>
  <c r="R2204" i="68"/>
  <c r="M2204" i="68"/>
  <c r="E2204" i="68"/>
  <c r="R2203" i="68"/>
  <c r="M2203" i="68"/>
  <c r="E2203" i="68"/>
  <c r="R2202" i="68"/>
  <c r="M2202" i="68"/>
  <c r="E2202" i="68"/>
  <c r="R2201" i="68"/>
  <c r="M2201" i="68"/>
  <c r="E2201" i="68"/>
  <c r="R2200" i="68"/>
  <c r="M2200" i="68"/>
  <c r="E2200" i="68"/>
  <c r="R2199" i="68"/>
  <c r="M2199" i="68"/>
  <c r="E2199" i="68"/>
  <c r="R2198" i="68"/>
  <c r="M2198" i="68"/>
  <c r="E2198" i="68"/>
  <c r="R2197" i="68"/>
  <c r="M2197" i="68"/>
  <c r="E2197" i="68"/>
  <c r="R2196" i="68"/>
  <c r="M2196" i="68"/>
  <c r="E2196" i="68"/>
  <c r="R2195" i="68"/>
  <c r="M2195" i="68"/>
  <c r="E2195" i="68"/>
  <c r="R2194" i="68"/>
  <c r="M2194" i="68"/>
  <c r="E2194" i="68"/>
  <c r="R2193" i="68"/>
  <c r="M2193" i="68"/>
  <c r="E2193" i="68"/>
  <c r="R2192" i="68"/>
  <c r="M2192" i="68"/>
  <c r="E2192" i="68"/>
  <c r="R2191" i="68"/>
  <c r="M2191" i="68"/>
  <c r="E2191" i="68"/>
  <c r="R2190" i="68"/>
  <c r="M2190" i="68"/>
  <c r="E2190" i="68"/>
  <c r="R2189" i="68"/>
  <c r="M2189" i="68"/>
  <c r="E2189" i="68"/>
  <c r="R2188" i="68"/>
  <c r="M2188" i="68"/>
  <c r="E2188" i="68"/>
  <c r="R2187" i="68"/>
  <c r="M2187" i="68"/>
  <c r="E2187" i="68"/>
  <c r="R2186" i="68"/>
  <c r="M2186" i="68"/>
  <c r="E2186" i="68"/>
  <c r="R2185" i="68"/>
  <c r="M2185" i="68"/>
  <c r="E2185" i="68"/>
  <c r="R2184" i="68"/>
  <c r="M2184" i="68"/>
  <c r="E2184" i="68"/>
  <c r="R2183" i="68"/>
  <c r="M2183" i="68"/>
  <c r="E2183" i="68"/>
  <c r="R2182" i="68"/>
  <c r="M2182" i="68"/>
  <c r="E2182" i="68"/>
  <c r="R2181" i="68"/>
  <c r="M2181" i="68"/>
  <c r="E2181" i="68"/>
  <c r="R2180" i="68"/>
  <c r="M2180" i="68"/>
  <c r="E2180" i="68"/>
  <c r="R2179" i="68"/>
  <c r="M2179" i="68"/>
  <c r="E2179" i="68"/>
  <c r="R2178" i="68"/>
  <c r="M2178" i="68"/>
  <c r="E2178" i="68"/>
  <c r="R2177" i="68"/>
  <c r="M2177" i="68"/>
  <c r="E2177" i="68"/>
  <c r="R2176" i="68"/>
  <c r="M2176" i="68"/>
  <c r="E2176" i="68"/>
  <c r="R2175" i="68"/>
  <c r="M2175" i="68"/>
  <c r="E2175" i="68"/>
  <c r="R2174" i="68"/>
  <c r="M2174" i="68"/>
  <c r="E2174" i="68"/>
  <c r="R2173" i="68"/>
  <c r="M2173" i="68"/>
  <c r="E2173" i="68"/>
  <c r="R2172" i="68"/>
  <c r="M2172" i="68"/>
  <c r="E2172" i="68"/>
  <c r="R2171" i="68"/>
  <c r="N2171" i="68"/>
  <c r="M2171" i="68"/>
  <c r="E2171" i="68"/>
  <c r="R2170" i="68"/>
  <c r="M2170" i="68"/>
  <c r="E2170" i="68"/>
  <c r="R2169" i="68"/>
  <c r="M2169" i="68"/>
  <c r="E2169" i="68"/>
  <c r="R2168" i="68"/>
  <c r="M2168" i="68"/>
  <c r="E2168" i="68"/>
  <c r="R2167" i="68"/>
  <c r="M2167" i="68"/>
  <c r="E2167" i="68"/>
  <c r="R2166" i="68"/>
  <c r="M2166" i="68"/>
  <c r="E2166" i="68"/>
  <c r="R2165" i="68"/>
  <c r="M2165" i="68"/>
  <c r="E2165" i="68"/>
  <c r="R2164" i="68"/>
  <c r="M2164" i="68"/>
  <c r="E2164" i="68"/>
  <c r="R2163" i="68"/>
  <c r="M2163" i="68"/>
  <c r="E2163" i="68"/>
  <c r="R2162" i="68"/>
  <c r="M2162" i="68"/>
  <c r="E2162" i="68"/>
  <c r="R2161" i="68"/>
  <c r="M2161" i="68"/>
  <c r="E2161" i="68"/>
  <c r="R2160" i="68"/>
  <c r="M2160" i="68"/>
  <c r="E2160" i="68"/>
  <c r="R2159" i="68"/>
  <c r="M2159" i="68"/>
  <c r="E2159" i="68"/>
  <c r="R2158" i="68"/>
  <c r="M2158" i="68"/>
  <c r="E2158" i="68"/>
  <c r="R2157" i="68"/>
  <c r="M2157" i="68"/>
  <c r="E2157" i="68"/>
  <c r="R2156" i="68"/>
  <c r="M2156" i="68"/>
  <c r="G2156" i="68"/>
  <c r="E2156" i="68"/>
  <c r="R2155" i="68"/>
  <c r="M2155" i="68"/>
  <c r="E2155" i="68"/>
  <c r="R2154" i="68"/>
  <c r="M2154" i="68"/>
  <c r="G2154" i="68"/>
  <c r="E2154" i="68"/>
  <c r="R2153" i="68"/>
  <c r="M2153" i="68"/>
  <c r="G2153" i="68"/>
  <c r="E2153" i="68"/>
  <c r="R2152" i="68"/>
  <c r="M2152" i="68"/>
  <c r="G2152" i="68"/>
  <c r="E2152" i="68"/>
  <c r="R2151" i="68"/>
  <c r="M2151" i="68"/>
  <c r="E2151" i="68"/>
  <c r="R2150" i="68"/>
  <c r="M2150" i="68"/>
  <c r="E2150" i="68"/>
  <c r="R2149" i="68"/>
  <c r="M2149" i="68"/>
  <c r="E2149" i="68"/>
  <c r="R2148" i="68"/>
  <c r="M2148" i="68"/>
  <c r="E2148" i="68"/>
  <c r="R2147" i="68"/>
  <c r="M2147" i="68"/>
  <c r="E2147" i="68"/>
  <c r="R2146" i="68"/>
  <c r="M2146" i="68"/>
  <c r="E2146" i="68"/>
  <c r="R2145" i="68"/>
  <c r="M2145" i="68"/>
  <c r="E2145" i="68"/>
  <c r="R2144" i="68"/>
  <c r="M2144" i="68"/>
  <c r="E2144" i="68"/>
  <c r="R2143" i="68"/>
  <c r="M2143" i="68"/>
  <c r="E2143" i="68"/>
  <c r="R2142" i="68"/>
  <c r="M2142" i="68"/>
  <c r="E2142" i="68"/>
  <c r="R2141" i="68"/>
  <c r="M2141" i="68"/>
  <c r="E2141" i="68"/>
  <c r="R2140" i="68"/>
  <c r="M2140" i="68"/>
  <c r="E2140" i="68"/>
  <c r="R2139" i="68"/>
  <c r="M2139" i="68"/>
  <c r="E2139" i="68"/>
  <c r="R2138" i="68"/>
  <c r="M2138" i="68"/>
  <c r="E2138" i="68"/>
  <c r="R2137" i="68"/>
  <c r="M2137" i="68"/>
  <c r="E2137" i="68"/>
  <c r="R2136" i="68"/>
  <c r="M2136" i="68"/>
  <c r="E2136" i="68"/>
  <c r="R2135" i="68"/>
  <c r="M2135" i="68"/>
  <c r="E2135" i="68"/>
  <c r="R2134" i="68"/>
  <c r="M2134" i="68"/>
  <c r="E2134" i="68"/>
  <c r="R2133" i="68"/>
  <c r="M2133" i="68"/>
  <c r="E2133" i="68"/>
  <c r="R2132" i="68"/>
  <c r="M2132" i="68"/>
  <c r="E2132" i="68"/>
  <c r="R2131" i="68"/>
  <c r="M2131" i="68"/>
  <c r="E2131" i="68"/>
  <c r="R2130" i="68"/>
  <c r="M2130" i="68"/>
  <c r="E2130" i="68"/>
  <c r="R2129" i="68"/>
  <c r="M2129" i="68"/>
  <c r="E2129" i="68"/>
  <c r="R2128" i="68"/>
  <c r="M2128" i="68"/>
  <c r="E2128" i="68"/>
  <c r="R2127" i="68"/>
  <c r="M2127" i="68"/>
  <c r="E2127" i="68"/>
  <c r="R2126" i="68"/>
  <c r="M2126" i="68"/>
  <c r="E2126" i="68"/>
  <c r="R2125" i="68"/>
  <c r="M2125" i="68"/>
  <c r="E2125" i="68"/>
  <c r="R2124" i="68"/>
  <c r="M2124" i="68"/>
  <c r="E2124" i="68"/>
  <c r="R2123" i="68"/>
  <c r="M2123" i="68"/>
  <c r="E2123" i="68"/>
  <c r="R2122" i="68"/>
  <c r="M2122" i="68"/>
  <c r="E2122" i="68"/>
  <c r="R2121" i="68"/>
  <c r="M2121" i="68"/>
  <c r="E2121" i="68"/>
  <c r="R2120" i="68"/>
  <c r="M2120" i="68"/>
  <c r="E2120" i="68"/>
  <c r="R2119" i="68"/>
  <c r="M2119" i="68"/>
  <c r="E2119" i="68"/>
  <c r="R2118" i="68"/>
  <c r="M2118" i="68"/>
  <c r="E2118" i="68"/>
  <c r="R2117" i="68"/>
  <c r="M2117" i="68"/>
  <c r="E2117" i="68"/>
  <c r="R2116" i="68"/>
  <c r="M2116" i="68"/>
  <c r="E2116" i="68"/>
  <c r="R2115" i="68"/>
  <c r="M2115" i="68"/>
  <c r="E2115" i="68"/>
  <c r="R2114" i="68"/>
  <c r="M2114" i="68"/>
  <c r="E2114" i="68"/>
  <c r="R2113" i="68"/>
  <c r="M2113" i="68"/>
  <c r="E2113" i="68"/>
  <c r="R2112" i="68"/>
  <c r="M2112" i="68"/>
  <c r="E2112" i="68"/>
  <c r="R2111" i="68"/>
  <c r="M2111" i="68"/>
  <c r="E2111" i="68"/>
  <c r="R2110" i="68"/>
  <c r="M2110" i="68"/>
  <c r="E2110" i="68"/>
  <c r="R2109" i="68"/>
  <c r="M2109" i="68"/>
  <c r="E2109" i="68"/>
  <c r="R2108" i="68"/>
  <c r="M2108" i="68"/>
  <c r="E2108" i="68"/>
  <c r="R2107" i="68"/>
  <c r="M2107" i="68"/>
  <c r="E2107" i="68"/>
  <c r="R2106" i="68"/>
  <c r="M2106" i="68"/>
  <c r="E2106" i="68"/>
  <c r="R2105" i="68"/>
  <c r="M2105" i="68"/>
  <c r="E2105" i="68"/>
  <c r="R2104" i="68"/>
  <c r="M2104" i="68"/>
  <c r="E2104" i="68"/>
  <c r="R2103" i="68"/>
  <c r="M2103" i="68"/>
  <c r="E2103" i="68"/>
  <c r="R2102" i="68"/>
  <c r="M2102" i="68"/>
  <c r="E2102" i="68"/>
  <c r="R2101" i="68"/>
  <c r="M2101" i="68"/>
  <c r="E2101" i="68"/>
  <c r="R2100" i="68"/>
  <c r="M2100" i="68"/>
  <c r="E2100" i="68"/>
  <c r="R2099" i="68"/>
  <c r="M2099" i="68"/>
  <c r="E2099" i="68"/>
  <c r="R2098" i="68"/>
  <c r="M2098" i="68"/>
  <c r="E2098" i="68"/>
  <c r="R2097" i="68"/>
  <c r="M2097" i="68"/>
  <c r="E2097" i="68"/>
  <c r="R2096" i="68"/>
  <c r="M2096" i="68"/>
  <c r="E2096" i="68"/>
  <c r="R2095" i="68"/>
  <c r="M2095" i="68"/>
  <c r="E2095" i="68"/>
  <c r="R2094" i="68"/>
  <c r="M2094" i="68"/>
  <c r="E2094" i="68"/>
  <c r="R2093" i="68"/>
  <c r="M2093" i="68"/>
  <c r="E2093" i="68"/>
  <c r="R2092" i="68"/>
  <c r="M2092" i="68"/>
  <c r="E2092" i="68"/>
  <c r="R2091" i="68"/>
  <c r="M2091" i="68"/>
  <c r="E2091" i="68"/>
  <c r="R2090" i="68"/>
  <c r="M2090" i="68"/>
  <c r="E2090" i="68"/>
  <c r="R2089" i="68"/>
  <c r="M2089" i="68"/>
  <c r="E2089" i="68"/>
  <c r="R2088" i="68"/>
  <c r="M2088" i="68"/>
  <c r="E2088" i="68"/>
  <c r="R2087" i="68"/>
  <c r="M2087" i="68"/>
  <c r="E2087" i="68"/>
  <c r="R2086" i="68"/>
  <c r="M2086" i="68"/>
  <c r="E2086" i="68"/>
  <c r="R2085" i="68"/>
  <c r="M2085" i="68"/>
  <c r="E2085" i="68"/>
  <c r="R2084" i="68"/>
  <c r="M2084" i="68"/>
  <c r="E2084" i="68"/>
  <c r="R2083" i="68"/>
  <c r="M2083" i="68"/>
  <c r="E2083" i="68"/>
  <c r="R2082" i="68"/>
  <c r="M2082" i="68"/>
  <c r="E2082" i="68"/>
  <c r="R2081" i="68"/>
  <c r="M2081" i="68"/>
  <c r="E2081" i="68"/>
  <c r="R2080" i="68"/>
  <c r="M2080" i="68"/>
  <c r="E2080" i="68"/>
  <c r="R2079" i="68"/>
  <c r="M2079" i="68"/>
  <c r="E2079" i="68"/>
  <c r="R2078" i="68"/>
  <c r="M2078" i="68"/>
  <c r="E2078" i="68"/>
  <c r="R2077" i="68"/>
  <c r="M2077" i="68"/>
  <c r="E2077" i="68"/>
  <c r="R2076" i="68"/>
  <c r="M2076" i="68"/>
  <c r="E2076" i="68"/>
  <c r="R2075" i="68"/>
  <c r="M2075" i="68"/>
  <c r="E2075" i="68"/>
  <c r="R2074" i="68"/>
  <c r="M2074" i="68"/>
  <c r="E2074" i="68"/>
  <c r="R2073" i="68"/>
  <c r="M2073" i="68"/>
  <c r="E2073" i="68"/>
  <c r="R2072" i="68"/>
  <c r="M2072" i="68"/>
  <c r="E2072" i="68"/>
  <c r="R2071" i="68"/>
  <c r="M2071" i="68"/>
  <c r="E2071" i="68"/>
  <c r="R2070" i="68"/>
  <c r="M2070" i="68"/>
  <c r="E2070" i="68"/>
  <c r="R2069" i="68"/>
  <c r="M2069" i="68"/>
  <c r="E2069" i="68"/>
  <c r="R2068" i="68"/>
  <c r="M2068" i="68"/>
  <c r="E2068" i="68"/>
  <c r="R2067" i="68"/>
  <c r="M2067" i="68"/>
  <c r="E2067" i="68"/>
  <c r="R2066" i="68"/>
  <c r="M2066" i="68"/>
  <c r="E2066" i="68"/>
  <c r="R2065" i="68"/>
  <c r="M2065" i="68"/>
  <c r="E2065" i="68"/>
  <c r="R2064" i="68"/>
  <c r="M2064" i="68"/>
  <c r="E2064" i="68"/>
  <c r="R2063" i="68"/>
  <c r="M2063" i="68"/>
  <c r="E2063" i="68"/>
  <c r="R2062" i="68"/>
  <c r="M2062" i="68"/>
  <c r="E2062" i="68"/>
  <c r="R2061" i="68"/>
  <c r="M2061" i="68"/>
  <c r="E2061" i="68"/>
  <c r="R2060" i="68"/>
  <c r="M2060" i="68"/>
  <c r="E2060" i="68"/>
  <c r="R2059" i="68"/>
  <c r="M2059" i="68"/>
  <c r="E2059" i="68"/>
  <c r="R2058" i="68"/>
  <c r="M2058" i="68"/>
  <c r="E2058" i="68"/>
  <c r="R2057" i="68"/>
  <c r="M2057" i="68"/>
  <c r="E2057" i="68"/>
  <c r="R2056" i="68"/>
  <c r="M2056" i="68"/>
  <c r="E2056" i="68"/>
  <c r="R2055" i="68"/>
  <c r="M2055" i="68"/>
  <c r="E2055" i="68"/>
  <c r="R2054" i="68"/>
  <c r="M2054" i="68"/>
  <c r="E2054" i="68"/>
  <c r="R2053" i="68"/>
  <c r="M2053" i="68"/>
  <c r="E2053" i="68"/>
  <c r="R2052" i="68"/>
  <c r="M2052" i="68"/>
  <c r="E2052" i="68"/>
  <c r="R2051" i="68"/>
  <c r="M2051" i="68"/>
  <c r="E2051" i="68"/>
  <c r="R2050" i="68"/>
  <c r="M2050" i="68"/>
  <c r="E2050" i="68"/>
  <c r="R2049" i="68"/>
  <c r="M2049" i="68"/>
  <c r="E2049" i="68"/>
  <c r="R2048" i="68"/>
  <c r="M2048" i="68"/>
  <c r="E2048" i="68"/>
  <c r="R2047" i="68"/>
  <c r="M2047" i="68"/>
  <c r="E2047" i="68"/>
  <c r="R2046" i="68"/>
  <c r="M2046" i="68"/>
  <c r="E2046" i="68"/>
  <c r="R2045" i="68"/>
  <c r="M2045" i="68"/>
  <c r="E2045" i="68"/>
  <c r="R2044" i="68"/>
  <c r="M2044" i="68"/>
  <c r="E2044" i="68"/>
  <c r="R2043" i="68"/>
  <c r="M2043" i="68"/>
  <c r="E2043" i="68"/>
  <c r="R2042" i="68"/>
  <c r="M2042" i="68"/>
  <c r="E2042" i="68"/>
  <c r="R2041" i="68"/>
  <c r="M2041" i="68"/>
  <c r="E2041" i="68"/>
  <c r="R2040" i="68"/>
  <c r="M2040" i="68"/>
  <c r="E2040" i="68"/>
  <c r="R2039" i="68"/>
  <c r="M2039" i="68"/>
  <c r="E2039" i="68"/>
  <c r="R2038" i="68"/>
  <c r="M2038" i="68"/>
  <c r="E2038" i="68"/>
  <c r="R2037" i="68"/>
  <c r="M2037" i="68"/>
  <c r="E2037" i="68"/>
  <c r="R2036" i="68"/>
  <c r="M2036" i="68"/>
  <c r="E2036" i="68"/>
  <c r="R2035" i="68"/>
  <c r="M2035" i="68"/>
  <c r="E2035" i="68"/>
  <c r="R2034" i="68"/>
  <c r="M2034" i="68"/>
  <c r="E2034" i="68"/>
  <c r="R2033" i="68"/>
  <c r="M2033" i="68"/>
  <c r="E2033" i="68"/>
  <c r="R2032" i="68"/>
  <c r="M2032" i="68"/>
  <c r="E2032" i="68"/>
  <c r="R2031" i="68"/>
  <c r="M2031" i="68"/>
  <c r="E2031" i="68"/>
  <c r="R2030" i="68"/>
  <c r="M2030" i="68"/>
  <c r="E2030" i="68"/>
  <c r="R2029" i="68"/>
  <c r="M2029" i="68"/>
  <c r="E2029" i="68"/>
  <c r="R2028" i="68"/>
  <c r="M2028" i="68"/>
  <c r="E2028" i="68"/>
  <c r="R2027" i="68"/>
  <c r="M2027" i="68"/>
  <c r="E2027" i="68"/>
  <c r="R2026" i="68"/>
  <c r="M2026" i="68"/>
  <c r="E2026" i="68"/>
  <c r="R2025" i="68"/>
  <c r="M2025" i="68"/>
  <c r="E2025" i="68"/>
  <c r="R2024" i="68"/>
  <c r="M2024" i="68"/>
  <c r="E2024" i="68"/>
  <c r="R2023" i="68"/>
  <c r="M2023" i="68"/>
  <c r="E2023" i="68"/>
  <c r="R2022" i="68"/>
  <c r="M2022" i="68"/>
  <c r="E2022" i="68"/>
  <c r="R2021" i="68"/>
  <c r="M2021" i="68"/>
  <c r="E2021" i="68"/>
  <c r="R2020" i="68"/>
  <c r="M2020" i="68"/>
  <c r="E2020" i="68"/>
  <c r="R2019" i="68"/>
  <c r="M2019" i="68"/>
  <c r="E2019" i="68"/>
  <c r="R2018" i="68"/>
  <c r="M2018" i="68"/>
  <c r="E2018" i="68"/>
  <c r="R2017" i="68"/>
  <c r="M2017" i="68"/>
  <c r="E2017" i="68"/>
  <c r="R2016" i="68"/>
  <c r="M2016" i="68"/>
  <c r="E2016" i="68"/>
  <c r="R2015" i="68"/>
  <c r="M2015" i="68"/>
  <c r="E2015" i="68"/>
  <c r="R2014" i="68"/>
  <c r="M2014" i="68"/>
  <c r="E2014" i="68"/>
  <c r="R2013" i="68"/>
  <c r="M2013" i="68"/>
  <c r="E2013" i="68"/>
  <c r="R2012" i="68"/>
  <c r="M2012" i="68"/>
  <c r="E2012" i="68"/>
  <c r="R2011" i="68"/>
  <c r="M2011" i="68"/>
  <c r="E2011" i="68"/>
  <c r="R2010" i="68"/>
  <c r="M2010" i="68"/>
  <c r="E2010" i="68"/>
  <c r="R2009" i="68"/>
  <c r="M2009" i="68"/>
  <c r="E2009" i="68"/>
  <c r="R2008" i="68"/>
  <c r="M2008" i="68"/>
  <c r="E2008" i="68"/>
  <c r="R2007" i="68"/>
  <c r="M2007" i="68"/>
  <c r="E2007" i="68"/>
  <c r="R2006" i="68"/>
  <c r="M2006" i="68"/>
  <c r="E2006" i="68"/>
  <c r="R2005" i="68"/>
  <c r="M2005" i="68"/>
  <c r="E2005" i="68"/>
  <c r="R2004" i="68"/>
  <c r="M2004" i="68"/>
  <c r="E2004" i="68"/>
  <c r="R2003" i="68"/>
  <c r="M2003" i="68"/>
  <c r="E2003" i="68"/>
  <c r="R2002" i="68"/>
  <c r="M2002" i="68"/>
  <c r="E2002" i="68"/>
  <c r="R2001" i="68"/>
  <c r="M2001" i="68"/>
  <c r="E2001" i="68"/>
  <c r="R2000" i="68"/>
  <c r="M2000" i="68"/>
  <c r="E2000" i="68"/>
  <c r="R1999" i="68"/>
  <c r="M1999" i="68"/>
  <c r="E1999" i="68"/>
  <c r="R1998" i="68"/>
  <c r="M1998" i="68"/>
  <c r="E1998" i="68"/>
  <c r="R1997" i="68"/>
  <c r="M1997" i="68"/>
  <c r="E1997" i="68"/>
  <c r="R1996" i="68"/>
  <c r="M1996" i="68"/>
  <c r="E1996" i="68"/>
  <c r="R1995" i="68"/>
  <c r="M1995" i="68"/>
  <c r="E1995" i="68"/>
  <c r="R1994" i="68"/>
  <c r="M1994" i="68"/>
  <c r="E1994" i="68"/>
  <c r="R1993" i="68"/>
  <c r="M1993" i="68"/>
  <c r="E1993" i="68"/>
  <c r="R1992" i="68"/>
  <c r="M1992" i="68"/>
  <c r="E1992" i="68"/>
  <c r="R1991" i="68"/>
  <c r="M1991" i="68"/>
  <c r="E1991" i="68"/>
  <c r="R1990" i="68"/>
  <c r="M1990" i="68"/>
  <c r="E1990" i="68"/>
  <c r="R1989" i="68"/>
  <c r="M1989" i="68"/>
  <c r="E1989" i="68"/>
  <c r="R1988" i="68"/>
  <c r="M1988" i="68"/>
  <c r="E1988" i="68"/>
  <c r="R1987" i="68"/>
  <c r="M1987" i="68"/>
  <c r="E1987" i="68"/>
  <c r="R1986" i="68"/>
  <c r="M1986" i="68"/>
  <c r="E1986" i="68"/>
  <c r="R1985" i="68"/>
  <c r="M1985" i="68"/>
  <c r="E1985" i="68"/>
  <c r="R1984" i="68"/>
  <c r="M1984" i="68"/>
  <c r="E1984" i="68"/>
  <c r="R1983" i="68"/>
  <c r="M1983" i="68"/>
  <c r="E1983" i="68"/>
  <c r="R1982" i="68"/>
  <c r="M1982" i="68"/>
  <c r="E1982" i="68"/>
  <c r="R1981" i="68"/>
  <c r="M1981" i="68"/>
  <c r="E1981" i="68"/>
  <c r="R1980" i="68"/>
  <c r="M1980" i="68"/>
  <c r="E1980" i="68"/>
  <c r="R1979" i="68"/>
  <c r="M1979" i="68"/>
  <c r="E1979" i="68"/>
  <c r="R1978" i="68"/>
  <c r="M1978" i="68"/>
  <c r="E1978" i="68"/>
  <c r="R1977" i="68"/>
  <c r="M1977" i="68"/>
  <c r="E1977" i="68"/>
  <c r="R1976" i="68"/>
  <c r="M1976" i="68"/>
  <c r="E1976" i="68"/>
  <c r="R1975" i="68"/>
  <c r="M1975" i="68"/>
  <c r="E1975" i="68"/>
  <c r="R1974" i="68"/>
  <c r="M1974" i="68"/>
  <c r="E1974" i="68"/>
  <c r="R1973" i="68"/>
  <c r="M1973" i="68"/>
  <c r="E1973" i="68"/>
  <c r="R1972" i="68"/>
  <c r="M1972" i="68"/>
  <c r="E1972" i="68"/>
  <c r="R1971" i="68"/>
  <c r="M1971" i="68"/>
  <c r="E1971" i="68"/>
  <c r="R1970" i="68"/>
  <c r="M1970" i="68"/>
  <c r="E1970" i="68"/>
  <c r="R1969" i="68"/>
  <c r="M1969" i="68"/>
  <c r="E1969" i="68"/>
  <c r="R1968" i="68"/>
  <c r="M1968" i="68"/>
  <c r="E1968" i="68"/>
  <c r="R1967" i="68"/>
  <c r="M1967" i="68"/>
  <c r="E1967" i="68"/>
  <c r="R1966" i="68"/>
  <c r="M1966" i="68"/>
  <c r="E1966" i="68"/>
  <c r="R1965" i="68"/>
  <c r="M1965" i="68"/>
  <c r="E1965" i="68"/>
  <c r="R1964" i="68"/>
  <c r="M1964" i="68"/>
  <c r="E1964" i="68"/>
  <c r="R1963" i="68"/>
  <c r="M1963" i="68"/>
  <c r="E1963" i="68"/>
  <c r="R1962" i="68"/>
  <c r="M1962" i="68"/>
  <c r="E1962" i="68"/>
  <c r="R1961" i="68"/>
  <c r="M1961" i="68"/>
  <c r="E1961" i="68"/>
  <c r="R1960" i="68"/>
  <c r="M1960" i="68"/>
  <c r="E1960" i="68"/>
  <c r="R1959" i="68"/>
  <c r="M1959" i="68"/>
  <c r="E1959" i="68"/>
  <c r="R1958" i="68"/>
  <c r="M1958" i="68"/>
  <c r="E1958" i="68"/>
  <c r="R1957" i="68"/>
  <c r="M1957" i="68"/>
  <c r="E1957" i="68"/>
  <c r="R1956" i="68"/>
  <c r="M1956" i="68"/>
  <c r="E1956" i="68"/>
  <c r="R1955" i="68"/>
  <c r="M1955" i="68"/>
  <c r="E1955" i="68"/>
  <c r="R1954" i="68"/>
  <c r="M1954" i="68"/>
  <c r="E1954" i="68"/>
  <c r="R1953" i="68"/>
  <c r="M1953" i="68"/>
  <c r="E1953" i="68"/>
  <c r="R1952" i="68"/>
  <c r="M1952" i="68"/>
  <c r="E1952" i="68"/>
  <c r="R1951" i="68"/>
  <c r="M1951" i="68"/>
  <c r="E1951" i="68"/>
  <c r="R1950" i="68"/>
  <c r="M1950" i="68"/>
  <c r="E1950" i="68"/>
  <c r="R1949" i="68"/>
  <c r="M1949" i="68"/>
  <c r="E1949" i="68"/>
  <c r="R1948" i="68"/>
  <c r="M1948" i="68"/>
  <c r="E1948" i="68"/>
  <c r="R1947" i="68"/>
  <c r="M1947" i="68"/>
  <c r="E1947" i="68"/>
  <c r="R1946" i="68"/>
  <c r="M1946" i="68"/>
  <c r="E1946" i="68"/>
  <c r="R1945" i="68"/>
  <c r="M1945" i="68"/>
  <c r="E1945" i="68"/>
  <c r="R1944" i="68"/>
  <c r="M1944" i="68"/>
  <c r="E1944" i="68"/>
  <c r="R1943" i="68"/>
  <c r="M1943" i="68"/>
  <c r="E1943" i="68"/>
  <c r="R1942" i="68"/>
  <c r="M1942" i="68"/>
  <c r="E1942" i="68"/>
  <c r="R1941" i="68"/>
  <c r="M1941" i="68"/>
  <c r="E1941" i="68"/>
  <c r="R1940" i="68"/>
  <c r="M1940" i="68"/>
  <c r="E1940" i="68"/>
  <c r="R1939" i="68"/>
  <c r="M1939" i="68"/>
  <c r="E1939" i="68"/>
  <c r="R1938" i="68"/>
  <c r="M1938" i="68"/>
  <c r="E1938" i="68"/>
  <c r="R1937" i="68"/>
  <c r="M1937" i="68"/>
  <c r="E1937" i="68"/>
  <c r="R1936" i="68"/>
  <c r="M1936" i="68"/>
  <c r="E1936" i="68"/>
  <c r="R1935" i="68"/>
  <c r="M1935" i="68"/>
  <c r="E1935" i="68"/>
  <c r="R1934" i="68"/>
  <c r="M1934" i="68"/>
  <c r="E1934" i="68"/>
  <c r="R1933" i="68"/>
  <c r="M1933" i="68"/>
  <c r="E1933" i="68"/>
  <c r="R1932" i="68"/>
  <c r="M1932" i="68"/>
  <c r="E1932" i="68"/>
  <c r="R1931" i="68"/>
  <c r="M1931" i="68"/>
  <c r="E1931" i="68"/>
  <c r="R1930" i="68"/>
  <c r="M1930" i="68"/>
  <c r="E1930" i="68"/>
  <c r="R1929" i="68"/>
  <c r="M1929" i="68"/>
  <c r="E1929" i="68"/>
  <c r="R1928" i="68"/>
  <c r="M1928" i="68"/>
  <c r="E1928" i="68"/>
  <c r="R1927" i="68"/>
  <c r="M1927" i="68"/>
  <c r="E1927" i="68"/>
  <c r="R1926" i="68"/>
  <c r="M1926" i="68"/>
  <c r="E1926" i="68"/>
  <c r="R1925" i="68"/>
  <c r="M1925" i="68"/>
  <c r="E1925" i="68"/>
  <c r="R1924" i="68"/>
  <c r="M1924" i="68"/>
  <c r="E1924" i="68"/>
  <c r="R1923" i="68"/>
  <c r="M1923" i="68"/>
  <c r="E1923" i="68"/>
  <c r="R1922" i="68"/>
  <c r="M1922" i="68"/>
  <c r="E1922" i="68"/>
  <c r="R1921" i="68"/>
  <c r="M1921" i="68"/>
  <c r="E1921" i="68"/>
  <c r="R1920" i="68"/>
  <c r="M1920" i="68"/>
  <c r="E1920" i="68"/>
  <c r="R1919" i="68"/>
  <c r="M1919" i="68"/>
  <c r="E1919" i="68"/>
  <c r="R1918" i="68"/>
  <c r="M1918" i="68"/>
  <c r="E1918" i="68"/>
  <c r="R1917" i="68"/>
  <c r="M1917" i="68"/>
  <c r="E1917" i="68"/>
  <c r="R1916" i="68"/>
  <c r="M1916" i="68"/>
  <c r="E1916" i="68"/>
  <c r="R1915" i="68"/>
  <c r="M1915" i="68"/>
  <c r="E1915" i="68"/>
  <c r="R1914" i="68"/>
  <c r="M1914" i="68"/>
  <c r="E1914" i="68"/>
  <c r="R1913" i="68"/>
  <c r="M1913" i="68"/>
  <c r="E1913" i="68"/>
  <c r="R1912" i="68"/>
  <c r="M1912" i="68"/>
  <c r="E1912" i="68"/>
  <c r="R1911" i="68"/>
  <c r="M1911" i="68"/>
  <c r="E1911" i="68"/>
  <c r="R1910" i="68"/>
  <c r="M1910" i="68"/>
  <c r="E1910" i="68"/>
  <c r="R1909" i="68"/>
  <c r="M1909" i="68"/>
  <c r="E1909" i="68"/>
  <c r="R1908" i="68"/>
  <c r="M1908" i="68"/>
  <c r="E1908" i="68"/>
  <c r="R1907" i="68"/>
  <c r="M1907" i="68"/>
  <c r="E1907" i="68"/>
  <c r="R1906" i="68"/>
  <c r="M1906" i="68"/>
  <c r="E1906" i="68"/>
  <c r="R1905" i="68"/>
  <c r="M1905" i="68"/>
  <c r="E1905" i="68"/>
  <c r="R1904" i="68"/>
  <c r="M1904" i="68"/>
  <c r="E1904" i="68"/>
  <c r="R1903" i="68"/>
  <c r="M1903" i="68"/>
  <c r="E1903" i="68"/>
  <c r="R1902" i="68"/>
  <c r="M1902" i="68"/>
  <c r="E1902" i="68"/>
  <c r="R1901" i="68"/>
  <c r="M1901" i="68"/>
  <c r="E1901" i="68"/>
  <c r="R1900" i="68"/>
  <c r="M1900" i="68"/>
  <c r="E1900" i="68"/>
  <c r="R1899" i="68"/>
  <c r="M1899" i="68"/>
  <c r="E1899" i="68"/>
  <c r="R1898" i="68"/>
  <c r="M1898" i="68"/>
  <c r="E1898" i="68"/>
  <c r="R1897" i="68"/>
  <c r="M1897" i="68"/>
  <c r="E1897" i="68"/>
  <c r="R1896" i="68"/>
  <c r="M1896" i="68"/>
  <c r="E1896" i="68"/>
  <c r="R1895" i="68"/>
  <c r="M1895" i="68"/>
  <c r="E1895" i="68"/>
  <c r="R1894" i="68"/>
  <c r="M1894" i="68"/>
  <c r="E1894" i="68"/>
  <c r="R1893" i="68"/>
  <c r="M1893" i="68"/>
  <c r="E1893" i="68"/>
  <c r="R1892" i="68"/>
  <c r="M1892" i="68"/>
  <c r="E1892" i="68"/>
  <c r="R1891" i="68"/>
  <c r="M1891" i="68"/>
  <c r="E1891" i="68"/>
  <c r="R1890" i="68"/>
  <c r="M1890" i="68"/>
  <c r="E1890" i="68"/>
  <c r="R1889" i="68"/>
  <c r="M1889" i="68"/>
  <c r="E1889" i="68"/>
  <c r="R1888" i="68"/>
  <c r="M1888" i="68"/>
  <c r="E1888" i="68"/>
  <c r="R1887" i="68"/>
  <c r="M1887" i="68"/>
  <c r="E1887" i="68"/>
  <c r="R1886" i="68"/>
  <c r="M1886" i="68"/>
  <c r="E1886" i="68"/>
  <c r="R1885" i="68"/>
  <c r="M1885" i="68"/>
  <c r="E1885" i="68"/>
  <c r="R1884" i="68"/>
  <c r="M1884" i="68"/>
  <c r="E1884" i="68"/>
  <c r="R1883" i="68"/>
  <c r="M1883" i="68"/>
  <c r="E1883" i="68"/>
  <c r="R1882" i="68"/>
  <c r="M1882" i="68"/>
  <c r="E1882" i="68"/>
  <c r="R1881" i="68"/>
  <c r="M1881" i="68"/>
  <c r="E1881" i="68"/>
  <c r="R1880" i="68"/>
  <c r="M1880" i="68"/>
  <c r="E1880" i="68"/>
  <c r="R1879" i="68"/>
  <c r="M1879" i="68"/>
  <c r="E1879" i="68"/>
  <c r="R1878" i="68"/>
  <c r="M1878" i="68"/>
  <c r="E1878" i="68"/>
  <c r="R1877" i="68"/>
  <c r="M1877" i="68"/>
  <c r="E1877" i="68"/>
  <c r="R1876" i="68"/>
  <c r="M1876" i="68"/>
  <c r="E1876" i="68"/>
  <c r="R1875" i="68"/>
  <c r="M1875" i="68"/>
  <c r="E1875" i="68"/>
  <c r="R1874" i="68"/>
  <c r="M1874" i="68"/>
  <c r="E1874" i="68"/>
  <c r="R1873" i="68"/>
  <c r="M1873" i="68"/>
  <c r="E1873" i="68"/>
  <c r="R1872" i="68"/>
  <c r="M1872" i="68"/>
  <c r="E1872" i="68"/>
  <c r="R1871" i="68"/>
  <c r="M1871" i="68"/>
  <c r="E1871" i="68"/>
  <c r="R1870" i="68"/>
  <c r="M1870" i="68"/>
  <c r="E1870" i="68"/>
  <c r="R1869" i="68"/>
  <c r="M1869" i="68"/>
  <c r="E1869" i="68"/>
  <c r="R1868" i="68"/>
  <c r="M1868" i="68"/>
  <c r="E1868" i="68"/>
  <c r="R1867" i="68"/>
  <c r="M1867" i="68"/>
  <c r="E1867" i="68"/>
  <c r="R1866" i="68"/>
  <c r="M1866" i="68"/>
  <c r="E1866" i="68"/>
  <c r="R1865" i="68"/>
  <c r="M1865" i="68"/>
  <c r="E1865" i="68"/>
  <c r="R1864" i="68"/>
  <c r="M1864" i="68"/>
  <c r="E1864" i="68"/>
  <c r="R1863" i="68"/>
  <c r="M1863" i="68"/>
  <c r="E1863" i="68"/>
  <c r="R1862" i="68"/>
  <c r="M1862" i="68"/>
  <c r="E1862" i="68"/>
  <c r="R1861" i="68"/>
  <c r="N1861" i="68"/>
  <c r="M1861" i="68"/>
  <c r="J1861" i="68"/>
  <c r="E1861" i="68"/>
  <c r="R1860" i="68"/>
  <c r="M1860" i="68"/>
  <c r="E1860" i="68"/>
  <c r="R1859" i="68"/>
  <c r="M1859" i="68"/>
  <c r="G1859" i="68"/>
  <c r="E1859" i="68"/>
  <c r="R1858" i="68"/>
  <c r="M1858" i="68"/>
  <c r="G1858" i="68"/>
  <c r="E1858" i="68"/>
  <c r="R1857" i="68"/>
  <c r="M1857" i="68"/>
  <c r="G1857" i="68"/>
  <c r="E1857" i="68"/>
  <c r="R1856" i="68"/>
  <c r="M1856" i="68"/>
  <c r="E1856" i="68"/>
  <c r="R1855" i="68"/>
  <c r="M1855" i="68"/>
  <c r="G1855" i="68"/>
  <c r="E1855" i="68"/>
  <c r="R1854" i="68"/>
  <c r="M1854" i="68"/>
  <c r="E1854" i="68"/>
  <c r="R1853" i="68"/>
  <c r="M1853" i="68"/>
  <c r="E1853" i="68"/>
  <c r="R1852" i="68"/>
  <c r="M1852" i="68"/>
  <c r="E1852" i="68"/>
  <c r="R1851" i="68"/>
  <c r="M1851" i="68"/>
  <c r="E1851" i="68"/>
  <c r="R1850" i="68"/>
  <c r="M1850" i="68"/>
  <c r="E1850" i="68"/>
  <c r="R1849" i="68"/>
  <c r="M1849" i="68"/>
  <c r="E1849" i="68"/>
  <c r="R1848" i="68"/>
  <c r="M1848" i="68"/>
  <c r="E1848" i="68"/>
  <c r="R1847" i="68"/>
  <c r="M1847" i="68"/>
  <c r="E1847" i="68"/>
  <c r="R1846" i="68"/>
  <c r="M1846" i="68"/>
  <c r="E1846" i="68"/>
  <c r="R1845" i="68"/>
  <c r="M1845" i="68"/>
  <c r="E1845" i="68"/>
  <c r="R1844" i="68"/>
  <c r="M1844" i="68"/>
  <c r="E1844" i="68"/>
  <c r="R1843" i="68"/>
  <c r="M1843" i="68"/>
  <c r="E1843" i="68"/>
  <c r="R1842" i="68"/>
  <c r="M1842" i="68"/>
  <c r="E1842" i="68"/>
  <c r="R1841" i="68"/>
  <c r="M1841" i="68"/>
  <c r="E1841" i="68"/>
  <c r="R1840" i="68"/>
  <c r="M1840" i="68"/>
  <c r="E1840" i="68"/>
  <c r="R1839" i="68"/>
  <c r="M1839" i="68"/>
  <c r="E1839" i="68"/>
  <c r="R1838" i="68"/>
  <c r="M1838" i="68"/>
  <c r="E1838" i="68"/>
  <c r="R1837" i="68"/>
  <c r="M1837" i="68"/>
  <c r="E1837" i="68"/>
  <c r="R1836" i="68"/>
  <c r="M1836" i="68"/>
  <c r="E1836" i="68"/>
  <c r="R1835" i="68"/>
  <c r="M1835" i="68"/>
  <c r="E1835" i="68"/>
  <c r="R1834" i="68"/>
  <c r="M1834" i="68"/>
  <c r="E1834" i="68"/>
  <c r="R1833" i="68"/>
  <c r="M1833" i="68"/>
  <c r="E1833" i="68"/>
  <c r="R1832" i="68"/>
  <c r="M1832" i="68"/>
  <c r="E1832" i="68"/>
  <c r="R1831" i="68"/>
  <c r="M1831" i="68"/>
  <c r="E1831" i="68"/>
  <c r="R1830" i="68"/>
  <c r="M1830" i="68"/>
  <c r="E1830" i="68"/>
  <c r="R1829" i="68"/>
  <c r="M1829" i="68"/>
  <c r="E1829" i="68"/>
  <c r="R1828" i="68"/>
  <c r="M1828" i="68"/>
  <c r="E1828" i="68"/>
  <c r="R1827" i="68"/>
  <c r="M1827" i="68"/>
  <c r="E1827" i="68"/>
  <c r="R1826" i="68"/>
  <c r="M1826" i="68"/>
  <c r="E1826" i="68"/>
  <c r="R1825" i="68"/>
  <c r="M1825" i="68"/>
  <c r="E1825" i="68"/>
  <c r="R1824" i="68"/>
  <c r="M1824" i="68"/>
  <c r="E1824" i="68"/>
  <c r="R1823" i="68"/>
  <c r="M1823" i="68"/>
  <c r="E1823" i="68"/>
  <c r="R1822" i="68"/>
  <c r="M1822" i="68"/>
  <c r="E1822" i="68"/>
  <c r="R1821" i="68"/>
  <c r="M1821" i="68"/>
  <c r="E1821" i="68"/>
  <c r="R1820" i="68"/>
  <c r="M1820" i="68"/>
  <c r="E1820" i="68"/>
  <c r="R1819" i="68"/>
  <c r="M1819" i="68"/>
  <c r="E1819" i="68"/>
  <c r="R1818" i="68"/>
  <c r="M1818" i="68"/>
  <c r="E1818" i="68"/>
  <c r="R1817" i="68"/>
  <c r="M1817" i="68"/>
  <c r="E1817" i="68"/>
  <c r="R1816" i="68"/>
  <c r="M1816" i="68"/>
  <c r="E1816" i="68"/>
  <c r="R1815" i="68"/>
  <c r="M1815" i="68"/>
  <c r="E1815" i="68"/>
  <c r="R1814" i="68"/>
  <c r="M1814" i="68"/>
  <c r="E1814" i="68"/>
  <c r="R1813" i="68"/>
  <c r="M1813" i="68"/>
  <c r="E1813" i="68"/>
  <c r="R1812" i="68"/>
  <c r="M1812" i="68"/>
  <c r="E1812" i="68"/>
  <c r="R1811" i="68"/>
  <c r="M1811" i="68"/>
  <c r="E1811" i="68"/>
  <c r="R1810" i="68"/>
  <c r="M1810" i="68"/>
  <c r="E1810" i="68"/>
  <c r="R1809" i="68"/>
  <c r="M1809" i="68"/>
  <c r="E1809" i="68"/>
  <c r="R1808" i="68"/>
  <c r="M1808" i="68"/>
  <c r="E1808" i="68"/>
  <c r="R1807" i="68"/>
  <c r="M1807" i="68"/>
  <c r="E1807" i="68"/>
  <c r="R1806" i="68"/>
  <c r="M1806" i="68"/>
  <c r="E1806" i="68"/>
  <c r="R1805" i="68"/>
  <c r="M1805" i="68"/>
  <c r="E1805" i="68"/>
  <c r="R1804" i="68"/>
  <c r="M1804" i="68"/>
  <c r="E1804" i="68"/>
  <c r="R1803" i="68"/>
  <c r="M1803" i="68"/>
  <c r="E1803" i="68"/>
  <c r="R1802" i="68"/>
  <c r="M1802" i="68"/>
  <c r="E1802" i="68"/>
  <c r="R1801" i="68"/>
  <c r="M1801" i="68"/>
  <c r="E1801" i="68"/>
  <c r="R1800" i="68"/>
  <c r="M1800" i="68"/>
  <c r="E1800" i="68"/>
  <c r="R1799" i="68"/>
  <c r="M1799" i="68"/>
  <c r="E1799" i="68"/>
  <c r="R1798" i="68"/>
  <c r="M1798" i="68"/>
  <c r="E1798" i="68"/>
  <c r="R1797" i="68"/>
  <c r="M1797" i="68"/>
  <c r="E1797" i="68"/>
  <c r="R1796" i="68"/>
  <c r="M1796" i="68"/>
  <c r="E1796" i="68"/>
  <c r="R1795" i="68"/>
  <c r="M1795" i="68"/>
  <c r="E1795" i="68"/>
  <c r="R1794" i="68"/>
  <c r="M1794" i="68"/>
  <c r="E1794" i="68"/>
  <c r="R1793" i="68"/>
  <c r="M1793" i="68"/>
  <c r="E1793" i="68"/>
  <c r="R1792" i="68"/>
  <c r="M1792" i="68"/>
  <c r="E1792" i="68"/>
  <c r="R1791" i="68"/>
  <c r="M1791" i="68"/>
  <c r="E1791" i="68"/>
  <c r="R1790" i="68"/>
  <c r="M1790" i="68"/>
  <c r="E1790" i="68"/>
  <c r="R1789" i="68"/>
  <c r="M1789" i="68"/>
  <c r="E1789" i="68"/>
  <c r="R1788" i="68"/>
  <c r="M1788" i="68"/>
  <c r="E1788" i="68"/>
  <c r="R1787" i="68"/>
  <c r="M1787" i="68"/>
  <c r="E1787" i="68"/>
  <c r="R1786" i="68"/>
  <c r="M1786" i="68"/>
  <c r="E1786" i="68"/>
  <c r="R1785" i="68"/>
  <c r="M1785" i="68"/>
  <c r="E1785" i="68"/>
  <c r="R1784" i="68"/>
  <c r="M1784" i="68"/>
  <c r="E1784" i="68"/>
  <c r="R1783" i="68"/>
  <c r="M1783" i="68"/>
  <c r="E1783" i="68"/>
  <c r="R1782" i="68"/>
  <c r="M1782" i="68"/>
  <c r="E1782" i="68"/>
  <c r="R1781" i="68"/>
  <c r="M1781" i="68"/>
  <c r="E1781" i="68"/>
  <c r="R1780" i="68"/>
  <c r="M1780" i="68"/>
  <c r="E1780" i="68"/>
  <c r="R1779" i="68"/>
  <c r="M1779" i="68"/>
  <c r="E1779" i="68"/>
  <c r="R1778" i="68"/>
  <c r="M1778" i="68"/>
  <c r="E1778" i="68"/>
  <c r="R1777" i="68"/>
  <c r="M1777" i="68"/>
  <c r="E1777" i="68"/>
  <c r="R1776" i="68"/>
  <c r="M1776" i="68"/>
  <c r="E1776" i="68"/>
  <c r="R1775" i="68"/>
  <c r="M1775" i="68"/>
  <c r="E1775" i="68"/>
  <c r="R1774" i="68"/>
  <c r="M1774" i="68"/>
  <c r="E1774" i="68"/>
  <c r="R1773" i="68"/>
  <c r="M1773" i="68"/>
  <c r="E1773" i="68"/>
  <c r="R1772" i="68"/>
  <c r="M1772" i="68"/>
  <c r="E1772" i="68"/>
  <c r="R1771" i="68"/>
  <c r="M1771" i="68"/>
  <c r="E1771" i="68"/>
  <c r="R1770" i="68"/>
  <c r="M1770" i="68"/>
  <c r="E1770" i="68"/>
  <c r="R1769" i="68"/>
  <c r="M1769" i="68"/>
  <c r="E1769" i="68"/>
  <c r="R1768" i="68"/>
  <c r="M1768" i="68"/>
  <c r="E1768" i="68"/>
  <c r="R1767" i="68"/>
  <c r="M1767" i="68"/>
  <c r="E1767" i="68"/>
  <c r="R1766" i="68"/>
  <c r="M1766" i="68"/>
  <c r="E1766" i="68"/>
  <c r="R1765" i="68"/>
  <c r="M1765" i="68"/>
  <c r="E1765" i="68"/>
  <c r="R1764" i="68"/>
  <c r="M1764" i="68"/>
  <c r="E1764" i="68"/>
  <c r="R1763" i="68"/>
  <c r="M1763" i="68"/>
  <c r="E1763" i="68"/>
  <c r="R1762" i="68"/>
  <c r="M1762" i="68"/>
  <c r="E1762" i="68"/>
  <c r="R1761" i="68"/>
  <c r="M1761" i="68"/>
  <c r="E1761" i="68"/>
  <c r="R1760" i="68"/>
  <c r="M1760" i="68"/>
  <c r="E1760" i="68"/>
  <c r="R1759" i="68"/>
  <c r="M1759" i="68"/>
  <c r="E1759" i="68"/>
  <c r="R1758" i="68"/>
  <c r="M1758" i="68"/>
  <c r="E1758" i="68"/>
  <c r="R1757" i="68"/>
  <c r="M1757" i="68"/>
  <c r="E1757" i="68"/>
  <c r="R1756" i="68"/>
  <c r="M1756" i="68"/>
  <c r="E1756" i="68"/>
  <c r="R1755" i="68"/>
  <c r="M1755" i="68"/>
  <c r="E1755" i="68"/>
  <c r="R1754" i="68"/>
  <c r="M1754" i="68"/>
  <c r="E1754" i="68"/>
  <c r="R1753" i="68"/>
  <c r="M1753" i="68"/>
  <c r="E1753" i="68"/>
  <c r="R1752" i="68"/>
  <c r="M1752" i="68"/>
  <c r="E1752" i="68"/>
  <c r="R1751" i="68"/>
  <c r="M1751" i="68"/>
  <c r="E1751" i="68"/>
  <c r="R1750" i="68"/>
  <c r="M1750" i="68"/>
  <c r="E1750" i="68"/>
  <c r="R1749" i="68"/>
  <c r="M1749" i="68"/>
  <c r="E1749" i="68"/>
  <c r="R1748" i="68"/>
  <c r="M1748" i="68"/>
  <c r="E1748" i="68"/>
  <c r="R1747" i="68"/>
  <c r="M1747" i="68"/>
  <c r="E1747" i="68"/>
  <c r="R1746" i="68"/>
  <c r="M1746" i="68"/>
  <c r="E1746" i="68"/>
  <c r="R1745" i="68"/>
  <c r="M1745" i="68"/>
  <c r="E1745" i="68"/>
  <c r="R1744" i="68"/>
  <c r="M1744" i="68"/>
  <c r="E1744" i="68"/>
  <c r="R1743" i="68"/>
  <c r="M1743" i="68"/>
  <c r="E1743" i="68"/>
  <c r="R1742" i="68"/>
  <c r="M1742" i="68"/>
  <c r="E1742" i="68"/>
  <c r="R1741" i="68"/>
  <c r="M1741" i="68"/>
  <c r="E1741" i="68"/>
  <c r="R1740" i="68"/>
  <c r="M1740" i="68"/>
  <c r="E1740" i="68"/>
  <c r="R1739" i="68"/>
  <c r="M1739" i="68"/>
  <c r="E1739" i="68"/>
  <c r="R1738" i="68"/>
  <c r="M1738" i="68"/>
  <c r="E1738" i="68"/>
  <c r="R1737" i="68"/>
  <c r="M1737" i="68"/>
  <c r="E1737" i="68"/>
  <c r="R1736" i="68"/>
  <c r="M1736" i="68"/>
  <c r="E1736" i="68"/>
  <c r="R1735" i="68"/>
  <c r="M1735" i="68"/>
  <c r="E1735" i="68"/>
  <c r="R1734" i="68"/>
  <c r="M1734" i="68"/>
  <c r="E1734" i="68"/>
  <c r="R1733" i="68"/>
  <c r="M1733" i="68"/>
  <c r="E1733" i="68"/>
  <c r="R1732" i="68"/>
  <c r="M1732" i="68"/>
  <c r="E1732" i="68"/>
  <c r="R1731" i="68"/>
  <c r="M1731" i="68"/>
  <c r="E1731" i="68"/>
  <c r="R1730" i="68"/>
  <c r="M1730" i="68"/>
  <c r="E1730" i="68"/>
  <c r="R1729" i="68"/>
  <c r="M1729" i="68"/>
  <c r="E1729" i="68"/>
  <c r="R1728" i="68"/>
  <c r="M1728" i="68"/>
  <c r="E1728" i="68"/>
  <c r="R1727" i="68"/>
  <c r="M1727" i="68"/>
  <c r="E1727" i="68"/>
  <c r="R1726" i="68"/>
  <c r="M1726" i="68"/>
  <c r="E1726" i="68"/>
  <c r="R1725" i="68"/>
  <c r="M1725" i="68"/>
  <c r="E1725" i="68"/>
  <c r="R1724" i="68"/>
  <c r="M1724" i="68"/>
  <c r="E1724" i="68"/>
  <c r="R1723" i="68"/>
  <c r="M1723" i="68"/>
  <c r="E1723" i="68"/>
  <c r="R1722" i="68"/>
  <c r="M1722" i="68"/>
  <c r="E1722" i="68"/>
  <c r="R1721" i="68"/>
  <c r="M1721" i="68"/>
  <c r="E1721" i="68"/>
  <c r="R1720" i="68"/>
  <c r="M1720" i="68"/>
  <c r="E1720" i="68"/>
  <c r="R1719" i="68"/>
  <c r="M1719" i="68"/>
  <c r="E1719" i="68"/>
  <c r="R1718" i="68"/>
  <c r="M1718" i="68"/>
  <c r="E1718" i="68"/>
  <c r="R1717" i="68"/>
  <c r="M1717" i="68"/>
  <c r="E1717" i="68"/>
  <c r="R1716" i="68"/>
  <c r="M1716" i="68"/>
  <c r="E1716" i="68"/>
  <c r="R1715" i="68"/>
  <c r="M1715" i="68"/>
  <c r="E1715" i="68"/>
  <c r="R1714" i="68"/>
  <c r="M1714" i="68"/>
  <c r="E1714" i="68"/>
  <c r="R1713" i="68"/>
  <c r="M1713" i="68"/>
  <c r="G1713" i="68"/>
  <c r="E1713" i="68"/>
  <c r="R1712" i="68"/>
  <c r="M1712" i="68"/>
  <c r="G1712" i="68"/>
  <c r="E1712" i="68"/>
  <c r="R1711" i="68"/>
  <c r="M1711" i="68"/>
  <c r="G1711" i="68"/>
  <c r="E1711" i="68"/>
  <c r="R1710" i="68"/>
  <c r="M1710" i="68"/>
  <c r="E1710" i="68"/>
  <c r="R1709" i="68"/>
  <c r="M1709" i="68"/>
  <c r="E1709" i="68"/>
  <c r="R1708" i="68"/>
  <c r="M1708" i="68"/>
  <c r="E1708" i="68"/>
  <c r="R1707" i="68"/>
  <c r="M1707" i="68"/>
  <c r="G1707" i="68"/>
  <c r="E1707" i="68"/>
  <c r="R1706" i="68"/>
  <c r="M1706" i="68"/>
  <c r="G1706" i="68"/>
  <c r="E1706" i="68"/>
  <c r="R1705" i="68"/>
  <c r="M1705" i="68"/>
  <c r="E1705" i="68"/>
  <c r="R1704" i="68"/>
  <c r="M1704" i="68"/>
  <c r="E1704" i="68"/>
  <c r="R1703" i="68"/>
  <c r="M1703" i="68"/>
  <c r="E1703" i="68"/>
  <c r="R1702" i="68"/>
  <c r="M1702" i="68"/>
  <c r="E1702" i="68"/>
  <c r="R1701" i="68"/>
  <c r="M1701" i="68"/>
  <c r="E1701" i="68"/>
  <c r="R1700" i="68"/>
  <c r="M1700" i="68"/>
  <c r="E1700" i="68"/>
  <c r="R1699" i="68"/>
  <c r="M1699" i="68"/>
  <c r="E1699" i="68"/>
  <c r="R1698" i="68"/>
  <c r="M1698" i="68"/>
  <c r="E1698" i="68"/>
  <c r="R1697" i="68"/>
  <c r="M1697" i="68"/>
  <c r="E1697" i="68"/>
  <c r="R1696" i="68"/>
  <c r="M1696" i="68"/>
  <c r="E1696" i="68"/>
  <c r="R1695" i="68"/>
  <c r="M1695" i="68"/>
  <c r="E1695" i="68"/>
  <c r="R1694" i="68"/>
  <c r="M1694" i="68"/>
  <c r="E1694" i="68"/>
  <c r="R1693" i="68"/>
  <c r="M1693" i="68"/>
  <c r="E1693" i="68"/>
  <c r="R1692" i="68"/>
  <c r="M1692" i="68"/>
  <c r="E1692" i="68"/>
  <c r="R1691" i="68"/>
  <c r="M1691" i="68"/>
  <c r="E1691" i="68"/>
  <c r="R1690" i="68"/>
  <c r="M1690" i="68"/>
  <c r="E1690" i="68"/>
  <c r="R1689" i="68"/>
  <c r="M1689" i="68"/>
  <c r="E1689" i="68"/>
  <c r="R1688" i="68"/>
  <c r="M1688" i="68"/>
  <c r="E1688" i="68"/>
  <c r="R1687" i="68"/>
  <c r="M1687" i="68"/>
  <c r="E1687" i="68"/>
  <c r="R1686" i="68"/>
  <c r="M1686" i="68"/>
  <c r="E1686" i="68"/>
  <c r="R1685" i="68"/>
  <c r="M1685" i="68"/>
  <c r="E1685" i="68"/>
  <c r="R1684" i="68"/>
  <c r="M1684" i="68"/>
  <c r="E1684" i="68"/>
  <c r="R1683" i="68"/>
  <c r="M1683" i="68"/>
  <c r="E1683" i="68"/>
  <c r="R1682" i="68"/>
  <c r="M1682" i="68"/>
  <c r="E1682" i="68"/>
  <c r="R1681" i="68"/>
  <c r="M1681" i="68"/>
  <c r="E1681" i="68"/>
  <c r="R1680" i="68"/>
  <c r="M1680" i="68"/>
  <c r="E1680" i="68"/>
  <c r="R1679" i="68"/>
  <c r="M1679" i="68"/>
  <c r="E1679" i="68"/>
  <c r="R1678" i="68"/>
  <c r="M1678" i="68"/>
  <c r="E1678" i="68"/>
  <c r="R1677" i="68"/>
  <c r="M1677" i="68"/>
  <c r="E1677" i="68"/>
  <c r="R1676" i="68"/>
  <c r="M1676" i="68"/>
  <c r="E1676" i="68"/>
  <c r="R1675" i="68"/>
  <c r="M1675" i="68"/>
  <c r="E1675" i="68"/>
  <c r="R1674" i="68"/>
  <c r="M1674" i="68"/>
  <c r="E1674" i="68"/>
  <c r="R1673" i="68"/>
  <c r="M1673" i="68"/>
  <c r="E1673" i="68"/>
  <c r="R1672" i="68"/>
  <c r="M1672" i="68"/>
  <c r="E1672" i="68"/>
  <c r="R1671" i="68"/>
  <c r="M1671" i="68"/>
  <c r="E1671" i="68"/>
  <c r="R1670" i="68"/>
  <c r="M1670" i="68"/>
  <c r="E1670" i="68"/>
  <c r="R1669" i="68"/>
  <c r="M1669" i="68"/>
  <c r="E1669" i="68"/>
  <c r="R1668" i="68"/>
  <c r="M1668" i="68"/>
  <c r="E1668" i="68"/>
  <c r="R1667" i="68"/>
  <c r="M1667" i="68"/>
  <c r="E1667" i="68"/>
  <c r="R1666" i="68"/>
  <c r="M1666" i="68"/>
  <c r="E1666" i="68"/>
  <c r="R1665" i="68"/>
  <c r="M1665" i="68"/>
  <c r="E1665" i="68"/>
  <c r="R1664" i="68"/>
  <c r="M1664" i="68"/>
  <c r="E1664" i="68"/>
  <c r="R1663" i="68"/>
  <c r="M1663" i="68"/>
  <c r="E1663" i="68"/>
  <c r="R1662" i="68"/>
  <c r="M1662" i="68"/>
  <c r="E1662" i="68"/>
  <c r="R1661" i="68"/>
  <c r="M1661" i="68"/>
  <c r="E1661" i="68"/>
  <c r="R1660" i="68"/>
  <c r="M1660" i="68"/>
  <c r="E1660" i="68"/>
  <c r="R1659" i="68"/>
  <c r="M1659" i="68"/>
  <c r="E1659" i="68"/>
  <c r="R1658" i="68"/>
  <c r="M1658" i="68"/>
  <c r="E1658" i="68"/>
  <c r="R1657" i="68"/>
  <c r="M1657" i="68"/>
  <c r="G1657" i="68"/>
  <c r="E1657" i="68"/>
  <c r="R1656" i="68"/>
  <c r="M1656" i="68"/>
  <c r="E1656" i="68"/>
  <c r="R1655" i="68"/>
  <c r="M1655" i="68"/>
  <c r="E1655" i="68"/>
  <c r="R1654" i="68"/>
  <c r="M1654" i="68"/>
  <c r="E1654" i="68"/>
  <c r="R1653" i="68"/>
  <c r="M1653" i="68"/>
  <c r="E1653" i="68"/>
  <c r="R1652" i="68"/>
  <c r="M1652" i="68"/>
  <c r="G1652" i="68"/>
  <c r="E1652" i="68"/>
  <c r="R1651" i="68"/>
  <c r="M1651" i="68"/>
  <c r="J1651" i="68"/>
  <c r="E1651" i="68"/>
  <c r="R1650" i="68"/>
  <c r="M1650" i="68"/>
  <c r="E1650" i="68"/>
  <c r="R1649" i="68"/>
  <c r="M1649" i="68"/>
  <c r="E1649" i="68"/>
  <c r="R1648" i="68"/>
  <c r="M1648" i="68"/>
  <c r="E1648" i="68"/>
  <c r="R1647" i="68"/>
  <c r="M1647" i="68"/>
  <c r="E1647" i="68"/>
  <c r="R1646" i="68"/>
  <c r="M1646" i="68"/>
  <c r="E1646" i="68"/>
  <c r="R1645" i="68"/>
  <c r="M1645" i="68"/>
  <c r="E1645" i="68"/>
  <c r="R1644" i="68"/>
  <c r="M1644" i="68"/>
  <c r="E1644" i="68"/>
  <c r="R1643" i="68"/>
  <c r="M1643" i="68"/>
  <c r="E1643" i="68"/>
  <c r="R1642" i="68"/>
  <c r="M1642" i="68"/>
  <c r="E1642" i="68"/>
  <c r="R1641" i="68"/>
  <c r="M1641" i="68"/>
  <c r="E1641" i="68"/>
  <c r="R1640" i="68"/>
  <c r="M1640" i="68"/>
  <c r="E1640" i="68"/>
  <c r="R1639" i="68"/>
  <c r="M1639" i="68"/>
  <c r="E1639" i="68"/>
  <c r="R1638" i="68"/>
  <c r="M1638" i="68"/>
  <c r="E1638" i="68"/>
  <c r="R1637" i="68"/>
  <c r="M1637" i="68"/>
  <c r="E1637" i="68"/>
  <c r="R1636" i="68"/>
  <c r="M1636" i="68"/>
  <c r="E1636" i="68"/>
  <c r="R1635" i="68"/>
  <c r="M1635" i="68"/>
  <c r="E1635" i="68"/>
  <c r="R1634" i="68"/>
  <c r="M1634" i="68"/>
  <c r="E1634" i="68"/>
  <c r="R1633" i="68"/>
  <c r="M1633" i="68"/>
  <c r="E1633" i="68"/>
  <c r="R1632" i="68"/>
  <c r="M1632" i="68"/>
  <c r="E1632" i="68"/>
  <c r="R1631" i="68"/>
  <c r="M1631" i="68"/>
  <c r="E1631" i="68"/>
  <c r="R1630" i="68"/>
  <c r="M1630" i="68"/>
  <c r="E1630" i="68"/>
  <c r="R1629" i="68"/>
  <c r="M1629" i="68"/>
  <c r="E1629" i="68"/>
  <c r="R1628" i="68"/>
  <c r="M1628" i="68"/>
  <c r="E1628" i="68"/>
  <c r="R1627" i="68"/>
  <c r="M1627" i="68"/>
  <c r="E1627" i="68"/>
  <c r="R1626" i="68"/>
  <c r="M1626" i="68"/>
  <c r="E1626" i="68"/>
  <c r="R1625" i="68"/>
  <c r="M1625" i="68"/>
  <c r="E1625" i="68"/>
  <c r="R1624" i="68"/>
  <c r="M1624" i="68"/>
  <c r="E1624" i="68"/>
  <c r="R1623" i="68"/>
  <c r="M1623" i="68"/>
  <c r="E1623" i="68"/>
  <c r="R1622" i="68"/>
  <c r="M1622" i="68"/>
  <c r="E1622" i="68"/>
  <c r="R1621" i="68"/>
  <c r="M1621" i="68"/>
  <c r="E1621" i="68"/>
  <c r="R1620" i="68"/>
  <c r="M1620" i="68"/>
  <c r="E1620" i="68"/>
  <c r="R1619" i="68"/>
  <c r="M1619" i="68"/>
  <c r="E1619" i="68"/>
  <c r="R1618" i="68"/>
  <c r="M1618" i="68"/>
  <c r="E1618" i="68"/>
  <c r="R1617" i="68"/>
  <c r="M1617" i="68"/>
  <c r="E1617" i="68"/>
  <c r="R1616" i="68"/>
  <c r="M1616" i="68"/>
  <c r="E1616" i="68"/>
  <c r="R1615" i="68"/>
  <c r="M1615" i="68"/>
  <c r="E1615" i="68"/>
  <c r="R1614" i="68"/>
  <c r="M1614" i="68"/>
  <c r="E1614" i="68"/>
  <c r="R1613" i="68"/>
  <c r="M1613" i="68"/>
  <c r="E1613" i="68"/>
  <c r="R1612" i="68"/>
  <c r="M1612" i="68"/>
  <c r="E1612" i="68"/>
  <c r="R1611" i="68"/>
  <c r="M1611" i="68"/>
  <c r="E1611" i="68"/>
  <c r="R1610" i="68"/>
  <c r="M1610" i="68"/>
  <c r="E1610" i="68"/>
  <c r="R1609" i="68"/>
  <c r="M1609" i="68"/>
  <c r="E1609" i="68"/>
  <c r="R1608" i="68"/>
  <c r="M1608" i="68"/>
  <c r="E1608" i="68"/>
  <c r="R1607" i="68"/>
  <c r="M1607" i="68"/>
  <c r="E1607" i="68"/>
  <c r="R1606" i="68"/>
  <c r="M1606" i="68"/>
  <c r="E1606" i="68"/>
  <c r="R1605" i="68"/>
  <c r="M1605" i="68"/>
  <c r="E1605" i="68"/>
  <c r="R1604" i="68"/>
  <c r="M1604" i="68"/>
  <c r="E1604" i="68"/>
  <c r="R1603" i="68"/>
  <c r="M1603" i="68"/>
  <c r="E1603" i="68"/>
  <c r="R1602" i="68"/>
  <c r="M1602" i="68"/>
  <c r="E1602" i="68"/>
  <c r="R1601" i="68"/>
  <c r="M1601" i="68"/>
  <c r="E1601" i="68"/>
  <c r="R1600" i="68"/>
  <c r="M1600" i="68"/>
  <c r="E1600" i="68"/>
  <c r="R1599" i="68"/>
  <c r="M1599" i="68"/>
  <c r="E1599" i="68"/>
  <c r="R1598" i="68"/>
  <c r="M1598" i="68"/>
  <c r="E1598" i="68"/>
  <c r="R1597" i="68"/>
  <c r="M1597" i="68"/>
  <c r="E1597" i="68"/>
  <c r="R1596" i="68"/>
  <c r="M1596" i="68"/>
  <c r="E1596" i="68"/>
  <c r="R1595" i="68"/>
  <c r="M1595" i="68"/>
  <c r="E1595" i="68"/>
  <c r="R1594" i="68"/>
  <c r="M1594" i="68"/>
  <c r="E1594" i="68"/>
  <c r="R1593" i="68"/>
  <c r="M1593" i="68"/>
  <c r="E1593" i="68"/>
  <c r="R1592" i="68"/>
  <c r="M1592" i="68"/>
  <c r="E1592" i="68"/>
  <c r="R1591" i="68"/>
  <c r="M1591" i="68"/>
  <c r="E1591" i="68"/>
  <c r="R1590" i="68"/>
  <c r="M1590" i="68"/>
  <c r="E1590" i="68"/>
  <c r="R1589" i="68"/>
  <c r="M1589" i="68"/>
  <c r="E1589" i="68"/>
  <c r="R1588" i="68"/>
  <c r="M1588" i="68"/>
  <c r="E1588" i="68"/>
  <c r="R1587" i="68"/>
  <c r="M1587" i="68"/>
  <c r="E1587" i="68"/>
  <c r="R1586" i="68"/>
  <c r="M1586" i="68"/>
  <c r="E1586" i="68"/>
  <c r="R1585" i="68"/>
  <c r="M1585" i="68"/>
  <c r="E1585" i="68"/>
  <c r="R1584" i="68"/>
  <c r="M1584" i="68"/>
  <c r="E1584" i="68"/>
  <c r="R1583" i="68"/>
  <c r="M1583" i="68"/>
  <c r="E1583" i="68"/>
  <c r="R1582" i="68"/>
  <c r="M1582" i="68"/>
  <c r="E1582" i="68"/>
  <c r="R1581" i="68"/>
  <c r="M1581" i="68"/>
  <c r="E1581" i="68"/>
  <c r="R1580" i="68"/>
  <c r="M1580" i="68"/>
  <c r="E1580" i="68"/>
  <c r="R1579" i="68"/>
  <c r="M1579" i="68"/>
  <c r="E1579" i="68"/>
  <c r="R1578" i="68"/>
  <c r="M1578" i="68"/>
  <c r="E1578" i="68"/>
  <c r="R1577" i="68"/>
  <c r="M1577" i="68"/>
  <c r="E1577" i="68"/>
  <c r="R1576" i="68"/>
  <c r="M1576" i="68"/>
  <c r="E1576" i="68"/>
  <c r="R1575" i="68"/>
  <c r="M1575" i="68"/>
  <c r="E1575" i="68"/>
  <c r="R1574" i="68"/>
  <c r="M1574" i="68"/>
  <c r="E1574" i="68"/>
  <c r="R1573" i="68"/>
  <c r="M1573" i="68"/>
  <c r="E1573" i="68"/>
  <c r="R1572" i="68"/>
  <c r="M1572" i="68"/>
  <c r="E1572" i="68"/>
  <c r="R1571" i="68"/>
  <c r="M1571" i="68"/>
  <c r="E1571" i="68"/>
  <c r="R1570" i="68"/>
  <c r="M1570" i="68"/>
  <c r="E1570" i="68"/>
  <c r="R1569" i="68"/>
  <c r="M1569" i="68"/>
  <c r="E1569" i="68"/>
  <c r="R1568" i="68"/>
  <c r="M1568" i="68"/>
  <c r="E1568" i="68"/>
  <c r="R1567" i="68"/>
  <c r="M1567" i="68"/>
  <c r="E1567" i="68"/>
  <c r="R1566" i="68"/>
  <c r="M1566" i="68"/>
  <c r="E1566" i="68"/>
  <c r="R1565" i="68"/>
  <c r="M1565" i="68"/>
  <c r="E1565" i="68"/>
  <c r="R1564" i="68"/>
  <c r="M1564" i="68"/>
  <c r="E1564" i="68"/>
  <c r="R1563" i="68"/>
  <c r="M1563" i="68"/>
  <c r="E1563" i="68"/>
  <c r="R1562" i="68"/>
  <c r="M1562" i="68"/>
  <c r="E1562" i="68"/>
  <c r="R1561" i="68"/>
  <c r="M1561" i="68"/>
  <c r="E1561" i="68"/>
  <c r="R1560" i="68"/>
  <c r="M1560" i="68"/>
  <c r="E1560" i="68"/>
  <c r="R1559" i="68"/>
  <c r="M1559" i="68"/>
  <c r="E1559" i="68"/>
  <c r="R1558" i="68"/>
  <c r="M1558" i="68"/>
  <c r="E1558" i="68"/>
  <c r="R1557" i="68"/>
  <c r="M1557" i="68"/>
  <c r="E1557" i="68"/>
  <c r="R1556" i="68"/>
  <c r="M1556" i="68"/>
  <c r="E1556" i="68"/>
  <c r="R1555" i="68"/>
  <c r="M1555" i="68"/>
  <c r="E1555" i="68"/>
  <c r="R1554" i="68"/>
  <c r="M1554" i="68"/>
  <c r="E1554" i="68"/>
  <c r="R1553" i="68"/>
  <c r="M1553" i="68"/>
  <c r="E1553" i="68"/>
  <c r="R1552" i="68"/>
  <c r="M1552" i="68"/>
  <c r="E1552" i="68"/>
  <c r="R1551" i="68"/>
  <c r="M1551" i="68"/>
  <c r="E1551" i="68"/>
  <c r="R1550" i="68"/>
  <c r="M1550" i="68"/>
  <c r="E1550" i="68"/>
  <c r="R1549" i="68"/>
  <c r="M1549" i="68"/>
  <c r="E1549" i="68"/>
  <c r="R1548" i="68"/>
  <c r="M1548" i="68"/>
  <c r="E1548" i="68"/>
  <c r="R1547" i="68"/>
  <c r="M1547" i="68"/>
  <c r="E1547" i="68"/>
  <c r="R1546" i="68"/>
  <c r="M1546" i="68"/>
  <c r="E1546" i="68"/>
  <c r="R1545" i="68"/>
  <c r="M1545" i="68"/>
  <c r="E1545" i="68"/>
  <c r="R1544" i="68"/>
  <c r="M1544" i="68"/>
  <c r="E1544" i="68"/>
  <c r="R1543" i="68"/>
  <c r="M1543" i="68"/>
  <c r="E1543" i="68"/>
  <c r="R1542" i="68"/>
  <c r="M1542" i="68"/>
  <c r="E1542" i="68"/>
  <c r="R1541" i="68"/>
  <c r="M1541" i="68"/>
  <c r="E1541" i="68"/>
  <c r="R1540" i="68"/>
  <c r="M1540" i="68"/>
  <c r="E1540" i="68"/>
  <c r="R1539" i="68"/>
  <c r="M1539" i="68"/>
  <c r="E1539" i="68"/>
  <c r="R1538" i="68"/>
  <c r="M1538" i="68"/>
  <c r="E1538" i="68"/>
  <c r="R1537" i="68"/>
  <c r="M1537" i="68"/>
  <c r="E1537" i="68"/>
  <c r="R1536" i="68"/>
  <c r="M1536" i="68"/>
  <c r="E1536" i="68"/>
  <c r="R1535" i="68"/>
  <c r="M1535" i="68"/>
  <c r="E1535" i="68"/>
  <c r="R1534" i="68"/>
  <c r="M1534" i="68"/>
  <c r="E1534" i="68"/>
  <c r="R1533" i="68"/>
  <c r="M1533" i="68"/>
  <c r="E1533" i="68"/>
  <c r="R1532" i="68"/>
  <c r="M1532" i="68"/>
  <c r="E1532" i="68"/>
  <c r="R1531" i="68"/>
  <c r="M1531" i="68"/>
  <c r="E1531" i="68"/>
  <c r="R1530" i="68"/>
  <c r="M1530" i="68"/>
  <c r="E1530" i="68"/>
  <c r="R1529" i="68"/>
  <c r="M1529" i="68"/>
  <c r="E1529" i="68"/>
  <c r="R1528" i="68"/>
  <c r="M1528" i="68"/>
  <c r="E1528" i="68"/>
  <c r="R1527" i="68"/>
  <c r="M1527" i="68"/>
  <c r="E1527" i="68"/>
  <c r="R1526" i="68"/>
  <c r="M1526" i="68"/>
  <c r="E1526" i="68"/>
  <c r="R1525" i="68"/>
  <c r="M1525" i="68"/>
  <c r="E1525" i="68"/>
  <c r="R1524" i="68"/>
  <c r="M1524" i="68"/>
  <c r="E1524" i="68"/>
  <c r="R1523" i="68"/>
  <c r="M1523" i="68"/>
  <c r="E1523" i="68"/>
  <c r="R1522" i="68"/>
  <c r="M1522" i="68"/>
  <c r="E1522" i="68"/>
  <c r="R1521" i="68"/>
  <c r="M1521" i="68"/>
  <c r="E1521" i="68"/>
  <c r="R1520" i="68"/>
  <c r="M1520" i="68"/>
  <c r="E1520" i="68"/>
  <c r="R1519" i="68"/>
  <c r="M1519" i="68"/>
  <c r="E1519" i="68"/>
  <c r="R1518" i="68"/>
  <c r="M1518" i="68"/>
  <c r="E1518" i="68"/>
  <c r="R1517" i="68"/>
  <c r="M1517" i="68"/>
  <c r="E1517" i="68"/>
  <c r="R1516" i="68"/>
  <c r="M1516" i="68"/>
  <c r="E1516" i="68"/>
  <c r="R1515" i="68"/>
  <c r="M1515" i="68"/>
  <c r="E1515" i="68"/>
  <c r="R1514" i="68"/>
  <c r="M1514" i="68"/>
  <c r="E1514" i="68"/>
  <c r="R1513" i="68"/>
  <c r="M1513" i="68"/>
  <c r="E1513" i="68"/>
  <c r="R1512" i="68"/>
  <c r="M1512" i="68"/>
  <c r="E1512" i="68"/>
  <c r="R1511" i="68"/>
  <c r="M1511" i="68"/>
  <c r="E1511" i="68"/>
  <c r="R1510" i="68"/>
  <c r="M1510" i="68"/>
  <c r="E1510" i="68"/>
  <c r="R1509" i="68"/>
  <c r="M1509" i="68"/>
  <c r="E1509" i="68"/>
  <c r="R1508" i="68"/>
  <c r="M1508" i="68"/>
  <c r="E1508" i="68"/>
  <c r="R1507" i="68"/>
  <c r="M1507" i="68"/>
  <c r="E1507" i="68"/>
  <c r="R1506" i="68"/>
  <c r="M1506" i="68"/>
  <c r="E1506" i="68"/>
  <c r="R1505" i="68"/>
  <c r="M1505" i="68"/>
  <c r="E1505" i="68"/>
  <c r="R1504" i="68"/>
  <c r="M1504" i="68"/>
  <c r="E1504" i="68"/>
  <c r="R1503" i="68"/>
  <c r="M1503" i="68"/>
  <c r="E1503" i="68"/>
  <c r="R1502" i="68"/>
  <c r="M1502" i="68"/>
  <c r="E1502" i="68"/>
  <c r="R1501" i="68"/>
  <c r="M1501" i="68"/>
  <c r="E1501" i="68"/>
  <c r="R1500" i="68"/>
  <c r="M1500" i="68"/>
  <c r="E1500" i="68"/>
  <c r="R1499" i="68"/>
  <c r="M1499" i="68"/>
  <c r="E1499" i="68"/>
  <c r="R1498" i="68"/>
  <c r="M1498" i="68"/>
  <c r="E1498" i="68"/>
  <c r="R1497" i="68"/>
  <c r="M1497" i="68"/>
  <c r="E1497" i="68"/>
  <c r="R1496" i="68"/>
  <c r="M1496" i="68"/>
  <c r="E1496" i="68"/>
  <c r="R1495" i="68"/>
  <c r="M1495" i="68"/>
  <c r="E1495" i="68"/>
  <c r="R1494" i="68"/>
  <c r="M1494" i="68"/>
  <c r="E1494" i="68"/>
  <c r="R1493" i="68"/>
  <c r="M1493" i="68"/>
  <c r="E1493" i="68"/>
  <c r="R1492" i="68"/>
  <c r="M1492" i="68"/>
  <c r="E1492" i="68"/>
  <c r="R1491" i="68"/>
  <c r="M1491" i="68"/>
  <c r="E1491" i="68"/>
  <c r="R1490" i="68"/>
  <c r="M1490" i="68"/>
  <c r="E1490" i="68"/>
  <c r="R1489" i="68"/>
  <c r="M1489" i="68"/>
  <c r="E1489" i="68"/>
  <c r="R1488" i="68"/>
  <c r="M1488" i="68"/>
  <c r="E1488" i="68"/>
  <c r="R1487" i="68"/>
  <c r="M1487" i="68"/>
  <c r="E1487" i="68"/>
  <c r="R1486" i="68"/>
  <c r="M1486" i="68"/>
  <c r="E1486" i="68"/>
  <c r="R1485" i="68"/>
  <c r="M1485" i="68"/>
  <c r="E1485" i="68"/>
  <c r="R1484" i="68"/>
  <c r="M1484" i="68"/>
  <c r="E1484" i="68"/>
  <c r="R1483" i="68"/>
  <c r="M1483" i="68"/>
  <c r="E1483" i="68"/>
  <c r="R1482" i="68"/>
  <c r="M1482" i="68"/>
  <c r="E1482" i="68"/>
  <c r="R1481" i="68"/>
  <c r="M1481" i="68"/>
  <c r="E1481" i="68"/>
  <c r="R1480" i="68"/>
  <c r="M1480" i="68"/>
  <c r="E1480" i="68"/>
  <c r="R1479" i="68"/>
  <c r="M1479" i="68"/>
  <c r="E1479" i="68"/>
  <c r="R1478" i="68"/>
  <c r="M1478" i="68"/>
  <c r="E1478" i="68"/>
  <c r="R1477" i="68"/>
  <c r="M1477" i="68"/>
  <c r="E1477" i="68"/>
  <c r="R1476" i="68"/>
  <c r="M1476" i="68"/>
  <c r="E1476" i="68"/>
  <c r="R1475" i="68"/>
  <c r="M1475" i="68"/>
  <c r="E1475" i="68"/>
  <c r="R1474" i="68"/>
  <c r="M1474" i="68"/>
  <c r="E1474" i="68"/>
  <c r="R1473" i="68"/>
  <c r="M1473" i="68"/>
  <c r="E1473" i="68"/>
  <c r="R1472" i="68"/>
  <c r="M1472" i="68"/>
  <c r="E1472" i="68"/>
  <c r="R1471" i="68"/>
  <c r="M1471" i="68"/>
  <c r="E1471" i="68"/>
  <c r="R1470" i="68"/>
  <c r="M1470" i="68"/>
  <c r="E1470" i="68"/>
  <c r="R1469" i="68"/>
  <c r="M1469" i="68"/>
  <c r="E1469" i="68"/>
  <c r="R1468" i="68"/>
  <c r="M1468" i="68"/>
  <c r="E1468" i="68"/>
  <c r="R1467" i="68"/>
  <c r="M1467" i="68"/>
  <c r="E1467" i="68"/>
  <c r="R1466" i="68"/>
  <c r="M1466" i="68"/>
  <c r="E1466" i="68"/>
  <c r="R1465" i="68"/>
  <c r="M1465" i="68"/>
  <c r="E1465" i="68"/>
  <c r="R1464" i="68"/>
  <c r="M1464" i="68"/>
  <c r="E1464" i="68"/>
  <c r="R1463" i="68"/>
  <c r="M1463" i="68"/>
  <c r="E1463" i="68"/>
  <c r="R1462" i="68"/>
  <c r="M1462" i="68"/>
  <c r="E1462" i="68"/>
  <c r="R1461" i="68"/>
  <c r="M1461" i="68"/>
  <c r="E1461" i="68"/>
  <c r="R1460" i="68"/>
  <c r="M1460" i="68"/>
  <c r="E1460" i="68"/>
  <c r="R1459" i="68"/>
  <c r="M1459" i="68"/>
  <c r="E1459" i="68"/>
  <c r="R1458" i="68"/>
  <c r="M1458" i="68"/>
  <c r="E1458" i="68"/>
  <c r="R1457" i="68"/>
  <c r="M1457" i="68"/>
  <c r="E1457" i="68"/>
  <c r="R1456" i="68"/>
  <c r="M1456" i="68"/>
  <c r="E1456" i="68"/>
  <c r="R1455" i="68"/>
  <c r="M1455" i="68"/>
  <c r="E1455" i="68"/>
  <c r="R1454" i="68"/>
  <c r="M1454" i="68"/>
  <c r="E1454" i="68"/>
  <c r="R1453" i="68"/>
  <c r="M1453" i="68"/>
  <c r="E1453" i="68"/>
  <c r="R1452" i="68"/>
  <c r="M1452" i="68"/>
  <c r="E1452" i="68"/>
  <c r="R1451" i="68"/>
  <c r="M1451" i="68"/>
  <c r="E1451" i="68"/>
  <c r="R1450" i="68"/>
  <c r="M1450" i="68"/>
  <c r="E1450" i="68"/>
  <c r="R1449" i="68"/>
  <c r="M1449" i="68"/>
  <c r="E1449" i="68"/>
  <c r="R1448" i="68"/>
  <c r="M1448" i="68"/>
  <c r="E1448" i="68"/>
  <c r="R1447" i="68"/>
  <c r="M1447" i="68"/>
  <c r="E1447" i="68"/>
  <c r="R1446" i="68"/>
  <c r="M1446" i="68"/>
  <c r="E1446" i="68"/>
  <c r="R1445" i="68"/>
  <c r="M1445" i="68"/>
  <c r="E1445" i="68"/>
  <c r="R1444" i="68"/>
  <c r="M1444" i="68"/>
  <c r="E1444" i="68"/>
  <c r="R1443" i="68"/>
  <c r="M1443" i="68"/>
  <c r="E1443" i="68"/>
  <c r="R1442" i="68"/>
  <c r="M1442" i="68"/>
  <c r="E1442" i="68"/>
  <c r="R1441" i="68"/>
  <c r="M1441" i="68"/>
  <c r="E1441" i="68"/>
  <c r="R1440" i="68"/>
  <c r="M1440" i="68"/>
  <c r="E1440" i="68"/>
  <c r="R1439" i="68"/>
  <c r="M1439" i="68"/>
  <c r="E1439" i="68"/>
  <c r="R1438" i="68"/>
  <c r="M1438" i="68"/>
  <c r="E1438" i="68"/>
  <c r="R1437" i="68"/>
  <c r="M1437" i="68"/>
  <c r="E1437" i="68"/>
  <c r="R1436" i="68"/>
  <c r="M1436" i="68"/>
  <c r="E1436" i="68"/>
  <c r="R1435" i="68"/>
  <c r="M1435" i="68"/>
  <c r="E1435" i="68"/>
  <c r="R1434" i="68"/>
  <c r="M1434" i="68"/>
  <c r="E1434" i="68"/>
  <c r="R1433" i="68"/>
  <c r="M1433" i="68"/>
  <c r="E1433" i="68"/>
  <c r="R1432" i="68"/>
  <c r="M1432" i="68"/>
  <c r="E1432" i="68"/>
  <c r="R1431" i="68"/>
  <c r="M1431" i="68"/>
  <c r="E1431" i="68"/>
  <c r="R1430" i="68"/>
  <c r="M1430" i="68"/>
  <c r="E1430" i="68"/>
  <c r="R1429" i="68"/>
  <c r="M1429" i="68"/>
  <c r="E1429" i="68"/>
  <c r="R1428" i="68"/>
  <c r="M1428" i="68"/>
  <c r="E1428" i="68"/>
  <c r="R1427" i="68"/>
  <c r="M1427" i="68"/>
  <c r="E1427" i="68"/>
  <c r="R1426" i="68"/>
  <c r="M1426" i="68"/>
  <c r="E1426" i="68"/>
  <c r="R1425" i="68"/>
  <c r="M1425" i="68"/>
  <c r="E1425" i="68"/>
  <c r="R1424" i="68"/>
  <c r="M1424" i="68"/>
  <c r="E1424" i="68"/>
  <c r="R1423" i="68"/>
  <c r="M1423" i="68"/>
  <c r="E1423" i="68"/>
  <c r="R1422" i="68"/>
  <c r="M1422" i="68"/>
  <c r="E1422" i="68"/>
  <c r="R1421" i="68"/>
  <c r="M1421" i="68"/>
  <c r="E1421" i="68"/>
  <c r="R1420" i="68"/>
  <c r="M1420" i="68"/>
  <c r="E1420" i="68"/>
  <c r="R1419" i="68"/>
  <c r="N1419" i="68"/>
  <c r="M1419" i="68"/>
  <c r="J1419" i="68"/>
  <c r="E1419" i="68"/>
  <c r="R1418" i="68"/>
  <c r="M1418" i="68"/>
  <c r="E1418" i="68"/>
  <c r="R1417" i="68"/>
  <c r="M1417" i="68"/>
  <c r="E1417" i="68"/>
  <c r="R1416" i="68"/>
  <c r="M1416" i="68"/>
  <c r="G1416" i="68"/>
  <c r="E1416" i="68"/>
  <c r="R1415" i="68"/>
  <c r="M1415" i="68"/>
  <c r="G1415" i="68"/>
  <c r="E1415" i="68"/>
  <c r="R1414" i="68"/>
  <c r="M1414" i="68"/>
  <c r="G1414" i="68"/>
  <c r="E1414" i="68"/>
  <c r="R1413" i="68"/>
  <c r="M1413" i="68"/>
  <c r="E1413" i="68"/>
  <c r="R1412" i="68"/>
  <c r="M1412" i="68"/>
  <c r="G1412" i="68"/>
  <c r="E1412" i="68"/>
  <c r="R1411" i="68"/>
  <c r="M1411" i="68"/>
  <c r="E1411" i="68"/>
  <c r="R1410" i="68"/>
  <c r="M1410" i="68"/>
  <c r="E1410" i="68"/>
  <c r="R1409" i="68"/>
  <c r="M1409" i="68"/>
  <c r="E1409" i="68"/>
  <c r="R1408" i="68"/>
  <c r="M1408" i="68"/>
  <c r="E1408" i="68"/>
  <c r="R1407" i="68"/>
  <c r="M1407" i="68"/>
  <c r="E1407" i="68"/>
  <c r="R1406" i="68"/>
  <c r="M1406" i="68"/>
  <c r="E1406" i="68"/>
  <c r="R1405" i="68"/>
  <c r="M1405" i="68"/>
  <c r="E1405" i="68"/>
  <c r="R1404" i="68"/>
  <c r="M1404" i="68"/>
  <c r="E1404" i="68"/>
  <c r="R1403" i="68"/>
  <c r="M1403" i="68"/>
  <c r="E1403" i="68"/>
  <c r="R1402" i="68"/>
  <c r="M1402" i="68"/>
  <c r="E1402" i="68"/>
  <c r="R1401" i="68"/>
  <c r="M1401" i="68"/>
  <c r="E1401" i="68"/>
  <c r="R1400" i="68"/>
  <c r="M1400" i="68"/>
  <c r="E1400" i="68"/>
  <c r="R1399" i="68"/>
  <c r="M1399" i="68"/>
  <c r="E1399" i="68"/>
  <c r="R1398" i="68"/>
  <c r="M1398" i="68"/>
  <c r="E1398" i="68"/>
  <c r="R1397" i="68"/>
  <c r="M1397" i="68"/>
  <c r="E1397" i="68"/>
  <c r="R1396" i="68"/>
  <c r="M1396" i="68"/>
  <c r="E1396" i="68"/>
  <c r="R1395" i="68"/>
  <c r="M1395" i="68"/>
  <c r="E1395" i="68"/>
  <c r="R1394" i="68"/>
  <c r="M1394" i="68"/>
  <c r="E1394" i="68"/>
  <c r="R1393" i="68"/>
  <c r="M1393" i="68"/>
  <c r="E1393" i="68"/>
  <c r="R1392" i="68"/>
  <c r="M1392" i="68"/>
  <c r="E1392" i="68"/>
  <c r="R1391" i="68"/>
  <c r="M1391" i="68"/>
  <c r="E1391" i="68"/>
  <c r="R1390" i="68"/>
  <c r="M1390" i="68"/>
  <c r="E1390" i="68"/>
  <c r="R1389" i="68"/>
  <c r="M1389" i="68"/>
  <c r="E1389" i="68"/>
  <c r="R1388" i="68"/>
  <c r="M1388" i="68"/>
  <c r="E1388" i="68"/>
  <c r="R1387" i="68"/>
  <c r="M1387" i="68"/>
  <c r="E1387" i="68"/>
  <c r="R1386" i="68"/>
  <c r="M1386" i="68"/>
  <c r="E1386" i="68"/>
  <c r="R1385" i="68"/>
  <c r="M1385" i="68"/>
  <c r="E1385" i="68"/>
  <c r="R1384" i="68"/>
  <c r="M1384" i="68"/>
  <c r="E1384" i="68"/>
  <c r="R1383" i="68"/>
  <c r="M1383" i="68"/>
  <c r="E1383" i="68"/>
  <c r="R1382" i="68"/>
  <c r="M1382" i="68"/>
  <c r="E1382" i="68"/>
  <c r="R1381" i="68"/>
  <c r="M1381" i="68"/>
  <c r="E1381" i="68"/>
  <c r="R1380" i="68"/>
  <c r="M1380" i="68"/>
  <c r="E1380" i="68"/>
  <c r="R1379" i="68"/>
  <c r="M1379" i="68"/>
  <c r="E1379" i="68"/>
  <c r="R1378" i="68"/>
  <c r="M1378" i="68"/>
  <c r="E1378" i="68"/>
  <c r="R1377" i="68"/>
  <c r="M1377" i="68"/>
  <c r="E1377" i="68"/>
  <c r="R1376" i="68"/>
  <c r="M1376" i="68"/>
  <c r="E1376" i="68"/>
  <c r="R1375" i="68"/>
  <c r="M1375" i="68"/>
  <c r="E1375" i="68"/>
  <c r="R1374" i="68"/>
  <c r="M1374" i="68"/>
  <c r="E1374" i="68"/>
  <c r="R1373" i="68"/>
  <c r="M1373" i="68"/>
  <c r="E1373" i="68"/>
  <c r="R1372" i="68"/>
  <c r="M1372" i="68"/>
  <c r="E1372" i="68"/>
  <c r="R1371" i="68"/>
  <c r="M1371" i="68"/>
  <c r="E1371" i="68"/>
  <c r="R1370" i="68"/>
  <c r="M1370" i="68"/>
  <c r="E1370" i="68"/>
  <c r="R1369" i="68"/>
  <c r="M1369" i="68"/>
  <c r="E1369" i="68"/>
  <c r="R1368" i="68"/>
  <c r="M1368" i="68"/>
  <c r="E1368" i="68"/>
  <c r="R1367" i="68"/>
  <c r="M1367" i="68"/>
  <c r="E1367" i="68"/>
  <c r="R1366" i="68"/>
  <c r="M1366" i="68"/>
  <c r="E1366" i="68"/>
  <c r="R1365" i="68"/>
  <c r="M1365" i="68"/>
  <c r="E1365" i="68"/>
  <c r="R1364" i="68"/>
  <c r="M1364" i="68"/>
  <c r="E1364" i="68"/>
  <c r="R1363" i="68"/>
  <c r="M1363" i="68"/>
  <c r="E1363" i="68"/>
  <c r="R1362" i="68"/>
  <c r="M1362" i="68"/>
  <c r="E1362" i="68"/>
  <c r="R1361" i="68"/>
  <c r="M1361" i="68"/>
  <c r="E1361" i="68"/>
  <c r="R1360" i="68"/>
  <c r="M1360" i="68"/>
  <c r="E1360" i="68"/>
  <c r="R1359" i="68"/>
  <c r="M1359" i="68"/>
  <c r="E1359" i="68"/>
  <c r="R1358" i="68"/>
  <c r="M1358" i="68"/>
  <c r="E1358" i="68"/>
  <c r="R1357" i="68"/>
  <c r="M1357" i="68"/>
  <c r="E1357" i="68"/>
  <c r="R1356" i="68"/>
  <c r="M1356" i="68"/>
  <c r="E1356" i="68"/>
  <c r="R1355" i="68"/>
  <c r="M1355" i="68"/>
  <c r="E1355" i="68"/>
  <c r="R1354" i="68"/>
  <c r="M1354" i="68"/>
  <c r="E1354" i="68"/>
  <c r="R1353" i="68"/>
  <c r="M1353" i="68"/>
  <c r="E1353" i="68"/>
  <c r="R1352" i="68"/>
  <c r="M1352" i="68"/>
  <c r="E1352" i="68"/>
  <c r="R1351" i="68"/>
  <c r="M1351" i="68"/>
  <c r="E1351" i="68"/>
  <c r="R1350" i="68"/>
  <c r="M1350" i="68"/>
  <c r="E1350" i="68"/>
  <c r="R1349" i="68"/>
  <c r="M1349" i="68"/>
  <c r="E1349" i="68"/>
  <c r="R1348" i="68"/>
  <c r="M1348" i="68"/>
  <c r="E1348" i="68"/>
  <c r="R1347" i="68"/>
  <c r="M1347" i="68"/>
  <c r="E1347" i="68"/>
  <c r="R1346" i="68"/>
  <c r="M1346" i="68"/>
  <c r="E1346" i="68"/>
  <c r="R1345" i="68"/>
  <c r="M1345" i="68"/>
  <c r="E1345" i="68"/>
  <c r="R1344" i="68"/>
  <c r="M1344" i="68"/>
  <c r="E1344" i="68"/>
  <c r="R1343" i="68"/>
  <c r="M1343" i="68"/>
  <c r="E1343" i="68"/>
  <c r="R1342" i="68"/>
  <c r="M1342" i="68"/>
  <c r="E1342" i="68"/>
  <c r="R1341" i="68"/>
  <c r="M1341" i="68"/>
  <c r="E1341" i="68"/>
  <c r="R1340" i="68"/>
  <c r="M1340" i="68"/>
  <c r="E1340" i="68"/>
  <c r="R1339" i="68"/>
  <c r="M1339" i="68"/>
  <c r="E1339" i="68"/>
  <c r="R1338" i="68"/>
  <c r="M1338" i="68"/>
  <c r="E1338" i="68"/>
  <c r="R1337" i="68"/>
  <c r="M1337" i="68"/>
  <c r="E1337" i="68"/>
  <c r="R1336" i="68"/>
  <c r="M1336" i="68"/>
  <c r="E1336" i="68"/>
  <c r="R1335" i="68"/>
  <c r="M1335" i="68"/>
  <c r="E1335" i="68"/>
  <c r="R1334" i="68"/>
  <c r="M1334" i="68"/>
  <c r="E1334" i="68"/>
  <c r="R1333" i="68"/>
  <c r="M1333" i="68"/>
  <c r="E1333" i="68"/>
  <c r="R1332" i="68"/>
  <c r="M1332" i="68"/>
  <c r="E1332" i="68"/>
  <c r="R1331" i="68"/>
  <c r="M1331" i="68"/>
  <c r="E1331" i="68"/>
  <c r="R1330" i="68"/>
  <c r="M1330" i="68"/>
  <c r="E1330" i="68"/>
  <c r="R1329" i="68"/>
  <c r="M1329" i="68"/>
  <c r="E1329" i="68"/>
  <c r="R1328" i="68"/>
  <c r="M1328" i="68"/>
  <c r="E1328" i="68"/>
  <c r="R1327" i="68"/>
  <c r="M1327" i="68"/>
  <c r="E1327" i="68"/>
  <c r="R1326" i="68"/>
  <c r="M1326" i="68"/>
  <c r="E1326" i="68"/>
  <c r="R1325" i="68"/>
  <c r="M1325" i="68"/>
  <c r="E1325" i="68"/>
  <c r="R1324" i="68"/>
  <c r="M1324" i="68"/>
  <c r="E1324" i="68"/>
  <c r="R1323" i="68"/>
  <c r="M1323" i="68"/>
  <c r="E1323" i="68"/>
  <c r="R1322" i="68"/>
  <c r="M1322" i="68"/>
  <c r="E1322" i="68"/>
  <c r="R1321" i="68"/>
  <c r="M1321" i="68"/>
  <c r="E1321" i="68"/>
  <c r="R1320" i="68"/>
  <c r="M1320" i="68"/>
  <c r="E1320" i="68"/>
  <c r="R1319" i="68"/>
  <c r="M1319" i="68"/>
  <c r="E1319" i="68"/>
  <c r="R1318" i="68"/>
  <c r="M1318" i="68"/>
  <c r="E1318" i="68"/>
  <c r="R1317" i="68"/>
  <c r="M1317" i="68"/>
  <c r="I1317" i="68"/>
  <c r="E1317" i="68"/>
  <c r="R1316" i="68"/>
  <c r="M1316" i="68"/>
  <c r="E1316" i="68"/>
  <c r="R1315" i="68"/>
  <c r="M1315" i="68"/>
  <c r="E1315" i="68"/>
  <c r="R1314" i="68"/>
  <c r="M1314" i="68"/>
  <c r="E1314" i="68"/>
  <c r="R1313" i="68"/>
  <c r="M1313" i="68"/>
  <c r="E1313" i="68"/>
  <c r="R1312" i="68"/>
  <c r="M1312" i="68"/>
  <c r="E1312" i="68"/>
  <c r="R1311" i="68"/>
  <c r="M1311" i="68"/>
  <c r="E1311" i="68"/>
  <c r="R1310" i="68"/>
  <c r="M1310" i="68"/>
  <c r="E1310" i="68"/>
  <c r="R1309" i="68"/>
  <c r="M1309" i="68"/>
  <c r="E1309" i="68"/>
  <c r="R1308" i="68"/>
  <c r="M1308" i="68"/>
  <c r="E1308" i="68"/>
  <c r="R1307" i="68"/>
  <c r="M1307" i="68"/>
  <c r="E1307" i="68"/>
  <c r="R1306" i="68"/>
  <c r="M1306" i="68"/>
  <c r="E1306" i="68"/>
  <c r="R1305" i="68"/>
  <c r="M1305" i="68"/>
  <c r="E1305" i="68"/>
  <c r="R1304" i="68"/>
  <c r="M1304" i="68"/>
  <c r="E1304" i="68"/>
  <c r="R1303" i="68"/>
  <c r="M1303" i="68"/>
  <c r="E1303" i="68"/>
  <c r="R1302" i="68"/>
  <c r="M1302" i="68"/>
  <c r="E1302" i="68"/>
  <c r="R1301" i="68"/>
  <c r="M1301" i="68"/>
  <c r="E1301" i="68"/>
  <c r="R1300" i="68"/>
  <c r="M1300" i="68"/>
  <c r="E1300" i="68"/>
  <c r="R1299" i="68"/>
  <c r="M1299" i="68"/>
  <c r="E1299" i="68"/>
  <c r="R1298" i="68"/>
  <c r="M1298" i="68"/>
  <c r="E1298" i="68"/>
  <c r="R1297" i="68"/>
  <c r="M1297" i="68"/>
  <c r="E1297" i="68"/>
  <c r="R1296" i="68"/>
  <c r="M1296" i="68"/>
  <c r="G1296" i="68"/>
  <c r="E1296" i="68"/>
  <c r="R1295" i="68"/>
  <c r="M1295" i="68"/>
  <c r="H1295" i="68"/>
  <c r="G1295" i="68"/>
  <c r="E1295" i="68"/>
  <c r="R1294" i="68"/>
  <c r="N1294" i="68"/>
  <c r="M1294" i="68"/>
  <c r="G1294" i="68"/>
  <c r="E1294" i="68"/>
  <c r="R1293" i="68"/>
  <c r="M1293" i="68"/>
  <c r="G1293" i="68"/>
  <c r="E1293" i="68"/>
  <c r="R1292" i="68"/>
  <c r="N1292" i="68"/>
  <c r="M1292" i="68"/>
  <c r="E1292" i="68"/>
  <c r="R1291" i="68"/>
  <c r="M1291" i="68"/>
  <c r="G1291" i="68"/>
  <c r="E1291" i="68"/>
  <c r="R1290" i="68"/>
  <c r="N1290" i="68"/>
  <c r="M1290" i="68"/>
  <c r="E1290" i="68"/>
  <c r="R1289" i="68"/>
  <c r="M1289" i="68"/>
  <c r="E1289" i="68"/>
  <c r="R1288" i="68"/>
  <c r="M1288" i="68"/>
  <c r="E1288" i="68"/>
  <c r="R1287" i="68"/>
  <c r="M1287" i="68"/>
  <c r="E1287" i="68"/>
  <c r="R1286" i="68"/>
  <c r="M1286" i="68"/>
  <c r="E1286" i="68"/>
  <c r="R1285" i="68"/>
  <c r="M1285" i="68"/>
  <c r="E1285" i="68"/>
  <c r="R1284" i="68"/>
  <c r="M1284" i="68"/>
  <c r="E1284" i="68"/>
  <c r="R1283" i="68"/>
  <c r="M1283" i="68"/>
  <c r="E1283" i="68"/>
  <c r="R1282" i="68"/>
  <c r="M1282" i="68"/>
  <c r="E1282" i="68"/>
  <c r="R1281" i="68"/>
  <c r="M1281" i="68"/>
  <c r="E1281" i="68"/>
  <c r="R1280" i="68"/>
  <c r="M1280" i="68"/>
  <c r="E1280" i="68"/>
  <c r="R1279" i="68"/>
  <c r="M1279" i="68"/>
  <c r="E1279" i="68"/>
  <c r="R1278" i="68"/>
  <c r="M1278" i="68"/>
  <c r="E1278" i="68"/>
  <c r="R1277" i="68"/>
  <c r="M1277" i="68"/>
  <c r="E1277" i="68"/>
  <c r="R1276" i="68"/>
  <c r="M1276" i="68"/>
  <c r="E1276" i="68"/>
  <c r="R1275" i="68"/>
  <c r="M1275" i="68"/>
  <c r="E1275" i="68"/>
  <c r="R1274" i="68"/>
  <c r="M1274" i="68"/>
  <c r="E1274" i="68"/>
  <c r="R1273" i="68"/>
  <c r="M1273" i="68"/>
  <c r="E1273" i="68"/>
  <c r="R1272" i="68"/>
  <c r="M1272" i="68"/>
  <c r="E1272" i="68"/>
  <c r="R1271" i="68"/>
  <c r="M1271" i="68"/>
  <c r="E1271" i="68"/>
  <c r="R1270" i="68"/>
  <c r="M1270" i="68"/>
  <c r="E1270" i="68"/>
  <c r="R1269" i="68"/>
  <c r="M1269" i="68"/>
  <c r="E1269" i="68"/>
  <c r="R1268" i="68"/>
  <c r="M1268" i="68"/>
  <c r="E1268" i="68"/>
  <c r="R1267" i="68"/>
  <c r="M1267" i="68"/>
  <c r="E1267" i="68"/>
  <c r="R1266" i="68"/>
  <c r="M1266" i="68"/>
  <c r="K1266" i="68"/>
  <c r="E1266" i="68"/>
  <c r="R1265" i="68"/>
  <c r="M1265" i="68"/>
  <c r="K1265" i="68"/>
  <c r="E1265" i="68"/>
  <c r="R1264" i="68"/>
  <c r="M1264" i="68"/>
  <c r="K1264" i="68"/>
  <c r="E1264" i="68"/>
  <c r="R1263" i="68"/>
  <c r="M1263" i="68"/>
  <c r="E1263" i="68"/>
  <c r="R1262" i="68"/>
  <c r="M1262" i="68"/>
  <c r="E1262" i="68"/>
  <c r="R1261" i="68"/>
  <c r="M1261" i="68"/>
  <c r="E1261" i="68"/>
  <c r="R1260" i="68"/>
  <c r="M1260" i="68"/>
  <c r="E1260" i="68"/>
  <c r="R1259" i="68"/>
  <c r="M1259" i="68"/>
  <c r="E1259" i="68"/>
  <c r="R1258" i="68"/>
  <c r="M1258" i="68"/>
  <c r="E1258" i="68"/>
  <c r="R1257" i="68"/>
  <c r="M1257" i="68"/>
  <c r="E1257" i="68"/>
  <c r="R1256" i="68"/>
  <c r="M1256" i="68"/>
  <c r="E1256" i="68"/>
  <c r="R1255" i="68"/>
  <c r="M1255" i="68"/>
  <c r="E1255" i="68"/>
  <c r="R1254" i="68"/>
  <c r="M1254" i="68"/>
  <c r="E1254" i="68"/>
  <c r="R1253" i="68"/>
  <c r="M1253" i="68"/>
  <c r="E1253" i="68"/>
  <c r="R1252" i="68"/>
  <c r="M1252" i="68"/>
  <c r="E1252" i="68"/>
  <c r="R1251" i="68"/>
  <c r="M1251" i="68"/>
  <c r="E1251" i="68"/>
  <c r="R1250" i="68"/>
  <c r="M1250" i="68"/>
  <c r="E1250" i="68"/>
  <c r="R1249" i="68"/>
  <c r="M1249" i="68"/>
  <c r="E1249" i="68"/>
  <c r="R1248" i="68"/>
  <c r="M1248" i="68"/>
  <c r="E1248" i="68"/>
  <c r="R1247" i="68"/>
  <c r="M1247" i="68"/>
  <c r="E1247" i="68"/>
  <c r="R1246" i="68"/>
  <c r="M1246" i="68"/>
  <c r="E1246" i="68"/>
  <c r="R1245" i="68"/>
  <c r="M1245" i="68"/>
  <c r="E1245" i="68"/>
  <c r="R1244" i="68"/>
  <c r="M1244" i="68"/>
  <c r="E1244" i="68"/>
  <c r="R1243" i="68"/>
  <c r="M1243" i="68"/>
  <c r="E1243" i="68"/>
  <c r="R1242" i="68"/>
  <c r="M1242" i="68"/>
  <c r="E1242" i="68"/>
  <c r="R1241" i="68"/>
  <c r="M1241" i="68"/>
  <c r="E1241" i="68"/>
  <c r="R1240" i="68"/>
  <c r="M1240" i="68"/>
  <c r="E1240" i="68"/>
  <c r="R1239" i="68"/>
  <c r="M1239" i="68"/>
  <c r="E1239" i="68"/>
  <c r="R1238" i="68"/>
  <c r="M1238" i="68"/>
  <c r="E1238" i="68"/>
  <c r="R1237" i="68"/>
  <c r="M1237" i="68"/>
  <c r="E1237" i="68"/>
  <c r="R1236" i="68"/>
  <c r="M1236" i="68"/>
  <c r="E1236" i="68"/>
  <c r="R1235" i="68"/>
  <c r="M1235" i="68"/>
  <c r="E1235" i="68"/>
  <c r="R1234" i="68"/>
  <c r="M1234" i="68"/>
  <c r="E1234" i="68"/>
  <c r="R1233" i="68"/>
  <c r="M1233" i="68"/>
  <c r="E1233" i="68"/>
  <c r="R1232" i="68"/>
  <c r="M1232" i="68"/>
  <c r="E1232" i="68"/>
  <c r="R1231" i="68"/>
  <c r="M1231" i="68"/>
  <c r="E1231" i="68"/>
  <c r="R1230" i="68"/>
  <c r="M1230" i="68"/>
  <c r="E1230" i="68"/>
  <c r="R1229" i="68"/>
  <c r="M1229" i="68"/>
  <c r="E1229" i="68"/>
  <c r="R1228" i="68"/>
  <c r="M1228" i="68"/>
  <c r="E1228" i="68"/>
  <c r="R1227" i="68"/>
  <c r="M1227" i="68"/>
  <c r="E1227" i="68"/>
  <c r="R1226" i="68"/>
  <c r="M1226" i="68"/>
  <c r="E1226" i="68"/>
  <c r="R1225" i="68"/>
  <c r="M1225" i="68"/>
  <c r="E1225" i="68"/>
  <c r="R1224" i="68"/>
  <c r="M1224" i="68"/>
  <c r="E1224" i="68"/>
  <c r="R1223" i="68"/>
  <c r="M1223" i="68"/>
  <c r="E1223" i="68"/>
  <c r="R1222" i="68"/>
  <c r="M1222" i="68"/>
  <c r="G1222" i="68"/>
  <c r="E1222" i="68"/>
  <c r="R1221" i="68"/>
  <c r="M1221" i="68"/>
  <c r="I1221" i="68"/>
  <c r="E1221" i="68"/>
  <c r="R1220" i="68"/>
  <c r="M1220" i="68"/>
  <c r="E1220" i="68"/>
  <c r="R1219" i="68"/>
  <c r="M1219" i="68"/>
  <c r="G1219" i="68"/>
  <c r="E1219" i="68"/>
  <c r="R1218" i="68"/>
  <c r="M1218" i="68"/>
  <c r="J1218" i="68"/>
  <c r="E1218" i="68"/>
  <c r="R1217" i="68"/>
  <c r="M1217" i="68"/>
  <c r="E1217" i="68"/>
  <c r="R1216" i="68"/>
  <c r="M1216" i="68"/>
  <c r="E1216" i="68"/>
  <c r="R1215" i="68"/>
  <c r="M1215" i="68"/>
  <c r="E1215" i="68"/>
  <c r="R1214" i="68"/>
  <c r="M1214" i="68"/>
  <c r="E1214" i="68"/>
  <c r="R1213" i="68"/>
  <c r="M1213" i="68"/>
  <c r="E1213" i="68"/>
  <c r="R1212" i="68"/>
  <c r="M1212" i="68"/>
  <c r="E1212" i="68"/>
  <c r="R1211" i="68"/>
  <c r="M1211" i="68"/>
  <c r="E1211" i="68"/>
  <c r="R1210" i="68"/>
  <c r="M1210" i="68"/>
  <c r="E1210" i="68"/>
  <c r="R1209" i="68"/>
  <c r="M1209" i="68"/>
  <c r="E1209" i="68"/>
  <c r="R1208" i="68"/>
  <c r="M1208" i="68"/>
  <c r="E1208" i="68"/>
  <c r="R1207" i="68"/>
  <c r="M1207" i="68"/>
  <c r="E1207" i="68"/>
  <c r="R1206" i="68"/>
  <c r="M1206" i="68"/>
  <c r="E1206" i="68"/>
  <c r="R1205" i="68"/>
  <c r="M1205" i="68"/>
  <c r="E1205" i="68"/>
  <c r="R1204" i="68"/>
  <c r="M1204" i="68"/>
  <c r="E1204" i="68"/>
  <c r="R1203" i="68"/>
  <c r="M1203" i="68"/>
  <c r="E1203" i="68"/>
  <c r="R1202" i="68"/>
  <c r="M1202" i="68"/>
  <c r="E1202" i="68"/>
  <c r="R1201" i="68"/>
  <c r="M1201" i="68"/>
  <c r="E1201" i="68"/>
  <c r="R1200" i="68"/>
  <c r="M1200" i="68"/>
  <c r="E1200" i="68"/>
  <c r="R1199" i="68"/>
  <c r="M1199" i="68"/>
  <c r="E1199" i="68"/>
  <c r="R1198" i="68"/>
  <c r="M1198" i="68"/>
  <c r="E1198" i="68"/>
  <c r="R1197" i="68"/>
  <c r="M1197" i="68"/>
  <c r="E1197" i="68"/>
  <c r="R1196" i="68"/>
  <c r="M1196" i="68"/>
  <c r="E1196" i="68"/>
  <c r="R1195" i="68"/>
  <c r="M1195" i="68"/>
  <c r="E1195" i="68"/>
  <c r="R1194" i="68"/>
  <c r="M1194" i="68"/>
  <c r="E1194" i="68"/>
  <c r="R1193" i="68"/>
  <c r="M1193" i="68"/>
  <c r="E1193" i="68"/>
  <c r="R1192" i="68"/>
  <c r="M1192" i="68"/>
  <c r="E1192" i="68"/>
  <c r="R1191" i="68"/>
  <c r="M1191" i="68"/>
  <c r="E1191" i="68"/>
  <c r="R1190" i="68"/>
  <c r="M1190" i="68"/>
  <c r="E1190" i="68"/>
  <c r="R1189" i="68"/>
  <c r="M1189" i="68"/>
  <c r="E1189" i="68"/>
  <c r="R1188" i="68"/>
  <c r="M1188" i="68"/>
  <c r="E1188" i="68"/>
  <c r="R1187" i="68"/>
  <c r="M1187" i="68"/>
  <c r="E1187" i="68"/>
  <c r="R1186" i="68"/>
  <c r="M1186" i="68"/>
  <c r="E1186" i="68"/>
  <c r="R1185" i="68"/>
  <c r="M1185" i="68"/>
  <c r="E1185" i="68"/>
  <c r="R1184" i="68"/>
  <c r="M1184" i="68"/>
  <c r="E1184" i="68"/>
  <c r="R1183" i="68"/>
  <c r="M1183" i="68"/>
  <c r="E1183" i="68"/>
  <c r="R1182" i="68"/>
  <c r="M1182" i="68"/>
  <c r="E1182" i="68"/>
  <c r="R1181" i="68"/>
  <c r="M1181" i="68"/>
  <c r="E1181" i="68"/>
  <c r="R1180" i="68"/>
  <c r="M1180" i="68"/>
  <c r="E1180" i="68"/>
  <c r="R1179" i="68"/>
  <c r="M1179" i="68"/>
  <c r="E1179" i="68"/>
  <c r="R1178" i="68"/>
  <c r="M1178" i="68"/>
  <c r="E1178" i="68"/>
  <c r="R1177" i="68"/>
  <c r="M1177" i="68"/>
  <c r="E1177" i="68"/>
  <c r="R1176" i="68"/>
  <c r="M1176" i="68"/>
  <c r="E1176" i="68"/>
  <c r="R1175" i="68"/>
  <c r="M1175" i="68"/>
  <c r="E1175" i="68"/>
  <c r="R1174" i="68"/>
  <c r="M1174" i="68"/>
  <c r="E1174" i="68"/>
  <c r="R1173" i="68"/>
  <c r="M1173" i="68"/>
  <c r="E1173" i="68"/>
  <c r="R1172" i="68"/>
  <c r="M1172" i="68"/>
  <c r="E1172" i="68"/>
  <c r="R1171" i="68"/>
  <c r="M1171" i="68"/>
  <c r="E1171" i="68"/>
  <c r="R1170" i="68"/>
  <c r="M1170" i="68"/>
  <c r="E1170" i="68"/>
  <c r="R1169" i="68"/>
  <c r="M1169" i="68"/>
  <c r="E1169" i="68"/>
  <c r="R1168" i="68"/>
  <c r="M1168" i="68"/>
  <c r="E1168" i="68"/>
  <c r="R1167" i="68"/>
  <c r="M1167" i="68"/>
  <c r="E1167" i="68"/>
  <c r="R1166" i="68"/>
  <c r="M1166" i="68"/>
  <c r="E1166" i="68"/>
  <c r="R1165" i="68"/>
  <c r="M1165" i="68"/>
  <c r="E1165" i="68"/>
  <c r="R1164" i="68"/>
  <c r="M1164" i="68"/>
  <c r="E1164" i="68"/>
  <c r="R1163" i="68"/>
  <c r="M1163" i="68"/>
  <c r="E1163" i="68"/>
  <c r="R1162" i="68"/>
  <c r="M1162" i="68"/>
  <c r="E1162" i="68"/>
  <c r="R1161" i="68"/>
  <c r="M1161" i="68"/>
  <c r="E1161" i="68"/>
  <c r="R1160" i="68"/>
  <c r="M1160" i="68"/>
  <c r="E1160" i="68"/>
  <c r="R1159" i="68"/>
  <c r="M1159" i="68"/>
  <c r="E1159" i="68"/>
  <c r="R1158" i="68"/>
  <c r="M1158" i="68"/>
  <c r="E1158" i="68"/>
  <c r="R1157" i="68"/>
  <c r="M1157" i="68"/>
  <c r="E1157" i="68"/>
  <c r="R1156" i="68"/>
  <c r="M1156" i="68"/>
  <c r="E1156" i="68"/>
  <c r="R1155" i="68"/>
  <c r="M1155" i="68"/>
  <c r="E1155" i="68"/>
  <c r="R1154" i="68"/>
  <c r="M1154" i="68"/>
  <c r="E1154" i="68"/>
  <c r="R1153" i="68"/>
  <c r="M1153" i="68"/>
  <c r="E1153" i="68"/>
  <c r="R1152" i="68"/>
  <c r="M1152" i="68"/>
  <c r="E1152" i="68"/>
  <c r="R1151" i="68"/>
  <c r="M1151" i="68"/>
  <c r="E1151" i="68"/>
  <c r="R1150" i="68"/>
  <c r="M1150" i="68"/>
  <c r="E1150" i="68"/>
  <c r="R1149" i="68"/>
  <c r="M1149" i="68"/>
  <c r="E1149" i="68"/>
  <c r="R1148" i="68"/>
  <c r="M1148" i="68"/>
  <c r="E1148" i="68"/>
  <c r="R1147" i="68"/>
  <c r="M1147" i="68"/>
  <c r="E1147" i="68"/>
  <c r="R1146" i="68"/>
  <c r="M1146" i="68"/>
  <c r="E1146" i="68"/>
  <c r="R1145" i="68"/>
  <c r="M1145" i="68"/>
  <c r="E1145" i="68"/>
  <c r="R1144" i="68"/>
  <c r="M1144" i="68"/>
  <c r="E1144" i="68"/>
  <c r="R1143" i="68"/>
  <c r="M1143" i="68"/>
  <c r="E1143" i="68"/>
  <c r="R1142" i="68"/>
  <c r="M1142" i="68"/>
  <c r="E1142" i="68"/>
  <c r="R1141" i="68"/>
  <c r="M1141" i="68"/>
  <c r="E1141" i="68"/>
  <c r="R1140" i="68"/>
  <c r="M1140" i="68"/>
  <c r="E1140" i="68"/>
  <c r="R1139" i="68"/>
  <c r="M1139" i="68"/>
  <c r="E1139" i="68"/>
  <c r="R1138" i="68"/>
  <c r="M1138" i="68"/>
  <c r="E1138" i="68"/>
  <c r="R1137" i="68"/>
  <c r="M1137" i="68"/>
  <c r="E1137" i="68"/>
  <c r="R1136" i="68"/>
  <c r="M1136" i="68"/>
  <c r="E1136" i="68"/>
  <c r="R1135" i="68"/>
  <c r="M1135" i="68"/>
  <c r="E1135" i="68"/>
  <c r="R1134" i="68"/>
  <c r="M1134" i="68"/>
  <c r="E1134" i="68"/>
  <c r="R1133" i="68"/>
  <c r="M1133" i="68"/>
  <c r="E1133" i="68"/>
  <c r="R1132" i="68"/>
  <c r="M1132" i="68"/>
  <c r="E1132" i="68"/>
  <c r="R1131" i="68"/>
  <c r="M1131" i="68"/>
  <c r="E1131" i="68"/>
  <c r="R1130" i="68"/>
  <c r="M1130" i="68"/>
  <c r="E1130" i="68"/>
  <c r="R1129" i="68"/>
  <c r="M1129" i="68"/>
  <c r="E1129" i="68"/>
  <c r="R1128" i="68"/>
  <c r="M1128" i="68"/>
  <c r="E1128" i="68"/>
  <c r="R1127" i="68"/>
  <c r="M1127" i="68"/>
  <c r="E1127" i="68"/>
  <c r="R1126" i="68"/>
  <c r="M1126" i="68"/>
  <c r="E1126" i="68"/>
  <c r="R1125" i="68"/>
  <c r="M1125" i="68"/>
  <c r="E1125" i="68"/>
  <c r="R1124" i="68"/>
  <c r="M1124" i="68"/>
  <c r="E1124" i="68"/>
  <c r="R1123" i="68"/>
  <c r="M1123" i="68"/>
  <c r="E1123" i="68"/>
  <c r="R1122" i="68"/>
  <c r="M1122" i="68"/>
  <c r="E1122" i="68"/>
  <c r="R1121" i="68"/>
  <c r="M1121" i="68"/>
  <c r="E1121" i="68"/>
  <c r="R1120" i="68"/>
  <c r="M1120" i="68"/>
  <c r="E1120" i="68"/>
  <c r="R1119" i="68"/>
  <c r="M1119" i="68"/>
  <c r="E1119" i="68"/>
  <c r="R1118" i="68"/>
  <c r="M1118" i="68"/>
  <c r="E1118" i="68"/>
  <c r="R1117" i="68"/>
  <c r="M1117" i="68"/>
  <c r="E1117" i="68"/>
  <c r="R1116" i="68"/>
  <c r="M1116" i="68"/>
  <c r="E1116" i="68"/>
  <c r="R1115" i="68"/>
  <c r="M1115" i="68"/>
  <c r="E1115" i="68"/>
  <c r="R1114" i="68"/>
  <c r="M1114" i="68"/>
  <c r="E1114" i="68"/>
  <c r="R1113" i="68"/>
  <c r="M1113" i="68"/>
  <c r="E1113" i="68"/>
  <c r="R1112" i="68"/>
  <c r="M1112" i="68"/>
  <c r="E1112" i="68"/>
  <c r="R1111" i="68"/>
  <c r="M1111" i="68"/>
  <c r="E1111" i="68"/>
  <c r="R1110" i="68"/>
  <c r="M1110" i="68"/>
  <c r="E1110" i="68"/>
  <c r="R1109" i="68"/>
  <c r="M1109" i="68"/>
  <c r="E1109" i="68"/>
  <c r="R1108" i="68"/>
  <c r="M1108" i="68"/>
  <c r="E1108" i="68"/>
  <c r="R1107" i="68"/>
  <c r="M1107" i="68"/>
  <c r="E1107" i="68"/>
  <c r="R1106" i="68"/>
  <c r="M1106" i="68"/>
  <c r="E1106" i="68"/>
  <c r="R1105" i="68"/>
  <c r="M1105" i="68"/>
  <c r="E1105" i="68"/>
  <c r="R1104" i="68"/>
  <c r="M1104" i="68"/>
  <c r="E1104" i="68"/>
  <c r="R1103" i="68"/>
  <c r="M1103" i="68"/>
  <c r="E1103" i="68"/>
  <c r="R1102" i="68"/>
  <c r="M1102" i="68"/>
  <c r="E1102" i="68"/>
  <c r="R1101" i="68"/>
  <c r="M1101" i="68"/>
  <c r="E1101" i="68"/>
  <c r="R1100" i="68"/>
  <c r="M1100" i="68"/>
  <c r="E1100" i="68"/>
  <c r="R1099" i="68"/>
  <c r="M1099" i="68"/>
  <c r="E1099" i="68"/>
  <c r="R1098" i="68"/>
  <c r="M1098" i="68"/>
  <c r="E1098" i="68"/>
  <c r="R1097" i="68"/>
  <c r="M1097" i="68"/>
  <c r="E1097" i="68"/>
  <c r="R1096" i="68"/>
  <c r="M1096" i="68"/>
  <c r="E1096" i="68"/>
  <c r="R1095" i="68"/>
  <c r="M1095" i="68"/>
  <c r="E1095" i="68"/>
  <c r="R1094" i="68"/>
  <c r="M1094" i="68"/>
  <c r="E1094" i="68"/>
  <c r="R1093" i="68"/>
  <c r="M1093" i="68"/>
  <c r="E1093" i="68"/>
  <c r="R1092" i="68"/>
  <c r="M1092" i="68"/>
  <c r="E1092" i="68"/>
  <c r="R1091" i="68"/>
  <c r="M1091" i="68"/>
  <c r="E1091" i="68"/>
  <c r="R1090" i="68"/>
  <c r="M1090" i="68"/>
  <c r="E1090" i="68"/>
  <c r="R1089" i="68"/>
  <c r="M1089" i="68"/>
  <c r="E1089" i="68"/>
  <c r="R1088" i="68"/>
  <c r="M1088" i="68"/>
  <c r="E1088" i="68"/>
  <c r="R1087" i="68"/>
  <c r="M1087" i="68"/>
  <c r="E1087" i="68"/>
  <c r="R1086" i="68"/>
  <c r="M1086" i="68"/>
  <c r="E1086" i="68"/>
  <c r="R1085" i="68"/>
  <c r="M1085" i="68"/>
  <c r="E1085" i="68"/>
  <c r="R1084" i="68"/>
  <c r="M1084" i="68"/>
  <c r="E1084" i="68"/>
  <c r="R1083" i="68"/>
  <c r="M1083" i="68"/>
  <c r="E1083" i="68"/>
  <c r="R1082" i="68"/>
  <c r="M1082" i="68"/>
  <c r="E1082" i="68"/>
  <c r="R1081" i="68"/>
  <c r="M1081" i="68"/>
  <c r="E1081" i="68"/>
  <c r="R1080" i="68"/>
  <c r="M1080" i="68"/>
  <c r="E1080" i="68"/>
  <c r="R1079" i="68"/>
  <c r="M1079" i="68"/>
  <c r="E1079" i="68"/>
  <c r="R1078" i="68"/>
  <c r="M1078" i="68"/>
  <c r="E1078" i="68"/>
  <c r="R1077" i="68"/>
  <c r="M1077" i="68"/>
  <c r="E1077" i="68"/>
  <c r="R1076" i="68"/>
  <c r="M1076" i="68"/>
  <c r="E1076" i="68"/>
  <c r="R1075" i="68"/>
  <c r="M1075" i="68"/>
  <c r="E1075" i="68"/>
  <c r="R1074" i="68"/>
  <c r="M1074" i="68"/>
  <c r="E1074" i="68"/>
  <c r="R1073" i="68"/>
  <c r="M1073" i="68"/>
  <c r="E1073" i="68"/>
  <c r="R1072" i="68"/>
  <c r="M1072" i="68"/>
  <c r="E1072" i="68"/>
  <c r="R1071" i="68"/>
  <c r="M1071" i="68"/>
  <c r="E1071" i="68"/>
  <c r="R1070" i="68"/>
  <c r="M1070" i="68"/>
  <c r="E1070" i="68"/>
  <c r="R1069" i="68"/>
  <c r="M1069" i="68"/>
  <c r="E1069" i="68"/>
  <c r="R1068" i="68"/>
  <c r="M1068" i="68"/>
  <c r="E1068" i="68"/>
  <c r="R1067" i="68"/>
  <c r="M1067" i="68"/>
  <c r="E1067" i="68"/>
  <c r="R1066" i="68"/>
  <c r="M1066" i="68"/>
  <c r="E1066" i="68"/>
  <c r="R1065" i="68"/>
  <c r="M1065" i="68"/>
  <c r="E1065" i="68"/>
  <c r="R1064" i="68"/>
  <c r="M1064" i="68"/>
  <c r="E1064" i="68"/>
  <c r="R1063" i="68"/>
  <c r="M1063" i="68"/>
  <c r="E1063" i="68"/>
  <c r="R1062" i="68"/>
  <c r="M1062" i="68"/>
  <c r="E1062" i="68"/>
  <c r="R1061" i="68"/>
  <c r="M1061" i="68"/>
  <c r="E1061" i="68"/>
  <c r="R1060" i="68"/>
  <c r="M1060" i="68"/>
  <c r="E1060" i="68"/>
  <c r="R1059" i="68"/>
  <c r="M1059" i="68"/>
  <c r="E1059" i="68"/>
  <c r="R1058" i="68"/>
  <c r="M1058" i="68"/>
  <c r="E1058" i="68"/>
  <c r="R1057" i="68"/>
  <c r="M1057" i="68"/>
  <c r="E1057" i="68"/>
  <c r="R1056" i="68"/>
  <c r="M1056" i="68"/>
  <c r="E1056" i="68"/>
  <c r="R1055" i="68"/>
  <c r="M1055" i="68"/>
  <c r="E1055" i="68"/>
  <c r="R1054" i="68"/>
  <c r="M1054" i="68"/>
  <c r="E1054" i="68"/>
  <c r="R1053" i="68"/>
  <c r="M1053" i="68"/>
  <c r="E1053" i="68"/>
  <c r="R1052" i="68"/>
  <c r="M1052" i="68"/>
  <c r="E1052" i="68"/>
  <c r="R1051" i="68"/>
  <c r="M1051" i="68"/>
  <c r="E1051" i="68"/>
  <c r="R1050" i="68"/>
  <c r="M1050" i="68"/>
  <c r="E1050" i="68"/>
  <c r="R1049" i="68"/>
  <c r="M1049" i="68"/>
  <c r="E1049" i="68"/>
  <c r="R1048" i="68"/>
  <c r="M1048" i="68"/>
  <c r="E1048" i="68"/>
  <c r="R1047" i="68"/>
  <c r="M1047" i="68"/>
  <c r="E1047" i="68"/>
  <c r="R1046" i="68"/>
  <c r="M1046" i="68"/>
  <c r="E1046" i="68"/>
  <c r="R1045" i="68"/>
  <c r="M1045" i="68"/>
  <c r="E1045" i="68"/>
  <c r="R1044" i="68"/>
  <c r="M1044" i="68"/>
  <c r="E1044" i="68"/>
  <c r="R1043" i="68"/>
  <c r="M1043" i="68"/>
  <c r="E1043" i="68"/>
  <c r="R1042" i="68"/>
  <c r="M1042" i="68"/>
  <c r="E1042" i="68"/>
  <c r="R1041" i="68"/>
  <c r="M1041" i="68"/>
  <c r="E1041" i="68"/>
  <c r="R1040" i="68"/>
  <c r="M1040" i="68"/>
  <c r="E1040" i="68"/>
  <c r="R1039" i="68"/>
  <c r="M1039" i="68"/>
  <c r="E1039" i="68"/>
  <c r="R1038" i="68"/>
  <c r="M1038" i="68"/>
  <c r="E1038" i="68"/>
  <c r="R1037" i="68"/>
  <c r="M1037" i="68"/>
  <c r="E1037" i="68"/>
  <c r="R1036" i="68"/>
  <c r="M1036" i="68"/>
  <c r="E1036" i="68"/>
  <c r="R1035" i="68"/>
  <c r="M1035" i="68"/>
  <c r="E1035" i="68"/>
  <c r="R1034" i="68"/>
  <c r="M1034" i="68"/>
  <c r="E1034" i="68"/>
  <c r="R1033" i="68"/>
  <c r="M1033" i="68"/>
  <c r="E1033" i="68"/>
  <c r="R1032" i="68"/>
  <c r="M1032" i="68"/>
  <c r="E1032" i="68"/>
  <c r="R1031" i="68"/>
  <c r="M1031" i="68"/>
  <c r="E1031" i="68"/>
  <c r="R1030" i="68"/>
  <c r="M1030" i="68"/>
  <c r="E1030" i="68"/>
  <c r="R1029" i="68"/>
  <c r="M1029" i="68"/>
  <c r="E1029" i="68"/>
  <c r="R1028" i="68"/>
  <c r="M1028" i="68"/>
  <c r="E1028" i="68"/>
  <c r="R1027" i="68"/>
  <c r="M1027" i="68"/>
  <c r="E1027" i="68"/>
  <c r="R1026" i="68"/>
  <c r="M1026" i="68"/>
  <c r="E1026" i="68"/>
  <c r="R1025" i="68"/>
  <c r="M1025" i="68"/>
  <c r="E1025" i="68"/>
  <c r="R1024" i="68"/>
  <c r="M1024" i="68"/>
  <c r="E1024" i="68"/>
  <c r="R1023" i="68"/>
  <c r="M1023" i="68"/>
  <c r="E1023" i="68"/>
  <c r="R1022" i="68"/>
  <c r="M1022" i="68"/>
  <c r="E1022" i="68"/>
  <c r="R1021" i="68"/>
  <c r="M1021" i="68"/>
  <c r="E1021" i="68"/>
  <c r="R1020" i="68"/>
  <c r="M1020" i="68"/>
  <c r="E1020" i="68"/>
  <c r="R1019" i="68"/>
  <c r="M1019" i="68"/>
  <c r="E1019" i="68"/>
  <c r="R1018" i="68"/>
  <c r="M1018" i="68"/>
  <c r="E1018" i="68"/>
  <c r="R1017" i="68"/>
  <c r="M1017" i="68"/>
  <c r="E1017" i="68"/>
  <c r="R1016" i="68"/>
  <c r="M1016" i="68"/>
  <c r="E1016" i="68"/>
  <c r="R1015" i="68"/>
  <c r="M1015" i="68"/>
  <c r="E1015" i="68"/>
  <c r="R1014" i="68"/>
  <c r="M1014" i="68"/>
  <c r="E1014" i="68"/>
  <c r="R1013" i="68"/>
  <c r="M1013" i="68"/>
  <c r="E1013" i="68"/>
  <c r="R1012" i="68"/>
  <c r="M1012" i="68"/>
  <c r="E1012" i="68"/>
  <c r="R1011" i="68"/>
  <c r="M1011" i="68"/>
  <c r="E1011" i="68"/>
  <c r="R1010" i="68"/>
  <c r="M1010" i="68"/>
  <c r="E1010" i="68"/>
  <c r="R1009" i="68"/>
  <c r="M1009" i="68"/>
  <c r="E1009" i="68"/>
  <c r="R1008" i="68"/>
  <c r="M1008" i="68"/>
  <c r="E1008" i="68"/>
  <c r="R1007" i="68"/>
  <c r="M1007" i="68"/>
  <c r="E1007" i="68"/>
  <c r="R1006" i="68"/>
  <c r="M1006" i="68"/>
  <c r="E1006" i="68"/>
  <c r="R1005" i="68"/>
  <c r="M1005" i="68"/>
  <c r="E1005" i="68"/>
  <c r="R1004" i="68"/>
  <c r="M1004" i="68"/>
  <c r="E1004" i="68"/>
  <c r="R1003" i="68"/>
  <c r="M1003" i="68"/>
  <c r="E1003" i="68"/>
  <c r="R1002" i="68"/>
  <c r="M1002" i="68"/>
  <c r="E1002" i="68"/>
  <c r="R1001" i="68"/>
  <c r="M1001" i="68"/>
  <c r="E1001" i="68"/>
  <c r="R1000" i="68"/>
  <c r="M1000" i="68"/>
  <c r="E1000" i="68"/>
  <c r="R999" i="68"/>
  <c r="M999" i="68"/>
  <c r="E999" i="68"/>
  <c r="R998" i="68"/>
  <c r="M998" i="68"/>
  <c r="E998" i="68"/>
  <c r="R997" i="68"/>
  <c r="M997" i="68"/>
  <c r="E997" i="68"/>
  <c r="R996" i="68"/>
  <c r="M996" i="68"/>
  <c r="E996" i="68"/>
  <c r="R995" i="68"/>
  <c r="M995" i="68"/>
  <c r="E995" i="68"/>
  <c r="R994" i="68"/>
  <c r="M994" i="68"/>
  <c r="E994" i="68"/>
  <c r="R993" i="68"/>
  <c r="M993" i="68"/>
  <c r="J993" i="68"/>
  <c r="E993" i="68"/>
  <c r="R992" i="68"/>
  <c r="M992" i="68"/>
  <c r="E992" i="68"/>
  <c r="R991" i="68"/>
  <c r="M991" i="68"/>
  <c r="E991" i="68"/>
  <c r="R990" i="68"/>
  <c r="N990" i="68"/>
  <c r="M990" i="68"/>
  <c r="G990" i="68"/>
  <c r="E990" i="68"/>
  <c r="R989" i="68"/>
  <c r="M989" i="68"/>
  <c r="G989" i="68"/>
  <c r="E989" i="68"/>
  <c r="R988" i="68"/>
  <c r="M988" i="68"/>
  <c r="G988" i="68"/>
  <c r="E988" i="68"/>
  <c r="R987" i="68"/>
  <c r="M987" i="68"/>
  <c r="F987" i="68"/>
  <c r="E987" i="68"/>
  <c r="R986" i="68"/>
  <c r="M986" i="68"/>
  <c r="G986" i="68"/>
  <c r="E986" i="68"/>
  <c r="R985" i="68"/>
  <c r="M985" i="68"/>
  <c r="E985" i="68"/>
  <c r="R984" i="68"/>
  <c r="M984" i="68"/>
  <c r="E984" i="68"/>
  <c r="R983" i="68"/>
  <c r="M983" i="68"/>
  <c r="E983" i="68"/>
  <c r="R982" i="68"/>
  <c r="M982" i="68"/>
  <c r="E982" i="68"/>
  <c r="R981" i="68"/>
  <c r="M981" i="68"/>
  <c r="E981" i="68"/>
  <c r="R980" i="68"/>
  <c r="M980" i="68"/>
  <c r="E980" i="68"/>
  <c r="R979" i="68"/>
  <c r="M979" i="68"/>
  <c r="E979" i="68"/>
  <c r="R978" i="68"/>
  <c r="M978" i="68"/>
  <c r="E978" i="68"/>
  <c r="R977" i="68"/>
  <c r="M977" i="68"/>
  <c r="E977" i="68"/>
  <c r="R976" i="68"/>
  <c r="M976" i="68"/>
  <c r="E976" i="68"/>
  <c r="R975" i="68"/>
  <c r="M975" i="68"/>
  <c r="E975" i="68"/>
  <c r="R974" i="68"/>
  <c r="M974" i="68"/>
  <c r="E974" i="68"/>
  <c r="R973" i="68"/>
  <c r="M973" i="68"/>
  <c r="E973" i="68"/>
  <c r="R972" i="68"/>
  <c r="M972" i="68"/>
  <c r="E972" i="68"/>
  <c r="R971" i="68"/>
  <c r="M971" i="68"/>
  <c r="E971" i="68"/>
  <c r="R970" i="68"/>
  <c r="M970" i="68"/>
  <c r="E970" i="68"/>
  <c r="R969" i="68"/>
  <c r="M969" i="68"/>
  <c r="E969" i="68"/>
  <c r="R968" i="68"/>
  <c r="M968" i="68"/>
  <c r="E968" i="68"/>
  <c r="R967" i="68"/>
  <c r="M967" i="68"/>
  <c r="E967" i="68"/>
  <c r="R966" i="68"/>
  <c r="M966" i="68"/>
  <c r="E966" i="68"/>
  <c r="R965" i="68"/>
  <c r="M965" i="68"/>
  <c r="E965" i="68"/>
  <c r="R964" i="68"/>
  <c r="M964" i="68"/>
  <c r="E964" i="68"/>
  <c r="R963" i="68"/>
  <c r="M963" i="68"/>
  <c r="E963" i="68"/>
  <c r="R962" i="68"/>
  <c r="M962" i="68"/>
  <c r="E962" i="68"/>
  <c r="R961" i="68"/>
  <c r="M961" i="68"/>
  <c r="E961" i="68"/>
  <c r="R960" i="68"/>
  <c r="M960" i="68"/>
  <c r="E960" i="68"/>
  <c r="R959" i="68"/>
  <c r="M959" i="68"/>
  <c r="E959" i="68"/>
  <c r="R958" i="68"/>
  <c r="M958" i="68"/>
  <c r="E958" i="68"/>
  <c r="R957" i="68"/>
  <c r="M957" i="68"/>
  <c r="E957" i="68"/>
  <c r="R956" i="68"/>
  <c r="M956" i="68"/>
  <c r="E956" i="68"/>
  <c r="R955" i="68"/>
  <c r="M955" i="68"/>
  <c r="E955" i="68"/>
  <c r="R954" i="68"/>
  <c r="M954" i="68"/>
  <c r="E954" i="68"/>
  <c r="R953" i="68"/>
  <c r="M953" i="68"/>
  <c r="E953" i="68"/>
  <c r="R952" i="68"/>
  <c r="M952" i="68"/>
  <c r="E952" i="68"/>
  <c r="R951" i="68"/>
  <c r="M951" i="68"/>
  <c r="E951" i="68"/>
  <c r="R950" i="68"/>
  <c r="M950" i="68"/>
  <c r="E950" i="68"/>
  <c r="R949" i="68"/>
  <c r="M949" i="68"/>
  <c r="E949" i="68"/>
  <c r="R948" i="68"/>
  <c r="M948" i="68"/>
  <c r="E948" i="68"/>
  <c r="R947" i="68"/>
  <c r="M947" i="68"/>
  <c r="E947" i="68"/>
  <c r="R946" i="68"/>
  <c r="M946" i="68"/>
  <c r="E946" i="68"/>
  <c r="R945" i="68"/>
  <c r="M945" i="68"/>
  <c r="E945" i="68"/>
  <c r="R944" i="68"/>
  <c r="M944" i="68"/>
  <c r="E944" i="68"/>
  <c r="R943" i="68"/>
  <c r="M943" i="68"/>
  <c r="E943" i="68"/>
  <c r="R942" i="68"/>
  <c r="M942" i="68"/>
  <c r="E942" i="68"/>
  <c r="R941" i="68"/>
  <c r="M941" i="68"/>
  <c r="E941" i="68"/>
  <c r="R940" i="68"/>
  <c r="M940" i="68"/>
  <c r="E940" i="68"/>
  <c r="R939" i="68"/>
  <c r="M939" i="68"/>
  <c r="E939" i="68"/>
  <c r="R938" i="68"/>
  <c r="M938" i="68"/>
  <c r="E938" i="68"/>
  <c r="R937" i="68"/>
  <c r="M937" i="68"/>
  <c r="E937" i="68"/>
  <c r="R936" i="68"/>
  <c r="M936" i="68"/>
  <c r="E936" i="68"/>
  <c r="R935" i="68"/>
  <c r="M935" i="68"/>
  <c r="E935" i="68"/>
  <c r="R934" i="68"/>
  <c r="M934" i="68"/>
  <c r="E934" i="68"/>
  <c r="R933" i="68"/>
  <c r="M933" i="68"/>
  <c r="E933" i="68"/>
  <c r="R932" i="68"/>
  <c r="M932" i="68"/>
  <c r="E932" i="68"/>
  <c r="R931" i="68"/>
  <c r="M931" i="68"/>
  <c r="E931" i="68"/>
  <c r="R930" i="68"/>
  <c r="M930" i="68"/>
  <c r="E930" i="68"/>
  <c r="R929" i="68"/>
  <c r="M929" i="68"/>
  <c r="E929" i="68"/>
  <c r="R928" i="68"/>
  <c r="M928" i="68"/>
  <c r="E928" i="68"/>
  <c r="R927" i="68"/>
  <c r="M927" i="68"/>
  <c r="E927" i="68"/>
  <c r="R926" i="68"/>
  <c r="M926" i="68"/>
  <c r="E926" i="68"/>
  <c r="R925" i="68"/>
  <c r="M925" i="68"/>
  <c r="E925" i="68"/>
  <c r="R924" i="68"/>
  <c r="M924" i="68"/>
  <c r="E924" i="68"/>
  <c r="R923" i="68"/>
  <c r="M923" i="68"/>
  <c r="E923" i="68"/>
  <c r="R922" i="68"/>
  <c r="M922" i="68"/>
  <c r="E922" i="68"/>
  <c r="R921" i="68"/>
  <c r="M921" i="68"/>
  <c r="E921" i="68"/>
  <c r="R920" i="68"/>
  <c r="M920" i="68"/>
  <c r="E920" i="68"/>
  <c r="R919" i="68"/>
  <c r="M919" i="68"/>
  <c r="E919" i="68"/>
  <c r="R918" i="68"/>
  <c r="M918" i="68"/>
  <c r="E918" i="68"/>
  <c r="R917" i="68"/>
  <c r="M917" i="68"/>
  <c r="E917" i="68"/>
  <c r="R916" i="68"/>
  <c r="M916" i="68"/>
  <c r="E916" i="68"/>
  <c r="R915" i="68"/>
  <c r="M915" i="68"/>
  <c r="E915" i="68"/>
  <c r="R914" i="68"/>
  <c r="M914" i="68"/>
  <c r="E914" i="68"/>
  <c r="R913" i="68"/>
  <c r="M913" i="68"/>
  <c r="E913" i="68"/>
  <c r="R912" i="68"/>
  <c r="M912" i="68"/>
  <c r="E912" i="68"/>
  <c r="R911" i="68"/>
  <c r="M911" i="68"/>
  <c r="E911" i="68"/>
  <c r="R910" i="68"/>
  <c r="M910" i="68"/>
  <c r="E910" i="68"/>
  <c r="R909" i="68"/>
  <c r="M909" i="68"/>
  <c r="E909" i="68"/>
  <c r="R908" i="68"/>
  <c r="M908" i="68"/>
  <c r="E908" i="68"/>
  <c r="R907" i="68"/>
  <c r="M907" i="68"/>
  <c r="E907" i="68"/>
  <c r="R906" i="68"/>
  <c r="M906" i="68"/>
  <c r="E906" i="68"/>
  <c r="R905" i="68"/>
  <c r="M905" i="68"/>
  <c r="E905" i="68"/>
  <c r="R904" i="68"/>
  <c r="M904" i="68"/>
  <c r="E904" i="68"/>
  <c r="R903" i="68"/>
  <c r="M903" i="68"/>
  <c r="E903" i="68"/>
  <c r="R902" i="68"/>
  <c r="M902" i="68"/>
  <c r="E902" i="68"/>
  <c r="R901" i="68"/>
  <c r="M901" i="68"/>
  <c r="E901" i="68"/>
  <c r="R900" i="68"/>
  <c r="M900" i="68"/>
  <c r="E900" i="68"/>
  <c r="R899" i="68"/>
  <c r="M899" i="68"/>
  <c r="E899" i="68"/>
  <c r="R898" i="68"/>
  <c r="M898" i="68"/>
  <c r="E898" i="68"/>
  <c r="R897" i="68"/>
  <c r="M897" i="68"/>
  <c r="E897" i="68"/>
  <c r="R896" i="68"/>
  <c r="M896" i="68"/>
  <c r="E896" i="68"/>
  <c r="R895" i="68"/>
  <c r="M895" i="68"/>
  <c r="I895" i="68"/>
  <c r="E895" i="68"/>
  <c r="R894" i="68"/>
  <c r="M894" i="68"/>
  <c r="E894" i="68"/>
  <c r="R893" i="68"/>
  <c r="M893" i="68"/>
  <c r="E893" i="68"/>
  <c r="R892" i="68"/>
  <c r="M892" i="68"/>
  <c r="E892" i="68"/>
  <c r="R891" i="68"/>
  <c r="M891" i="68"/>
  <c r="E891" i="68"/>
  <c r="R890" i="68"/>
  <c r="M890" i="68"/>
  <c r="G890" i="68"/>
  <c r="E890" i="68"/>
  <c r="R889" i="68"/>
  <c r="M889" i="68"/>
  <c r="E889" i="68"/>
  <c r="R888" i="68"/>
  <c r="M888" i="68"/>
  <c r="E888" i="68"/>
  <c r="R887" i="68"/>
  <c r="M887" i="68"/>
  <c r="E887" i="68"/>
  <c r="R886" i="68"/>
  <c r="M886" i="68"/>
  <c r="E886" i="68"/>
  <c r="R885" i="68"/>
  <c r="M885" i="68"/>
  <c r="E885" i="68"/>
  <c r="R884" i="68"/>
  <c r="M884" i="68"/>
  <c r="E884" i="68"/>
  <c r="R883" i="68"/>
  <c r="M883" i="68"/>
  <c r="E883" i="68"/>
  <c r="R882" i="68"/>
  <c r="M882" i="68"/>
  <c r="E882" i="68"/>
  <c r="R881" i="68"/>
  <c r="M881" i="68"/>
  <c r="E881" i="68"/>
  <c r="R880" i="68"/>
  <c r="M880" i="68"/>
  <c r="E880" i="68"/>
  <c r="R879" i="68"/>
  <c r="M879" i="68"/>
  <c r="E879" i="68"/>
  <c r="R878" i="68"/>
  <c r="M878" i="68"/>
  <c r="E878" i="68"/>
  <c r="R877" i="68"/>
  <c r="M877" i="68"/>
  <c r="E877" i="68"/>
  <c r="R876" i="68"/>
  <c r="M876" i="68"/>
  <c r="E876" i="68"/>
  <c r="R875" i="68"/>
  <c r="M875" i="68"/>
  <c r="E875" i="68"/>
  <c r="R874" i="68"/>
  <c r="M874" i="68"/>
  <c r="E874" i="68"/>
  <c r="R873" i="68"/>
  <c r="M873" i="68"/>
  <c r="E873" i="68"/>
  <c r="R872" i="68"/>
  <c r="M872" i="68"/>
  <c r="E872" i="68"/>
  <c r="R871" i="68"/>
  <c r="M871" i="68"/>
  <c r="E871" i="68"/>
  <c r="R870" i="68"/>
  <c r="M870" i="68"/>
  <c r="E870" i="68"/>
  <c r="R869" i="68"/>
  <c r="M869" i="68"/>
  <c r="E869" i="68"/>
  <c r="R868" i="68"/>
  <c r="M868" i="68"/>
  <c r="E868" i="68"/>
  <c r="R867" i="68"/>
  <c r="M867" i="68"/>
  <c r="E867" i="68"/>
  <c r="R866" i="68"/>
  <c r="M866" i="68"/>
  <c r="E866" i="68"/>
  <c r="R865" i="68"/>
  <c r="M865" i="68"/>
  <c r="E865" i="68"/>
  <c r="R864" i="68"/>
  <c r="M864" i="68"/>
  <c r="E864" i="68"/>
  <c r="R863" i="68"/>
  <c r="M863" i="68"/>
  <c r="E863" i="68"/>
  <c r="R862" i="68"/>
  <c r="M862" i="68"/>
  <c r="E862" i="68"/>
  <c r="R861" i="68"/>
  <c r="M861" i="68"/>
  <c r="E861" i="68"/>
  <c r="R860" i="68"/>
  <c r="M860" i="68"/>
  <c r="E860" i="68"/>
  <c r="R859" i="68"/>
  <c r="M859" i="68"/>
  <c r="E859" i="68"/>
  <c r="R858" i="68"/>
  <c r="M858" i="68"/>
  <c r="E858" i="68"/>
  <c r="R857" i="68"/>
  <c r="M857" i="68"/>
  <c r="E857" i="68"/>
  <c r="R856" i="68"/>
  <c r="M856" i="68"/>
  <c r="E856" i="68"/>
  <c r="R855" i="68"/>
  <c r="M855" i="68"/>
  <c r="E855" i="68"/>
  <c r="R854" i="68"/>
  <c r="M854" i="68"/>
  <c r="E854" i="68"/>
  <c r="R853" i="68"/>
  <c r="M853" i="68"/>
  <c r="E853" i="68"/>
  <c r="R852" i="68"/>
  <c r="M852" i="68"/>
  <c r="E852" i="68"/>
  <c r="R851" i="68"/>
  <c r="M851" i="68"/>
  <c r="E851" i="68"/>
  <c r="R850" i="68"/>
  <c r="M850" i="68"/>
  <c r="E850" i="68"/>
  <c r="R849" i="68"/>
  <c r="M849" i="68"/>
  <c r="E849" i="68"/>
  <c r="R848" i="68"/>
  <c r="M848" i="68"/>
  <c r="E848" i="68"/>
  <c r="R847" i="68"/>
  <c r="M847" i="68"/>
  <c r="E847" i="68"/>
  <c r="R846" i="68"/>
  <c r="M846" i="68"/>
  <c r="E846" i="68"/>
  <c r="R845" i="68"/>
  <c r="M845" i="68"/>
  <c r="E845" i="68"/>
  <c r="R844" i="68"/>
  <c r="M844" i="68"/>
  <c r="E844" i="68"/>
  <c r="R843" i="68"/>
  <c r="M843" i="68"/>
  <c r="E843" i="68"/>
  <c r="R842" i="68"/>
  <c r="M842" i="68"/>
  <c r="E842" i="68"/>
  <c r="R841" i="68"/>
  <c r="M841" i="68"/>
  <c r="E841" i="68"/>
  <c r="R840" i="68"/>
  <c r="M840" i="68"/>
  <c r="E840" i="68"/>
  <c r="R839" i="68"/>
  <c r="M839" i="68"/>
  <c r="E839" i="68"/>
  <c r="R838" i="68"/>
  <c r="M838" i="68"/>
  <c r="E838" i="68"/>
  <c r="R837" i="68"/>
  <c r="M837" i="68"/>
  <c r="E837" i="68"/>
  <c r="R836" i="68"/>
  <c r="M836" i="68"/>
  <c r="E836" i="68"/>
  <c r="R835" i="68"/>
  <c r="M835" i="68"/>
  <c r="E835" i="68"/>
  <c r="R834" i="68"/>
  <c r="M834" i="68"/>
  <c r="E834" i="68"/>
  <c r="R833" i="68"/>
  <c r="M833" i="68"/>
  <c r="E833" i="68"/>
  <c r="R832" i="68"/>
  <c r="M832" i="68"/>
  <c r="E832" i="68"/>
  <c r="R831" i="68"/>
  <c r="M831" i="68"/>
  <c r="E831" i="68"/>
  <c r="R830" i="68"/>
  <c r="M830" i="68"/>
  <c r="E830" i="68"/>
  <c r="R829" i="68"/>
  <c r="N829" i="68"/>
  <c r="M829" i="68"/>
  <c r="E829" i="68"/>
  <c r="R828" i="68"/>
  <c r="M828" i="68"/>
  <c r="G828" i="68"/>
  <c r="E828" i="68"/>
  <c r="R827" i="68"/>
  <c r="M827" i="68"/>
  <c r="E827" i="68"/>
  <c r="R826" i="68"/>
  <c r="M826" i="68"/>
  <c r="E826" i="68"/>
  <c r="R825" i="68"/>
  <c r="M825" i="68"/>
  <c r="E825" i="68"/>
  <c r="R824" i="68"/>
  <c r="N824" i="68"/>
  <c r="M824" i="68"/>
  <c r="G824" i="68"/>
  <c r="E824" i="68"/>
  <c r="R823" i="68"/>
  <c r="M823" i="68"/>
  <c r="I823" i="68"/>
  <c r="E823" i="68"/>
  <c r="R822" i="68"/>
  <c r="M822" i="68"/>
  <c r="E822" i="68"/>
  <c r="R821" i="68"/>
  <c r="M821" i="68"/>
  <c r="G821" i="68"/>
  <c r="E821" i="68"/>
  <c r="R820" i="68"/>
  <c r="N820" i="68"/>
  <c r="M820" i="68"/>
  <c r="J820" i="68"/>
  <c r="E820" i="68"/>
  <c r="R819" i="68"/>
  <c r="M819" i="68"/>
  <c r="E819" i="68"/>
  <c r="R818" i="68"/>
  <c r="M818" i="68"/>
  <c r="E818" i="68"/>
  <c r="R817" i="68"/>
  <c r="M817" i="68"/>
  <c r="E817" i="68"/>
  <c r="R816" i="68"/>
  <c r="M816" i="68"/>
  <c r="E816" i="68"/>
  <c r="R815" i="68"/>
  <c r="M815" i="68"/>
  <c r="E815" i="68"/>
  <c r="R814" i="68"/>
  <c r="M814" i="68"/>
  <c r="E814" i="68"/>
  <c r="R813" i="68"/>
  <c r="M813" i="68"/>
  <c r="E813" i="68"/>
  <c r="R812" i="68"/>
  <c r="M812" i="68"/>
  <c r="E812" i="68"/>
  <c r="R811" i="68"/>
  <c r="M811" i="68"/>
  <c r="E811" i="68"/>
  <c r="R810" i="68"/>
  <c r="M810" i="68"/>
  <c r="E810" i="68"/>
  <c r="R809" i="68"/>
  <c r="M809" i="68"/>
  <c r="E809" i="68"/>
  <c r="R808" i="68"/>
  <c r="M808" i="68"/>
  <c r="E808" i="68"/>
  <c r="R807" i="68"/>
  <c r="M807" i="68"/>
  <c r="E807" i="68"/>
  <c r="R806" i="68"/>
  <c r="M806" i="68"/>
  <c r="E806" i="68"/>
  <c r="R805" i="68"/>
  <c r="M805" i="68"/>
  <c r="E805" i="68"/>
  <c r="R804" i="68"/>
  <c r="M804" i="68"/>
  <c r="E804" i="68"/>
  <c r="R803" i="68"/>
  <c r="M803" i="68"/>
  <c r="E803" i="68"/>
  <c r="R802" i="68"/>
  <c r="M802" i="68"/>
  <c r="E802" i="68"/>
  <c r="R801" i="68"/>
  <c r="M801" i="68"/>
  <c r="E801" i="68"/>
  <c r="R800" i="68"/>
  <c r="M800" i="68"/>
  <c r="E800" i="68"/>
  <c r="R799" i="68"/>
  <c r="M799" i="68"/>
  <c r="E799" i="68"/>
  <c r="R798" i="68"/>
  <c r="M798" i="68"/>
  <c r="E798" i="68"/>
  <c r="R797" i="68"/>
  <c r="M797" i="68"/>
  <c r="E797" i="68"/>
  <c r="R796" i="68"/>
  <c r="M796" i="68"/>
  <c r="E796" i="68"/>
  <c r="R795" i="68"/>
  <c r="M795" i="68"/>
  <c r="E795" i="68"/>
  <c r="R794" i="68"/>
  <c r="M794" i="68"/>
  <c r="E794" i="68"/>
  <c r="R793" i="68"/>
  <c r="M793" i="68"/>
  <c r="E793" i="68"/>
  <c r="R792" i="68"/>
  <c r="M792" i="68"/>
  <c r="E792" i="68"/>
  <c r="R791" i="68"/>
  <c r="M791" i="68"/>
  <c r="E791" i="68"/>
  <c r="R790" i="68"/>
  <c r="M790" i="68"/>
  <c r="E790" i="68"/>
  <c r="R789" i="68"/>
  <c r="M789" i="68"/>
  <c r="E789" i="68"/>
  <c r="R788" i="68"/>
  <c r="M788" i="68"/>
  <c r="E788" i="68"/>
  <c r="R787" i="68"/>
  <c r="M787" i="68"/>
  <c r="E787" i="68"/>
  <c r="R786" i="68"/>
  <c r="M786" i="68"/>
  <c r="E786" i="68"/>
  <c r="R785" i="68"/>
  <c r="M785" i="68"/>
  <c r="E785" i="68"/>
  <c r="R784" i="68"/>
  <c r="M784" i="68"/>
  <c r="E784" i="68"/>
  <c r="R783" i="68"/>
  <c r="M783" i="68"/>
  <c r="E783" i="68"/>
  <c r="R782" i="68"/>
  <c r="M782" i="68"/>
  <c r="E782" i="68"/>
  <c r="R781" i="68"/>
  <c r="M781" i="68"/>
  <c r="E781" i="68"/>
  <c r="R780" i="68"/>
  <c r="M780" i="68"/>
  <c r="E780" i="68"/>
  <c r="R779" i="68"/>
  <c r="M779" i="68"/>
  <c r="E779" i="68"/>
  <c r="R778" i="68"/>
  <c r="M778" i="68"/>
  <c r="E778" i="68"/>
  <c r="R777" i="68"/>
  <c r="M777" i="68"/>
  <c r="E777" i="68"/>
  <c r="R776" i="68"/>
  <c r="M776" i="68"/>
  <c r="E776" i="68"/>
  <c r="R775" i="68"/>
  <c r="M775" i="68"/>
  <c r="E775" i="68"/>
  <c r="R774" i="68"/>
  <c r="M774" i="68"/>
  <c r="E774" i="68"/>
  <c r="R773" i="68"/>
  <c r="M773" i="68"/>
  <c r="E773" i="68"/>
  <c r="R772" i="68"/>
  <c r="M772" i="68"/>
  <c r="E772" i="68"/>
  <c r="R771" i="68"/>
  <c r="M771" i="68"/>
  <c r="E771" i="68"/>
  <c r="R770" i="68"/>
  <c r="M770" i="68"/>
  <c r="E770" i="68"/>
  <c r="R769" i="68"/>
  <c r="M769" i="68"/>
  <c r="E769" i="68"/>
  <c r="R768" i="68"/>
  <c r="M768" i="68"/>
  <c r="E768" i="68"/>
  <c r="R767" i="68"/>
  <c r="M767" i="68"/>
  <c r="E767" i="68"/>
  <c r="R766" i="68"/>
  <c r="M766" i="68"/>
  <c r="E766" i="68"/>
  <c r="R765" i="68"/>
  <c r="M765" i="68"/>
  <c r="E765" i="68"/>
  <c r="R764" i="68"/>
  <c r="M764" i="68"/>
  <c r="E764" i="68"/>
  <c r="R763" i="68"/>
  <c r="M763" i="68"/>
  <c r="E763" i="68"/>
  <c r="R762" i="68"/>
  <c r="M762" i="68"/>
  <c r="E762" i="68"/>
  <c r="R761" i="68"/>
  <c r="M761" i="68"/>
  <c r="E761" i="68"/>
  <c r="R760" i="68"/>
  <c r="M760" i="68"/>
  <c r="E760" i="68"/>
  <c r="R759" i="68"/>
  <c r="M759" i="68"/>
  <c r="E759" i="68"/>
  <c r="R758" i="68"/>
  <c r="M758" i="68"/>
  <c r="E758" i="68"/>
  <c r="R757" i="68"/>
  <c r="M757" i="68"/>
  <c r="E757" i="68"/>
  <c r="R756" i="68"/>
  <c r="M756" i="68"/>
  <c r="E756" i="68"/>
  <c r="R755" i="68"/>
  <c r="M755" i="68"/>
  <c r="E755" i="68"/>
  <c r="R754" i="68"/>
  <c r="M754" i="68"/>
  <c r="E754" i="68"/>
  <c r="R753" i="68"/>
  <c r="M753" i="68"/>
  <c r="E753" i="68"/>
  <c r="R752" i="68"/>
  <c r="M752" i="68"/>
  <c r="E752" i="68"/>
  <c r="R751" i="68"/>
  <c r="M751" i="68"/>
  <c r="E751" i="68"/>
  <c r="R750" i="68"/>
  <c r="M750" i="68"/>
  <c r="E750" i="68"/>
  <c r="R749" i="68"/>
  <c r="M749" i="68"/>
  <c r="E749" i="68"/>
  <c r="R748" i="68"/>
  <c r="M748" i="68"/>
  <c r="E748" i="68"/>
  <c r="R747" i="68"/>
  <c r="M747" i="68"/>
  <c r="E747" i="68"/>
  <c r="R746" i="68"/>
  <c r="M746" i="68"/>
  <c r="E746" i="68"/>
  <c r="R745" i="68"/>
  <c r="M745" i="68"/>
  <c r="E745" i="68"/>
  <c r="R744" i="68"/>
  <c r="M744" i="68"/>
  <c r="E744" i="68"/>
  <c r="R743" i="68"/>
  <c r="M743" i="68"/>
  <c r="E743" i="68"/>
  <c r="R742" i="68"/>
  <c r="M742" i="68"/>
  <c r="E742" i="68"/>
  <c r="R741" i="68"/>
  <c r="M741" i="68"/>
  <c r="E741" i="68"/>
  <c r="R740" i="68"/>
  <c r="M740" i="68"/>
  <c r="E740" i="68"/>
  <c r="R739" i="68"/>
  <c r="M739" i="68"/>
  <c r="E739" i="68"/>
  <c r="R738" i="68"/>
  <c r="M738" i="68"/>
  <c r="E738" i="68"/>
  <c r="R737" i="68"/>
  <c r="M737" i="68"/>
  <c r="E737" i="68"/>
  <c r="R736" i="68"/>
  <c r="M736" i="68"/>
  <c r="E736" i="68"/>
  <c r="R735" i="68"/>
  <c r="M735" i="68"/>
  <c r="E735" i="68"/>
  <c r="R734" i="68"/>
  <c r="M734" i="68"/>
  <c r="E734" i="68"/>
  <c r="R733" i="68"/>
  <c r="M733" i="68"/>
  <c r="E733" i="68"/>
  <c r="R732" i="68"/>
  <c r="M732" i="68"/>
  <c r="E732" i="68"/>
  <c r="R731" i="68"/>
  <c r="M731" i="68"/>
  <c r="E731" i="68"/>
  <c r="R730" i="68"/>
  <c r="M730" i="68"/>
  <c r="E730" i="68"/>
  <c r="R729" i="68"/>
  <c r="M729" i="68"/>
  <c r="E729" i="68"/>
  <c r="R728" i="68"/>
  <c r="M728" i="68"/>
  <c r="E728" i="68"/>
  <c r="R727" i="68"/>
  <c r="M727" i="68"/>
  <c r="E727" i="68"/>
  <c r="R726" i="68"/>
  <c r="M726" i="68"/>
  <c r="E726" i="68"/>
  <c r="R725" i="68"/>
  <c r="M725" i="68"/>
  <c r="E725" i="68"/>
  <c r="R724" i="68"/>
  <c r="M724" i="68"/>
  <c r="E724" i="68"/>
  <c r="R723" i="68"/>
  <c r="M723" i="68"/>
  <c r="E723" i="68"/>
  <c r="R722" i="68"/>
  <c r="M722" i="68"/>
  <c r="E722" i="68"/>
  <c r="R721" i="68"/>
  <c r="M721" i="68"/>
  <c r="E721" i="68"/>
  <c r="R720" i="68"/>
  <c r="M720" i="68"/>
  <c r="E720" i="68"/>
  <c r="R719" i="68"/>
  <c r="M719" i="68"/>
  <c r="E719" i="68"/>
  <c r="R718" i="68"/>
  <c r="M718" i="68"/>
  <c r="E718" i="68"/>
  <c r="R717" i="68"/>
  <c r="M717" i="68"/>
  <c r="E717" i="68"/>
  <c r="R716" i="68"/>
  <c r="M716" i="68"/>
  <c r="E716" i="68"/>
  <c r="R715" i="68"/>
  <c r="M715" i="68"/>
  <c r="E715" i="68"/>
  <c r="R714" i="68"/>
  <c r="M714" i="68"/>
  <c r="E714" i="68"/>
  <c r="R713" i="68"/>
  <c r="M713" i="68"/>
  <c r="E713" i="68"/>
  <c r="R712" i="68"/>
  <c r="M712" i="68"/>
  <c r="E712" i="68"/>
  <c r="R711" i="68"/>
  <c r="M711" i="68"/>
  <c r="E711" i="68"/>
  <c r="R710" i="68"/>
  <c r="M710" i="68"/>
  <c r="E710" i="68"/>
  <c r="R709" i="68"/>
  <c r="M709" i="68"/>
  <c r="E709" i="68"/>
  <c r="R708" i="68"/>
  <c r="M708" i="68"/>
  <c r="E708" i="68"/>
  <c r="R707" i="68"/>
  <c r="M707" i="68"/>
  <c r="E707" i="68"/>
  <c r="R706" i="68"/>
  <c r="M706" i="68"/>
  <c r="E706" i="68"/>
  <c r="R705" i="68"/>
  <c r="M705" i="68"/>
  <c r="E705" i="68"/>
  <c r="R704" i="68"/>
  <c r="M704" i="68"/>
  <c r="E704" i="68"/>
  <c r="R703" i="68"/>
  <c r="M703" i="68"/>
  <c r="E703" i="68"/>
  <c r="R702" i="68"/>
  <c r="M702" i="68"/>
  <c r="E702" i="68"/>
  <c r="R701" i="68"/>
  <c r="M701" i="68"/>
  <c r="E701" i="68"/>
  <c r="R700" i="68"/>
  <c r="M700" i="68"/>
  <c r="E700" i="68"/>
  <c r="R699" i="68"/>
  <c r="M699" i="68"/>
  <c r="E699" i="68"/>
  <c r="R698" i="68"/>
  <c r="M698" i="68"/>
  <c r="E698" i="68"/>
  <c r="R697" i="68"/>
  <c r="M697" i="68"/>
  <c r="E697" i="68"/>
  <c r="R696" i="68"/>
  <c r="M696" i="68"/>
  <c r="E696" i="68"/>
  <c r="R695" i="68"/>
  <c r="M695" i="68"/>
  <c r="E695" i="68"/>
  <c r="R694" i="68"/>
  <c r="M694" i="68"/>
  <c r="E694" i="68"/>
  <c r="R693" i="68"/>
  <c r="M693" i="68"/>
  <c r="E693" i="68"/>
  <c r="R692" i="68"/>
  <c r="M692" i="68"/>
  <c r="E692" i="68"/>
  <c r="R691" i="68"/>
  <c r="M691" i="68"/>
  <c r="E691" i="68"/>
  <c r="R690" i="68"/>
  <c r="M690" i="68"/>
  <c r="E690" i="68"/>
  <c r="R689" i="68"/>
  <c r="M689" i="68"/>
  <c r="E689" i="68"/>
  <c r="R688" i="68"/>
  <c r="M688" i="68"/>
  <c r="E688" i="68"/>
  <c r="R687" i="68"/>
  <c r="M687" i="68"/>
  <c r="E687" i="68"/>
  <c r="R686" i="68"/>
  <c r="M686" i="68"/>
  <c r="E686" i="68"/>
  <c r="R685" i="68"/>
  <c r="M685" i="68"/>
  <c r="E685" i="68"/>
  <c r="R684" i="68"/>
  <c r="M684" i="68"/>
  <c r="E684" i="68"/>
  <c r="R683" i="68"/>
  <c r="M683" i="68"/>
  <c r="E683" i="68"/>
  <c r="R682" i="68"/>
  <c r="M682" i="68"/>
  <c r="E682" i="68"/>
  <c r="R681" i="68"/>
  <c r="M681" i="68"/>
  <c r="E681" i="68"/>
  <c r="R680" i="68"/>
  <c r="M680" i="68"/>
  <c r="E680" i="68"/>
  <c r="R679" i="68"/>
  <c r="M679" i="68"/>
  <c r="E679" i="68"/>
  <c r="R678" i="68"/>
  <c r="M678" i="68"/>
  <c r="E678" i="68"/>
  <c r="R677" i="68"/>
  <c r="M677" i="68"/>
  <c r="E677" i="68"/>
  <c r="R676" i="68"/>
  <c r="M676" i="68"/>
  <c r="E676" i="68"/>
  <c r="R675" i="68"/>
  <c r="M675" i="68"/>
  <c r="E675" i="68"/>
  <c r="R674" i="68"/>
  <c r="M674" i="68"/>
  <c r="E674" i="68"/>
  <c r="R673" i="68"/>
  <c r="M673" i="68"/>
  <c r="E673" i="68"/>
  <c r="R672" i="68"/>
  <c r="M672" i="68"/>
  <c r="E672" i="68"/>
  <c r="R671" i="68"/>
  <c r="M671" i="68"/>
  <c r="E671" i="68"/>
  <c r="R670" i="68"/>
  <c r="M670" i="68"/>
  <c r="E670" i="68"/>
  <c r="R669" i="68"/>
  <c r="M669" i="68"/>
  <c r="E669" i="68"/>
  <c r="R668" i="68"/>
  <c r="M668" i="68"/>
  <c r="E668" i="68"/>
  <c r="R667" i="68"/>
  <c r="M667" i="68"/>
  <c r="E667" i="68"/>
  <c r="R666" i="68"/>
  <c r="M666" i="68"/>
  <c r="E666" i="68"/>
  <c r="R665" i="68"/>
  <c r="M665" i="68"/>
  <c r="E665" i="68"/>
  <c r="R664" i="68"/>
  <c r="M664" i="68"/>
  <c r="E664" i="68"/>
  <c r="R663" i="68"/>
  <c r="M663" i="68"/>
  <c r="E663" i="68"/>
  <c r="R662" i="68"/>
  <c r="M662" i="68"/>
  <c r="E662" i="68"/>
  <c r="R661" i="68"/>
  <c r="M661" i="68"/>
  <c r="E661" i="68"/>
  <c r="R660" i="68"/>
  <c r="M660" i="68"/>
  <c r="E660" i="68"/>
  <c r="R659" i="68"/>
  <c r="M659" i="68"/>
  <c r="E659" i="68"/>
  <c r="R658" i="68"/>
  <c r="M658" i="68"/>
  <c r="E658" i="68"/>
  <c r="R657" i="68"/>
  <c r="M657" i="68"/>
  <c r="E657" i="68"/>
  <c r="R656" i="68"/>
  <c r="M656" i="68"/>
  <c r="E656" i="68"/>
  <c r="R655" i="68"/>
  <c r="M655" i="68"/>
  <c r="E655" i="68"/>
  <c r="R654" i="68"/>
  <c r="M654" i="68"/>
  <c r="E654" i="68"/>
  <c r="R653" i="68"/>
  <c r="M653" i="68"/>
  <c r="E653" i="68"/>
  <c r="R652" i="68"/>
  <c r="M652" i="68"/>
  <c r="E652" i="68"/>
  <c r="R651" i="68"/>
  <c r="M651" i="68"/>
  <c r="E651" i="68"/>
  <c r="R650" i="68"/>
  <c r="M650" i="68"/>
  <c r="E650" i="68"/>
  <c r="R649" i="68"/>
  <c r="M649" i="68"/>
  <c r="E649" i="68"/>
  <c r="R648" i="68"/>
  <c r="M648" i="68"/>
  <c r="E648" i="68"/>
  <c r="R647" i="68"/>
  <c r="M647" i="68"/>
  <c r="E647" i="68"/>
  <c r="R646" i="68"/>
  <c r="M646" i="68"/>
  <c r="E646" i="68"/>
  <c r="R645" i="68"/>
  <c r="M645" i="68"/>
  <c r="E645" i="68"/>
  <c r="R644" i="68"/>
  <c r="M644" i="68"/>
  <c r="E644" i="68"/>
  <c r="R643" i="68"/>
  <c r="M643" i="68"/>
  <c r="E643" i="68"/>
  <c r="R642" i="68"/>
  <c r="M642" i="68"/>
  <c r="E642" i="68"/>
  <c r="R641" i="68"/>
  <c r="M641" i="68"/>
  <c r="E641" i="68"/>
  <c r="R640" i="68"/>
  <c r="M640" i="68"/>
  <c r="E640" i="68"/>
  <c r="R639" i="68"/>
  <c r="M639" i="68"/>
  <c r="E639" i="68"/>
  <c r="R638" i="68"/>
  <c r="M638" i="68"/>
  <c r="E638" i="68"/>
  <c r="R637" i="68"/>
  <c r="M637" i="68"/>
  <c r="E637" i="68"/>
  <c r="R636" i="68"/>
  <c r="M636" i="68"/>
  <c r="E636" i="68"/>
  <c r="R635" i="68"/>
  <c r="M635" i="68"/>
  <c r="E635" i="68"/>
  <c r="R634" i="68"/>
  <c r="M634" i="68"/>
  <c r="E634" i="68"/>
  <c r="R633" i="68"/>
  <c r="M633" i="68"/>
  <c r="E633" i="68"/>
  <c r="R632" i="68"/>
  <c r="M632" i="68"/>
  <c r="E632" i="68"/>
  <c r="R631" i="68"/>
  <c r="M631" i="68"/>
  <c r="E631" i="68"/>
  <c r="R630" i="68"/>
  <c r="M630" i="68"/>
  <c r="E630" i="68"/>
  <c r="R629" i="68"/>
  <c r="M629" i="68"/>
  <c r="E629" i="68"/>
  <c r="R628" i="68"/>
  <c r="M628" i="68"/>
  <c r="E628" i="68"/>
  <c r="R627" i="68"/>
  <c r="M627" i="68"/>
  <c r="E627" i="68"/>
  <c r="R626" i="68"/>
  <c r="M626" i="68"/>
  <c r="E626" i="68"/>
  <c r="R625" i="68"/>
  <c r="M625" i="68"/>
  <c r="E625" i="68"/>
  <c r="R624" i="68"/>
  <c r="M624" i="68"/>
  <c r="E624" i="68"/>
  <c r="R623" i="68"/>
  <c r="M623" i="68"/>
  <c r="E623" i="68"/>
  <c r="R622" i="68"/>
  <c r="M622" i="68"/>
  <c r="E622" i="68"/>
  <c r="R621" i="68"/>
  <c r="M621" i="68"/>
  <c r="E621" i="68"/>
  <c r="R620" i="68"/>
  <c r="M620" i="68"/>
  <c r="E620" i="68"/>
  <c r="R619" i="68"/>
  <c r="M619" i="68"/>
  <c r="E619" i="68"/>
  <c r="R618" i="68"/>
  <c r="M618" i="68"/>
  <c r="E618" i="68"/>
  <c r="R617" i="68"/>
  <c r="M617" i="68"/>
  <c r="E617" i="68"/>
  <c r="R616" i="68"/>
  <c r="M616" i="68"/>
  <c r="E616" i="68"/>
  <c r="R615" i="68"/>
  <c r="M615" i="68"/>
  <c r="E615" i="68"/>
  <c r="R614" i="68"/>
  <c r="M614" i="68"/>
  <c r="E614" i="68"/>
  <c r="R613" i="68"/>
  <c r="M613" i="68"/>
  <c r="E613" i="68"/>
  <c r="R612" i="68"/>
  <c r="M612" i="68"/>
  <c r="E612" i="68"/>
  <c r="R611" i="68"/>
  <c r="M611" i="68"/>
  <c r="E611" i="68"/>
  <c r="R610" i="68"/>
  <c r="M610" i="68"/>
  <c r="E610" i="68"/>
  <c r="R609" i="68"/>
  <c r="M609" i="68"/>
  <c r="G609" i="68"/>
  <c r="E609" i="68"/>
  <c r="R608" i="68"/>
  <c r="M608" i="68"/>
  <c r="J608" i="68"/>
  <c r="E608" i="68"/>
  <c r="R607" i="68"/>
  <c r="M607" i="68"/>
  <c r="E607" i="68"/>
  <c r="R606" i="68"/>
  <c r="M606" i="68"/>
  <c r="E606" i="68"/>
  <c r="R605" i="68"/>
  <c r="M605" i="68"/>
  <c r="G605" i="68"/>
  <c r="E605" i="68"/>
  <c r="R604" i="68"/>
  <c r="M604" i="68"/>
  <c r="G604" i="68"/>
  <c r="E604" i="68"/>
  <c r="R603" i="68"/>
  <c r="M603" i="68"/>
  <c r="G603" i="68"/>
  <c r="E603" i="68"/>
  <c r="R602" i="68"/>
  <c r="M602" i="68"/>
  <c r="E602" i="68"/>
  <c r="R601" i="68"/>
  <c r="M601" i="68"/>
  <c r="G601" i="68"/>
  <c r="E601" i="68"/>
  <c r="R600" i="68"/>
  <c r="M600" i="68"/>
  <c r="E600" i="68"/>
  <c r="R599" i="68"/>
  <c r="M599" i="68"/>
  <c r="E599" i="68"/>
  <c r="R598" i="68"/>
  <c r="M598" i="68"/>
  <c r="E598" i="68"/>
  <c r="R597" i="68"/>
  <c r="M597" i="68"/>
  <c r="E597" i="68"/>
  <c r="R596" i="68"/>
  <c r="M596" i="68"/>
  <c r="E596" i="68"/>
  <c r="R595" i="68"/>
  <c r="M595" i="68"/>
  <c r="E595" i="68"/>
  <c r="R594" i="68"/>
  <c r="M594" i="68"/>
  <c r="E594" i="68"/>
  <c r="R593" i="68"/>
  <c r="M593" i="68"/>
  <c r="E593" i="68"/>
  <c r="R592" i="68"/>
  <c r="M592" i="68"/>
  <c r="E592" i="68"/>
  <c r="R591" i="68"/>
  <c r="M591" i="68"/>
  <c r="E591" i="68"/>
  <c r="R590" i="68"/>
  <c r="M590" i="68"/>
  <c r="E590" i="68"/>
  <c r="R589" i="68"/>
  <c r="M589" i="68"/>
  <c r="E589" i="68"/>
  <c r="R588" i="68"/>
  <c r="M588" i="68"/>
  <c r="E588" i="68"/>
  <c r="R587" i="68"/>
  <c r="M587" i="68"/>
  <c r="E587" i="68"/>
  <c r="R586" i="68"/>
  <c r="M586" i="68"/>
  <c r="E586" i="68"/>
  <c r="R585" i="68"/>
  <c r="M585" i="68"/>
  <c r="E585" i="68"/>
  <c r="R584" i="68"/>
  <c r="M584" i="68"/>
  <c r="E584" i="68"/>
  <c r="R583" i="68"/>
  <c r="M583" i="68"/>
  <c r="E583" i="68"/>
  <c r="R582" i="68"/>
  <c r="M582" i="68"/>
  <c r="E582" i="68"/>
  <c r="R581" i="68"/>
  <c r="M581" i="68"/>
  <c r="E581" i="68"/>
  <c r="R580" i="68"/>
  <c r="M580" i="68"/>
  <c r="E580" i="68"/>
  <c r="R579" i="68"/>
  <c r="M579" i="68"/>
  <c r="E579" i="68"/>
  <c r="R578" i="68"/>
  <c r="M578" i="68"/>
  <c r="E578" i="68"/>
  <c r="R577" i="68"/>
  <c r="M577" i="68"/>
  <c r="E577" i="68"/>
  <c r="R576" i="68"/>
  <c r="M576" i="68"/>
  <c r="E576" i="68"/>
  <c r="R575" i="68"/>
  <c r="M575" i="68"/>
  <c r="E575" i="68"/>
  <c r="R574" i="68"/>
  <c r="M574" i="68"/>
  <c r="E574" i="68"/>
  <c r="R573" i="68"/>
  <c r="M573" i="68"/>
  <c r="E573" i="68"/>
  <c r="R572" i="68"/>
  <c r="M572" i="68"/>
  <c r="E572" i="68"/>
  <c r="R571" i="68"/>
  <c r="M571" i="68"/>
  <c r="E571" i="68"/>
  <c r="R570" i="68"/>
  <c r="M570" i="68"/>
  <c r="E570" i="68"/>
  <c r="R569" i="68"/>
  <c r="M569" i="68"/>
  <c r="E569" i="68"/>
  <c r="R568" i="68"/>
  <c r="M568" i="68"/>
  <c r="E568" i="68"/>
  <c r="R567" i="68"/>
  <c r="M567" i="68"/>
  <c r="E567" i="68"/>
  <c r="R566" i="68"/>
  <c r="M566" i="68"/>
  <c r="E566" i="68"/>
  <c r="R565" i="68"/>
  <c r="M565" i="68"/>
  <c r="E565" i="68"/>
  <c r="R564" i="68"/>
  <c r="M564" i="68"/>
  <c r="E564" i="68"/>
  <c r="R563" i="68"/>
  <c r="M563" i="68"/>
  <c r="E563" i="68"/>
  <c r="R562" i="68"/>
  <c r="M562" i="68"/>
  <c r="E562" i="68"/>
  <c r="R561" i="68"/>
  <c r="M561" i="68"/>
  <c r="E561" i="68"/>
  <c r="R560" i="68"/>
  <c r="M560" i="68"/>
  <c r="E560" i="68"/>
  <c r="R559" i="68"/>
  <c r="M559" i="68"/>
  <c r="E559" i="68"/>
  <c r="R558" i="68"/>
  <c r="M558" i="68"/>
  <c r="E558" i="68"/>
  <c r="R557" i="68"/>
  <c r="M557" i="68"/>
  <c r="E557" i="68"/>
  <c r="R556" i="68"/>
  <c r="M556" i="68"/>
  <c r="E556" i="68"/>
  <c r="R555" i="68"/>
  <c r="M555" i="68"/>
  <c r="E555" i="68"/>
  <c r="R554" i="68"/>
  <c r="M554" i="68"/>
  <c r="E554" i="68"/>
  <c r="R553" i="68"/>
  <c r="M553" i="68"/>
  <c r="E553" i="68"/>
  <c r="R552" i="68"/>
  <c r="M552" i="68"/>
  <c r="E552" i="68"/>
  <c r="R551" i="68"/>
  <c r="M551" i="68"/>
  <c r="E551" i="68"/>
  <c r="R550" i="68"/>
  <c r="M550" i="68"/>
  <c r="E550" i="68"/>
  <c r="R549" i="68"/>
  <c r="M549" i="68"/>
  <c r="E549" i="68"/>
  <c r="R548" i="68"/>
  <c r="M548" i="68"/>
  <c r="E548" i="68"/>
  <c r="R547" i="68"/>
  <c r="M547" i="68"/>
  <c r="E547" i="68"/>
  <c r="R546" i="68"/>
  <c r="M546" i="68"/>
  <c r="E546" i="68"/>
  <c r="R545" i="68"/>
  <c r="M545" i="68"/>
  <c r="E545" i="68"/>
  <c r="R544" i="68"/>
  <c r="M544" i="68"/>
  <c r="E544" i="68"/>
  <c r="R543" i="68"/>
  <c r="M543" i="68"/>
  <c r="E543" i="68"/>
  <c r="R542" i="68"/>
  <c r="M542" i="68"/>
  <c r="E542" i="68"/>
  <c r="R541" i="68"/>
  <c r="M541" i="68"/>
  <c r="E541" i="68"/>
  <c r="R540" i="68"/>
  <c r="M540" i="68"/>
  <c r="E540" i="68"/>
  <c r="R539" i="68"/>
  <c r="M539" i="68"/>
  <c r="E539" i="68"/>
  <c r="R538" i="68"/>
  <c r="M538" i="68"/>
  <c r="E538" i="68"/>
  <c r="R537" i="68"/>
  <c r="M537" i="68"/>
  <c r="E537" i="68"/>
  <c r="R536" i="68"/>
  <c r="M536" i="68"/>
  <c r="E536" i="68"/>
  <c r="R535" i="68"/>
  <c r="M535" i="68"/>
  <c r="E535" i="68"/>
  <c r="R534" i="68"/>
  <c r="M534" i="68"/>
  <c r="E534" i="68"/>
  <c r="R533" i="68"/>
  <c r="M533" i="68"/>
  <c r="E533" i="68"/>
  <c r="R532" i="68"/>
  <c r="M532" i="68"/>
  <c r="E532" i="68"/>
  <c r="R531" i="68"/>
  <c r="M531" i="68"/>
  <c r="E531" i="68"/>
  <c r="R530" i="68"/>
  <c r="M530" i="68"/>
  <c r="E530" i="68"/>
  <c r="R529" i="68"/>
  <c r="M529" i="68"/>
  <c r="E529" i="68"/>
  <c r="R528" i="68"/>
  <c r="M528" i="68"/>
  <c r="E528" i="68"/>
  <c r="R527" i="68"/>
  <c r="M527" i="68"/>
  <c r="E527" i="68"/>
  <c r="R526" i="68"/>
  <c r="M526" i="68"/>
  <c r="E526" i="68"/>
  <c r="R525" i="68"/>
  <c r="M525" i="68"/>
  <c r="E525" i="68"/>
  <c r="R524" i="68"/>
  <c r="M524" i="68"/>
  <c r="E524" i="68"/>
  <c r="R523" i="68"/>
  <c r="M523" i="68"/>
  <c r="E523" i="68"/>
  <c r="R522" i="68"/>
  <c r="M522" i="68"/>
  <c r="I522" i="68"/>
  <c r="E522" i="68"/>
  <c r="R521" i="68"/>
  <c r="M521" i="68"/>
  <c r="E521" i="68"/>
  <c r="R520" i="68"/>
  <c r="M520" i="68"/>
  <c r="E520" i="68"/>
  <c r="R519" i="68"/>
  <c r="M519" i="68"/>
  <c r="E519" i="68"/>
  <c r="R518" i="68"/>
  <c r="M518" i="68"/>
  <c r="E518" i="68"/>
  <c r="R517" i="68"/>
  <c r="M517" i="68"/>
  <c r="E517" i="68"/>
  <c r="R516" i="68"/>
  <c r="M516" i="68"/>
  <c r="E516" i="68"/>
  <c r="R515" i="68"/>
  <c r="M515" i="68"/>
  <c r="E515" i="68"/>
  <c r="R514" i="68"/>
  <c r="M514" i="68"/>
  <c r="E514" i="68"/>
  <c r="R513" i="68"/>
  <c r="M513" i="68"/>
  <c r="E513" i="68"/>
  <c r="R512" i="68"/>
  <c r="M512" i="68"/>
  <c r="E512" i="68"/>
  <c r="R511" i="68"/>
  <c r="M511" i="68"/>
  <c r="E511" i="68"/>
  <c r="R510" i="68"/>
  <c r="M510" i="68"/>
  <c r="E510" i="68"/>
  <c r="R509" i="68"/>
  <c r="M509" i="68"/>
  <c r="E509" i="68"/>
  <c r="R508" i="68"/>
  <c r="M508" i="68"/>
  <c r="E508" i="68"/>
  <c r="R507" i="68"/>
  <c r="M507" i="68"/>
  <c r="E507" i="68"/>
  <c r="R506" i="68"/>
  <c r="M506" i="68"/>
  <c r="E506" i="68"/>
  <c r="R505" i="68"/>
  <c r="M505" i="68"/>
  <c r="E505" i="68"/>
  <c r="R504" i="68"/>
  <c r="M504" i="68"/>
  <c r="E504" i="68"/>
  <c r="R503" i="68"/>
  <c r="M503" i="68"/>
  <c r="E503" i="68"/>
  <c r="R502" i="68"/>
  <c r="M502" i="68"/>
  <c r="E502" i="68"/>
  <c r="R501" i="68"/>
  <c r="M501" i="68"/>
  <c r="E501" i="68"/>
  <c r="R500" i="68"/>
  <c r="M500" i="68"/>
  <c r="E500" i="68"/>
  <c r="R499" i="68"/>
  <c r="M499" i="68"/>
  <c r="E499" i="68"/>
  <c r="R498" i="68"/>
  <c r="M498" i="68"/>
  <c r="E498" i="68"/>
  <c r="R497" i="68"/>
  <c r="M497" i="68"/>
  <c r="E497" i="68"/>
  <c r="R496" i="68"/>
  <c r="M496" i="68"/>
  <c r="E496" i="68"/>
  <c r="R495" i="68"/>
  <c r="M495" i="68"/>
  <c r="E495" i="68"/>
  <c r="R494" i="68"/>
  <c r="M494" i="68"/>
  <c r="E494" i="68"/>
  <c r="R493" i="68"/>
  <c r="M493" i="68"/>
  <c r="E493" i="68"/>
  <c r="R492" i="68"/>
  <c r="M492" i="68"/>
  <c r="E492" i="68"/>
  <c r="R491" i="68"/>
  <c r="M491" i="68"/>
  <c r="E491" i="68"/>
  <c r="R490" i="68"/>
  <c r="M490" i="68"/>
  <c r="E490" i="68"/>
  <c r="R489" i="68"/>
  <c r="M489" i="68"/>
  <c r="E489" i="68"/>
  <c r="R488" i="68"/>
  <c r="M488" i="68"/>
  <c r="E488" i="68"/>
  <c r="R487" i="68"/>
  <c r="M487" i="68"/>
  <c r="E487" i="68"/>
  <c r="R486" i="68"/>
  <c r="M486" i="68"/>
  <c r="E486" i="68"/>
  <c r="R485" i="68"/>
  <c r="M485" i="68"/>
  <c r="E485" i="68"/>
  <c r="R484" i="68"/>
  <c r="M484" i="68"/>
  <c r="E484" i="68"/>
  <c r="R483" i="68"/>
  <c r="M483" i="68"/>
  <c r="E483" i="68"/>
  <c r="R482" i="68"/>
  <c r="M482" i="68"/>
  <c r="E482" i="68"/>
  <c r="R481" i="68"/>
  <c r="M481" i="68"/>
  <c r="E481" i="68"/>
  <c r="R480" i="68"/>
  <c r="M480" i="68"/>
  <c r="E480" i="68"/>
  <c r="R479" i="68"/>
  <c r="M479" i="68"/>
  <c r="E479" i="68"/>
  <c r="R478" i="68"/>
  <c r="M478" i="68"/>
  <c r="E478" i="68"/>
  <c r="R477" i="68"/>
  <c r="M477" i="68"/>
  <c r="E477" i="68"/>
  <c r="R476" i="68"/>
  <c r="M476" i="68"/>
  <c r="E476" i="68"/>
  <c r="R475" i="68"/>
  <c r="M475" i="68"/>
  <c r="E475" i="68"/>
  <c r="R474" i="68"/>
  <c r="M474" i="68"/>
  <c r="E474" i="68"/>
  <c r="R473" i="68"/>
  <c r="M473" i="68"/>
  <c r="E473" i="68"/>
  <c r="R472" i="68"/>
  <c r="M472" i="68"/>
  <c r="E472" i="68"/>
  <c r="R471" i="68"/>
  <c r="M471" i="68"/>
  <c r="E471" i="68"/>
  <c r="R470" i="68"/>
  <c r="M470" i="68"/>
  <c r="E470" i="68"/>
  <c r="R469" i="68"/>
  <c r="M469" i="68"/>
  <c r="E469" i="68"/>
  <c r="R468" i="68"/>
  <c r="M468" i="68"/>
  <c r="E468" i="68"/>
  <c r="R467" i="68"/>
  <c r="M467" i="68"/>
  <c r="E467" i="68"/>
  <c r="R466" i="68"/>
  <c r="M466" i="68"/>
  <c r="E466" i="68"/>
  <c r="R465" i="68"/>
  <c r="M465" i="68"/>
  <c r="E465" i="68"/>
  <c r="R464" i="68"/>
  <c r="M464" i="68"/>
  <c r="E464" i="68"/>
  <c r="R463" i="68"/>
  <c r="M463" i="68"/>
  <c r="E463" i="68"/>
  <c r="R462" i="68"/>
  <c r="M462" i="68"/>
  <c r="E462" i="68"/>
  <c r="R461" i="68"/>
  <c r="M461" i="68"/>
  <c r="E461" i="68"/>
  <c r="R460" i="68"/>
  <c r="M460" i="68"/>
  <c r="E460" i="68"/>
  <c r="R459" i="68"/>
  <c r="M459" i="68"/>
  <c r="E459" i="68"/>
  <c r="R458" i="68"/>
  <c r="M458" i="68"/>
  <c r="E458" i="68"/>
  <c r="R457" i="68"/>
  <c r="M457" i="68"/>
  <c r="E457" i="68"/>
  <c r="R456" i="68"/>
  <c r="M456" i="68"/>
  <c r="E456" i="68"/>
  <c r="R455" i="68"/>
  <c r="M455" i="68"/>
  <c r="E455" i="68"/>
  <c r="R454" i="68"/>
  <c r="M454" i="68"/>
  <c r="E454" i="68"/>
  <c r="R453" i="68"/>
  <c r="M453" i="68"/>
  <c r="E453" i="68"/>
  <c r="R452" i="68"/>
  <c r="M452" i="68"/>
  <c r="E452" i="68"/>
  <c r="R451" i="68"/>
  <c r="M451" i="68"/>
  <c r="E451" i="68"/>
  <c r="R450" i="68"/>
  <c r="M450" i="68"/>
  <c r="E450" i="68"/>
  <c r="R449" i="68"/>
  <c r="M449" i="68"/>
  <c r="E449" i="68"/>
  <c r="R448" i="68"/>
  <c r="M448" i="68"/>
  <c r="E448" i="68"/>
  <c r="R447" i="68"/>
  <c r="M447" i="68"/>
  <c r="E447" i="68"/>
  <c r="R446" i="68"/>
  <c r="M446" i="68"/>
  <c r="E446" i="68"/>
  <c r="R445" i="68"/>
  <c r="M445" i="68"/>
  <c r="E445" i="68"/>
  <c r="R444" i="68"/>
  <c r="M444" i="68"/>
  <c r="E444" i="68"/>
  <c r="R443" i="68"/>
  <c r="M443" i="68"/>
  <c r="E443" i="68"/>
  <c r="R442" i="68"/>
  <c r="M442" i="68"/>
  <c r="E442" i="68"/>
  <c r="R441" i="68"/>
  <c r="M441" i="68"/>
  <c r="E441" i="68"/>
  <c r="R440" i="68"/>
  <c r="M440" i="68"/>
  <c r="E440" i="68"/>
  <c r="R439" i="68"/>
  <c r="M439" i="68"/>
  <c r="E439" i="68"/>
  <c r="R438" i="68"/>
  <c r="M438" i="68"/>
  <c r="E438" i="68"/>
  <c r="R437" i="68"/>
  <c r="M437" i="68"/>
  <c r="E437" i="68"/>
  <c r="R436" i="68"/>
  <c r="M436" i="68"/>
  <c r="E436" i="68"/>
  <c r="R435" i="68"/>
  <c r="M435" i="68"/>
  <c r="E435" i="68"/>
  <c r="R434" i="68"/>
  <c r="M434" i="68"/>
  <c r="E434" i="68"/>
  <c r="R433" i="68"/>
  <c r="M433" i="68"/>
  <c r="E433" i="68"/>
  <c r="R432" i="68"/>
  <c r="M432" i="68"/>
  <c r="E432" i="68"/>
  <c r="R431" i="68"/>
  <c r="M431" i="68"/>
  <c r="E431" i="68"/>
  <c r="R430" i="68"/>
  <c r="M430" i="68"/>
  <c r="E430" i="68"/>
  <c r="R429" i="68"/>
  <c r="M429" i="68"/>
  <c r="E429" i="68"/>
  <c r="R428" i="68"/>
  <c r="M428" i="68"/>
  <c r="E428" i="68"/>
  <c r="R427" i="68"/>
  <c r="M427" i="68"/>
  <c r="E427" i="68"/>
  <c r="R426" i="68"/>
  <c r="M426" i="68"/>
  <c r="E426" i="68"/>
  <c r="R425" i="68"/>
  <c r="M425" i="68"/>
  <c r="E425" i="68"/>
  <c r="R424" i="68"/>
  <c r="M424" i="68"/>
  <c r="E424" i="68"/>
  <c r="R423" i="68"/>
  <c r="M423" i="68"/>
  <c r="E423" i="68"/>
  <c r="R422" i="68"/>
  <c r="M422" i="68"/>
  <c r="E422" i="68"/>
  <c r="R421" i="68"/>
  <c r="M421" i="68"/>
  <c r="E421" i="68"/>
  <c r="R420" i="68"/>
  <c r="M420" i="68"/>
  <c r="E420" i="68"/>
  <c r="R419" i="68"/>
  <c r="M419" i="68"/>
  <c r="E419" i="68"/>
  <c r="R418" i="68"/>
  <c r="M418" i="68"/>
  <c r="E418" i="68"/>
  <c r="R417" i="68"/>
  <c r="M417" i="68"/>
  <c r="E417" i="68"/>
  <c r="R416" i="68"/>
  <c r="M416" i="68"/>
  <c r="E416" i="68"/>
  <c r="R415" i="68"/>
  <c r="M415" i="68"/>
  <c r="E415" i="68"/>
  <c r="R414" i="68"/>
  <c r="M414" i="68"/>
  <c r="E414" i="68"/>
  <c r="R413" i="68"/>
  <c r="M413" i="68"/>
  <c r="E413" i="68"/>
  <c r="R412" i="68"/>
  <c r="M412" i="68"/>
  <c r="E412" i="68"/>
  <c r="R411" i="68"/>
  <c r="M411" i="68"/>
  <c r="E411" i="68"/>
  <c r="R410" i="68"/>
  <c r="M410" i="68"/>
  <c r="E410" i="68"/>
  <c r="R409" i="68"/>
  <c r="M409" i="68"/>
  <c r="E409" i="68"/>
  <c r="R408" i="68"/>
  <c r="M408" i="68"/>
  <c r="E408" i="68"/>
  <c r="R407" i="68"/>
  <c r="M407" i="68"/>
  <c r="E407" i="68"/>
  <c r="R406" i="68"/>
  <c r="M406" i="68"/>
  <c r="E406" i="68"/>
  <c r="R405" i="68"/>
  <c r="M405" i="68"/>
  <c r="E405" i="68"/>
  <c r="R404" i="68"/>
  <c r="M404" i="68"/>
  <c r="E404" i="68"/>
  <c r="R403" i="68"/>
  <c r="M403" i="68"/>
  <c r="E403" i="68"/>
  <c r="R402" i="68"/>
  <c r="M402" i="68"/>
  <c r="E402" i="68"/>
  <c r="R401" i="68"/>
  <c r="M401" i="68"/>
  <c r="E401" i="68"/>
  <c r="R400" i="68"/>
  <c r="M400" i="68"/>
  <c r="E400" i="68"/>
  <c r="R399" i="68"/>
  <c r="M399" i="68"/>
  <c r="E399" i="68"/>
  <c r="R398" i="68"/>
  <c r="M398" i="68"/>
  <c r="E398" i="68"/>
  <c r="R397" i="68"/>
  <c r="M397" i="68"/>
  <c r="E397" i="68"/>
  <c r="R396" i="68"/>
  <c r="M396" i="68"/>
  <c r="E396" i="68"/>
  <c r="R395" i="68"/>
  <c r="M395" i="68"/>
  <c r="E395" i="68"/>
  <c r="R394" i="68"/>
  <c r="M394" i="68"/>
  <c r="E394" i="68"/>
  <c r="R393" i="68"/>
  <c r="M393" i="68"/>
  <c r="E393" i="68"/>
  <c r="R392" i="68"/>
  <c r="M392" i="68"/>
  <c r="E392" i="68"/>
  <c r="R391" i="68"/>
  <c r="M391" i="68"/>
  <c r="E391" i="68"/>
  <c r="R390" i="68"/>
  <c r="M390" i="68"/>
  <c r="E390" i="68"/>
  <c r="R389" i="68"/>
  <c r="M389" i="68"/>
  <c r="E389" i="68"/>
  <c r="R388" i="68"/>
  <c r="M388" i="68"/>
  <c r="E388" i="68"/>
  <c r="R387" i="68"/>
  <c r="M387" i="68"/>
  <c r="E387" i="68"/>
  <c r="R386" i="68"/>
  <c r="M386" i="68"/>
  <c r="E386" i="68"/>
  <c r="R385" i="68"/>
  <c r="M385" i="68"/>
  <c r="E385" i="68"/>
  <c r="R384" i="68"/>
  <c r="M384" i="68"/>
  <c r="E384" i="68"/>
  <c r="R383" i="68"/>
  <c r="M383" i="68"/>
  <c r="E383" i="68"/>
  <c r="R382" i="68"/>
  <c r="M382" i="68"/>
  <c r="E382" i="68"/>
  <c r="R381" i="68"/>
  <c r="M381" i="68"/>
  <c r="E381" i="68"/>
  <c r="R380" i="68"/>
  <c r="M380" i="68"/>
  <c r="E380" i="68"/>
  <c r="R379" i="68"/>
  <c r="M379" i="68"/>
  <c r="E379" i="68"/>
  <c r="R378" i="68"/>
  <c r="M378" i="68"/>
  <c r="E378" i="68"/>
  <c r="R377" i="68"/>
  <c r="M377" i="68"/>
  <c r="E377" i="68"/>
  <c r="R376" i="68"/>
  <c r="M376" i="68"/>
  <c r="E376" i="68"/>
  <c r="R375" i="68"/>
  <c r="M375" i="68"/>
  <c r="E375" i="68"/>
  <c r="R374" i="68"/>
  <c r="M374" i="68"/>
  <c r="E374" i="68"/>
  <c r="R373" i="68"/>
  <c r="M373" i="68"/>
  <c r="E373" i="68"/>
  <c r="R372" i="68"/>
  <c r="M372" i="68"/>
  <c r="E372" i="68"/>
  <c r="R371" i="68"/>
  <c r="M371" i="68"/>
  <c r="E371" i="68"/>
  <c r="R370" i="68"/>
  <c r="M370" i="68"/>
  <c r="E370" i="68"/>
  <c r="R369" i="68"/>
  <c r="M369" i="68"/>
  <c r="E369" i="68"/>
  <c r="R368" i="68"/>
  <c r="M368" i="68"/>
  <c r="E368" i="68"/>
  <c r="R367" i="68"/>
  <c r="M367" i="68"/>
  <c r="E367" i="68"/>
  <c r="R366" i="68"/>
  <c r="M366" i="68"/>
  <c r="E366" i="68"/>
  <c r="R365" i="68"/>
  <c r="M365" i="68"/>
  <c r="E365" i="68"/>
  <c r="R364" i="68"/>
  <c r="M364" i="68"/>
  <c r="E364" i="68"/>
  <c r="R363" i="68"/>
  <c r="M363" i="68"/>
  <c r="E363" i="68"/>
  <c r="R362" i="68"/>
  <c r="M362" i="68"/>
  <c r="E362" i="68"/>
  <c r="R361" i="68"/>
  <c r="M361" i="68"/>
  <c r="E361" i="68"/>
  <c r="R360" i="68"/>
  <c r="M360" i="68"/>
  <c r="E360" i="68"/>
  <c r="R359" i="68"/>
  <c r="M359" i="68"/>
  <c r="E359" i="68"/>
  <c r="R358" i="68"/>
  <c r="M358" i="68"/>
  <c r="E358" i="68"/>
  <c r="R357" i="68"/>
  <c r="M357" i="68"/>
  <c r="E357" i="68"/>
  <c r="R356" i="68"/>
  <c r="M356" i="68"/>
  <c r="E356" i="68"/>
  <c r="R355" i="68"/>
  <c r="M355" i="68"/>
  <c r="E355" i="68"/>
  <c r="R354" i="68"/>
  <c r="M354" i="68"/>
  <c r="E354" i="68"/>
  <c r="R353" i="68"/>
  <c r="M353" i="68"/>
  <c r="E353" i="68"/>
  <c r="R352" i="68"/>
  <c r="M352" i="68"/>
  <c r="E352" i="68"/>
  <c r="R351" i="68"/>
  <c r="M351" i="68"/>
  <c r="E351" i="68"/>
  <c r="R350" i="68"/>
  <c r="M350" i="68"/>
  <c r="E350" i="68"/>
  <c r="R349" i="68"/>
  <c r="M349" i="68"/>
  <c r="E349" i="68"/>
  <c r="R348" i="68"/>
  <c r="M348" i="68"/>
  <c r="E348" i="68"/>
  <c r="R347" i="68"/>
  <c r="M347" i="68"/>
  <c r="E347" i="68"/>
  <c r="R346" i="68"/>
  <c r="M346" i="68"/>
  <c r="E346" i="68"/>
  <c r="R345" i="68"/>
  <c r="M345" i="68"/>
  <c r="E345" i="68"/>
  <c r="R344" i="68"/>
  <c r="M344" i="68"/>
  <c r="E344" i="68"/>
  <c r="R343" i="68"/>
  <c r="M343" i="68"/>
  <c r="E343" i="68"/>
  <c r="R342" i="68"/>
  <c r="M342" i="68"/>
  <c r="E342" i="68"/>
  <c r="R341" i="68"/>
  <c r="M341" i="68"/>
  <c r="E341" i="68"/>
  <c r="R340" i="68"/>
  <c r="M340" i="68"/>
  <c r="E340" i="68"/>
  <c r="R339" i="68"/>
  <c r="M339" i="68"/>
  <c r="E339" i="68"/>
  <c r="R338" i="68"/>
  <c r="M338" i="68"/>
  <c r="E338" i="68"/>
  <c r="R337" i="68"/>
  <c r="M337" i="68"/>
  <c r="E337" i="68"/>
  <c r="R336" i="68"/>
  <c r="M336" i="68"/>
  <c r="E336" i="68"/>
  <c r="R335" i="68"/>
  <c r="M335" i="68"/>
  <c r="E335" i="68"/>
  <c r="R334" i="68"/>
  <c r="M334" i="68"/>
  <c r="E334" i="68"/>
  <c r="R333" i="68"/>
  <c r="M333" i="68"/>
  <c r="E333" i="68"/>
  <c r="R332" i="68"/>
  <c r="M332" i="68"/>
  <c r="E332" i="68"/>
  <c r="R331" i="68"/>
  <c r="M331" i="68"/>
  <c r="E331" i="68"/>
  <c r="R330" i="68"/>
  <c r="M330" i="68"/>
  <c r="E330" i="68"/>
  <c r="R329" i="68"/>
  <c r="M329" i="68"/>
  <c r="E329" i="68"/>
  <c r="R328" i="68"/>
  <c r="M328" i="68"/>
  <c r="E328" i="68"/>
  <c r="R327" i="68"/>
  <c r="M327" i="68"/>
  <c r="E327" i="68"/>
  <c r="R326" i="68"/>
  <c r="M326" i="68"/>
  <c r="E326" i="68"/>
  <c r="R325" i="68"/>
  <c r="M325" i="68"/>
  <c r="E325" i="68"/>
  <c r="R324" i="68"/>
  <c r="M324" i="68"/>
  <c r="E324" i="68"/>
  <c r="R323" i="68"/>
  <c r="M323" i="68"/>
  <c r="E323" i="68"/>
  <c r="R322" i="68"/>
  <c r="M322" i="68"/>
  <c r="E322" i="68"/>
  <c r="R321" i="68"/>
  <c r="M321" i="68"/>
  <c r="E321" i="68"/>
  <c r="R320" i="68"/>
  <c r="M320" i="68"/>
  <c r="E320" i="68"/>
  <c r="R319" i="68"/>
  <c r="M319" i="68"/>
  <c r="E319" i="68"/>
  <c r="R318" i="68"/>
  <c r="M318" i="68"/>
  <c r="E318" i="68"/>
  <c r="R317" i="68"/>
  <c r="M317" i="68"/>
  <c r="E317" i="68"/>
  <c r="R316" i="68"/>
  <c r="M316" i="68"/>
  <c r="E316" i="68"/>
  <c r="R315" i="68"/>
  <c r="M315" i="68"/>
  <c r="E315" i="68"/>
  <c r="R314" i="68"/>
  <c r="M314" i="68"/>
  <c r="E314" i="68"/>
  <c r="R313" i="68"/>
  <c r="M313" i="68"/>
  <c r="E313" i="68"/>
  <c r="R312" i="68"/>
  <c r="M312" i="68"/>
  <c r="E312" i="68"/>
  <c r="R311" i="68"/>
  <c r="M311" i="68"/>
  <c r="E311" i="68"/>
  <c r="R310" i="68"/>
  <c r="M310" i="68"/>
  <c r="E310" i="68"/>
  <c r="R309" i="68"/>
  <c r="M309" i="68"/>
  <c r="E309" i="68"/>
  <c r="R308" i="68"/>
  <c r="M308" i="68"/>
  <c r="E308" i="68"/>
  <c r="R307" i="68"/>
  <c r="M307" i="68"/>
  <c r="E307" i="68"/>
  <c r="R306" i="68"/>
  <c r="M306" i="68"/>
  <c r="E306" i="68"/>
  <c r="R305" i="68"/>
  <c r="M305" i="68"/>
  <c r="E305" i="68"/>
  <c r="R304" i="68"/>
  <c r="M304" i="68"/>
  <c r="E304" i="68"/>
  <c r="R303" i="68"/>
  <c r="M303" i="68"/>
  <c r="E303" i="68"/>
  <c r="R302" i="68"/>
  <c r="M302" i="68"/>
  <c r="E302" i="68"/>
  <c r="R301" i="68"/>
  <c r="M301" i="68"/>
  <c r="E301" i="68"/>
  <c r="R300" i="68"/>
  <c r="M300" i="68"/>
  <c r="E300" i="68"/>
  <c r="R299" i="68"/>
  <c r="M299" i="68"/>
  <c r="E299" i="68"/>
  <c r="R298" i="68"/>
  <c r="M298" i="68"/>
  <c r="E298" i="68"/>
  <c r="R297" i="68"/>
  <c r="M297" i="68"/>
  <c r="E297" i="68"/>
  <c r="R296" i="68"/>
  <c r="M296" i="68"/>
  <c r="E296" i="68"/>
  <c r="R295" i="68"/>
  <c r="M295" i="68"/>
  <c r="E295" i="68"/>
  <c r="R294" i="68"/>
  <c r="M294" i="68"/>
  <c r="E294" i="68"/>
  <c r="R293" i="68"/>
  <c r="M293" i="68"/>
  <c r="E293" i="68"/>
  <c r="R292" i="68"/>
  <c r="M292" i="68"/>
  <c r="E292" i="68"/>
  <c r="R291" i="68"/>
  <c r="M291" i="68"/>
  <c r="E291" i="68"/>
  <c r="R290" i="68"/>
  <c r="M290" i="68"/>
  <c r="E290" i="68"/>
  <c r="R289" i="68"/>
  <c r="M289" i="68"/>
  <c r="E289" i="68"/>
  <c r="R288" i="68"/>
  <c r="M288" i="68"/>
  <c r="E288" i="68"/>
  <c r="R287" i="68"/>
  <c r="M287" i="68"/>
  <c r="E287" i="68"/>
  <c r="R286" i="68"/>
  <c r="M286" i="68"/>
  <c r="E286" i="68"/>
  <c r="R285" i="68"/>
  <c r="M285" i="68"/>
  <c r="E285" i="68"/>
  <c r="R284" i="68"/>
  <c r="M284" i="68"/>
  <c r="E284" i="68"/>
  <c r="R283" i="68"/>
  <c r="M283" i="68"/>
  <c r="E283" i="68"/>
  <c r="R282" i="68"/>
  <c r="M282" i="68"/>
  <c r="E282" i="68"/>
  <c r="R281" i="68"/>
  <c r="M281" i="68"/>
  <c r="E281" i="68"/>
  <c r="R280" i="68"/>
  <c r="M280" i="68"/>
  <c r="E280" i="68"/>
  <c r="R279" i="68"/>
  <c r="M279" i="68"/>
  <c r="E279" i="68"/>
  <c r="R278" i="68"/>
  <c r="M278" i="68"/>
  <c r="E278" i="68"/>
  <c r="R277" i="68"/>
  <c r="M277" i="68"/>
  <c r="E277" i="68"/>
  <c r="R276" i="68"/>
  <c r="M276" i="68"/>
  <c r="E276" i="68"/>
  <c r="R275" i="68"/>
  <c r="M275" i="68"/>
  <c r="E275" i="68"/>
  <c r="R274" i="68"/>
  <c r="M274" i="68"/>
  <c r="E274" i="68"/>
  <c r="R273" i="68"/>
  <c r="M273" i="68"/>
  <c r="E273" i="68"/>
  <c r="R272" i="68"/>
  <c r="M272" i="68"/>
  <c r="E272" i="68"/>
  <c r="R271" i="68"/>
  <c r="M271" i="68"/>
  <c r="E271" i="68"/>
  <c r="R270" i="68"/>
  <c r="M270" i="68"/>
  <c r="E270" i="68"/>
  <c r="R269" i="68"/>
  <c r="M269" i="68"/>
  <c r="E269" i="68"/>
  <c r="R268" i="68"/>
  <c r="M268" i="68"/>
  <c r="E268" i="68"/>
  <c r="R267" i="68"/>
  <c r="M267" i="68"/>
  <c r="E267" i="68"/>
  <c r="R266" i="68"/>
  <c r="M266" i="68"/>
  <c r="E266" i="68"/>
  <c r="R265" i="68"/>
  <c r="M265" i="68"/>
  <c r="E265" i="68"/>
  <c r="R264" i="68"/>
  <c r="M264" i="68"/>
  <c r="E264" i="68"/>
  <c r="R263" i="68"/>
  <c r="M263" i="68"/>
  <c r="E263" i="68"/>
  <c r="R262" i="68"/>
  <c r="M262" i="68"/>
  <c r="E262" i="68"/>
  <c r="R261" i="68"/>
  <c r="M261" i="68"/>
  <c r="E261" i="68"/>
  <c r="R260" i="68"/>
  <c r="M260" i="68"/>
  <c r="E260" i="68"/>
  <c r="R259" i="68"/>
  <c r="M259" i="68"/>
  <c r="E259" i="68"/>
  <c r="R258" i="68"/>
  <c r="M258" i="68"/>
  <c r="E258" i="68"/>
  <c r="R257" i="68"/>
  <c r="M257" i="68"/>
  <c r="E257" i="68"/>
  <c r="R256" i="68"/>
  <c r="M256" i="68"/>
  <c r="E256" i="68"/>
  <c r="R255" i="68"/>
  <c r="M255" i="68"/>
  <c r="E255" i="68"/>
  <c r="R254" i="68"/>
  <c r="M254" i="68"/>
  <c r="E254" i="68"/>
  <c r="R253" i="68"/>
  <c r="M253" i="68"/>
  <c r="E253" i="68"/>
  <c r="R252" i="68"/>
  <c r="M252" i="68"/>
  <c r="E252" i="68"/>
  <c r="R251" i="68"/>
  <c r="M251" i="68"/>
  <c r="E251" i="68"/>
  <c r="R250" i="68"/>
  <c r="M250" i="68"/>
  <c r="E250" i="68"/>
  <c r="R249" i="68"/>
  <c r="M249" i="68"/>
  <c r="E249" i="68"/>
  <c r="R248" i="68"/>
  <c r="M248" i="68"/>
  <c r="E248" i="68"/>
  <c r="R247" i="68"/>
  <c r="M247" i="68"/>
  <c r="E247" i="68"/>
  <c r="R246" i="68"/>
  <c r="M246" i="68"/>
  <c r="E246" i="68"/>
  <c r="R245" i="68"/>
  <c r="M245" i="68"/>
  <c r="E245" i="68"/>
  <c r="R244" i="68"/>
  <c r="M244" i="68"/>
  <c r="E244" i="68"/>
  <c r="R243" i="68"/>
  <c r="M243" i="68"/>
  <c r="E243" i="68"/>
  <c r="R242" i="68"/>
  <c r="M242" i="68"/>
  <c r="E242" i="68"/>
  <c r="R241" i="68"/>
  <c r="M241" i="68"/>
  <c r="E241" i="68"/>
  <c r="R240" i="68"/>
  <c r="M240" i="68"/>
  <c r="E240" i="68"/>
  <c r="R239" i="68"/>
  <c r="M239" i="68"/>
  <c r="E239" i="68"/>
  <c r="R238" i="68"/>
  <c r="M238" i="68"/>
  <c r="E238" i="68"/>
  <c r="R237" i="68"/>
  <c r="M237" i="68"/>
  <c r="E237" i="68"/>
  <c r="R236" i="68"/>
  <c r="M236" i="68"/>
  <c r="E236" i="68"/>
  <c r="R235" i="68"/>
  <c r="M235" i="68"/>
  <c r="E235" i="68"/>
  <c r="R234" i="68"/>
  <c r="M234" i="68"/>
  <c r="E234" i="68"/>
  <c r="R233" i="68"/>
  <c r="M233" i="68"/>
  <c r="E233" i="68"/>
  <c r="R232" i="68"/>
  <c r="M232" i="68"/>
  <c r="E232" i="68"/>
  <c r="R231" i="68"/>
  <c r="M231" i="68"/>
  <c r="E231" i="68"/>
  <c r="R230" i="68"/>
  <c r="M230" i="68"/>
  <c r="E230" i="68"/>
  <c r="R229" i="68"/>
  <c r="M229" i="68"/>
  <c r="E229" i="68"/>
  <c r="R228" i="68"/>
  <c r="M228" i="68"/>
  <c r="E228" i="68"/>
  <c r="R227" i="68"/>
  <c r="M227" i="68"/>
  <c r="E227" i="68"/>
  <c r="R226" i="68"/>
  <c r="M226" i="68"/>
  <c r="E226" i="68"/>
  <c r="R225" i="68"/>
  <c r="M225" i="68"/>
  <c r="E225" i="68"/>
  <c r="R224" i="68"/>
  <c r="M224" i="68"/>
  <c r="E224" i="68"/>
  <c r="R223" i="68"/>
  <c r="M223" i="68"/>
  <c r="E223" i="68"/>
  <c r="R222" i="68"/>
  <c r="M222" i="68"/>
  <c r="E222" i="68"/>
  <c r="R221" i="68"/>
  <c r="M221" i="68"/>
  <c r="E221" i="68"/>
  <c r="R220" i="68"/>
  <c r="M220" i="68"/>
  <c r="E220" i="68"/>
  <c r="R219" i="68"/>
  <c r="M219" i="68"/>
  <c r="E219" i="68"/>
  <c r="R218" i="68"/>
  <c r="M218" i="68"/>
  <c r="E218" i="68"/>
  <c r="R217" i="68"/>
  <c r="M217" i="68"/>
  <c r="E217" i="68"/>
  <c r="R216" i="68"/>
  <c r="M216" i="68"/>
  <c r="E216" i="68"/>
  <c r="R215" i="68"/>
  <c r="M215" i="68"/>
  <c r="E215" i="68"/>
  <c r="R214" i="68"/>
  <c r="M214" i="68"/>
  <c r="E214" i="68"/>
  <c r="R213" i="68"/>
  <c r="M213" i="68"/>
  <c r="E213" i="68"/>
  <c r="R212" i="68"/>
  <c r="M212" i="68"/>
  <c r="E212" i="68"/>
  <c r="R211" i="68"/>
  <c r="M211" i="68"/>
  <c r="E211" i="68"/>
  <c r="R210" i="68"/>
  <c r="M210" i="68"/>
  <c r="E210" i="68"/>
  <c r="R209" i="68"/>
  <c r="M209" i="68"/>
  <c r="E209" i="68"/>
  <c r="R208" i="68"/>
  <c r="M208" i="68"/>
  <c r="E208" i="68"/>
  <c r="R207" i="68"/>
  <c r="M207" i="68"/>
  <c r="E207" i="68"/>
  <c r="R206" i="68"/>
  <c r="M206" i="68"/>
  <c r="E206" i="68"/>
  <c r="R205" i="68"/>
  <c r="M205" i="68"/>
  <c r="E205" i="68"/>
  <c r="R204" i="68"/>
  <c r="M204" i="68"/>
  <c r="E204" i="68"/>
  <c r="R203" i="68"/>
  <c r="M203" i="68"/>
  <c r="E203" i="68"/>
  <c r="R202" i="68"/>
  <c r="M202" i="68"/>
  <c r="E202" i="68"/>
  <c r="R201" i="68"/>
  <c r="M201" i="68"/>
  <c r="E201" i="68"/>
  <c r="R200" i="68"/>
  <c r="M200" i="68"/>
  <c r="E200" i="68"/>
  <c r="R199" i="68"/>
  <c r="M199" i="68"/>
  <c r="E199" i="68"/>
  <c r="R198" i="68"/>
  <c r="M198" i="68"/>
  <c r="E198" i="68"/>
  <c r="R197" i="68"/>
  <c r="M197" i="68"/>
  <c r="E197" i="68"/>
  <c r="R196" i="68"/>
  <c r="M196" i="68"/>
  <c r="E196" i="68"/>
  <c r="R195" i="68"/>
  <c r="M195" i="68"/>
  <c r="E195" i="68"/>
  <c r="R194" i="68"/>
  <c r="M194" i="68"/>
  <c r="E194" i="68"/>
  <c r="R193" i="68"/>
  <c r="M193" i="68"/>
  <c r="E193" i="68"/>
  <c r="R192" i="68"/>
  <c r="M192" i="68"/>
  <c r="E192" i="68"/>
  <c r="R191" i="68"/>
  <c r="M191" i="68"/>
  <c r="E191" i="68"/>
  <c r="R190" i="68"/>
  <c r="M190" i="68"/>
  <c r="E190" i="68"/>
  <c r="R189" i="68"/>
  <c r="M189" i="68"/>
  <c r="E189" i="68"/>
  <c r="R188" i="68"/>
  <c r="M188" i="68"/>
  <c r="E188" i="68"/>
  <c r="R187" i="68"/>
  <c r="M187" i="68"/>
  <c r="E187" i="68"/>
  <c r="R186" i="68"/>
  <c r="M186" i="68"/>
  <c r="E186" i="68"/>
  <c r="R185" i="68"/>
  <c r="M185" i="68"/>
  <c r="E185" i="68"/>
  <c r="R184" i="68"/>
  <c r="M184" i="68"/>
  <c r="E184" i="68"/>
  <c r="R183" i="68"/>
  <c r="M183" i="68"/>
  <c r="E183" i="68"/>
  <c r="R182" i="68"/>
  <c r="M182" i="68"/>
  <c r="E182" i="68"/>
  <c r="R181" i="68"/>
  <c r="M181" i="68"/>
  <c r="E181" i="68"/>
  <c r="R180" i="68"/>
  <c r="M180" i="68"/>
  <c r="E180" i="68"/>
  <c r="R179" i="68"/>
  <c r="M179" i="68"/>
  <c r="E179" i="68"/>
  <c r="R178" i="68"/>
  <c r="M178" i="68"/>
  <c r="E178" i="68"/>
  <c r="R177" i="68"/>
  <c r="M177" i="68"/>
  <c r="E177" i="68"/>
  <c r="R176" i="68"/>
  <c r="M176" i="68"/>
  <c r="E176" i="68"/>
  <c r="R175" i="68"/>
  <c r="M175" i="68"/>
  <c r="E175" i="68"/>
  <c r="R174" i="68"/>
  <c r="M174" i="68"/>
  <c r="E174" i="68"/>
  <c r="R173" i="68"/>
  <c r="M173" i="68"/>
  <c r="E173" i="68"/>
  <c r="R172" i="68"/>
  <c r="M172" i="68"/>
  <c r="E172" i="68"/>
  <c r="R171" i="68"/>
  <c r="M171" i="68"/>
  <c r="E171" i="68"/>
  <c r="R170" i="68"/>
  <c r="M170" i="68"/>
  <c r="E170" i="68"/>
  <c r="R169" i="68"/>
  <c r="M169" i="68"/>
  <c r="E169" i="68"/>
  <c r="R168" i="68"/>
  <c r="M168" i="68"/>
  <c r="E168" i="68"/>
  <c r="R167" i="68"/>
  <c r="M167" i="68"/>
  <c r="E167" i="68"/>
  <c r="R166" i="68"/>
  <c r="M166" i="68"/>
  <c r="E166" i="68"/>
  <c r="R165" i="68"/>
  <c r="M165" i="68"/>
  <c r="E165" i="68"/>
  <c r="R164" i="68"/>
  <c r="M164" i="68"/>
  <c r="E164" i="68"/>
  <c r="R163" i="68"/>
  <c r="M163" i="68"/>
  <c r="E163" i="68"/>
  <c r="R162" i="68"/>
  <c r="M162" i="68"/>
  <c r="E162" i="68"/>
  <c r="R161" i="68"/>
  <c r="M161" i="68"/>
  <c r="E161" i="68"/>
  <c r="R160" i="68"/>
  <c r="M160" i="68"/>
  <c r="E160" i="68"/>
  <c r="R159" i="68"/>
  <c r="M159" i="68"/>
  <c r="E159" i="68"/>
  <c r="R158" i="68"/>
  <c r="M158" i="68"/>
  <c r="E158" i="68"/>
  <c r="R157" i="68"/>
  <c r="M157" i="68"/>
  <c r="E157" i="68"/>
  <c r="R156" i="68"/>
  <c r="M156" i="68"/>
  <c r="E156" i="68"/>
  <c r="R155" i="68"/>
  <c r="M155" i="68"/>
  <c r="E155" i="68"/>
  <c r="R154" i="68"/>
  <c r="M154" i="68"/>
  <c r="E154" i="68"/>
  <c r="R153" i="68"/>
  <c r="M153" i="68"/>
  <c r="E153" i="68"/>
  <c r="R152" i="68"/>
  <c r="M152" i="68"/>
  <c r="E152" i="68"/>
  <c r="R151" i="68"/>
  <c r="M151" i="68"/>
  <c r="E151" i="68"/>
  <c r="R150" i="68"/>
  <c r="M150" i="68"/>
  <c r="E150" i="68"/>
  <c r="R149" i="68"/>
  <c r="M149" i="68"/>
  <c r="E149" i="68"/>
  <c r="R148" i="68"/>
  <c r="M148" i="68"/>
  <c r="E148" i="68"/>
  <c r="R147" i="68"/>
  <c r="M147" i="68"/>
  <c r="E147" i="68"/>
  <c r="R146" i="68"/>
  <c r="M146" i="68"/>
  <c r="E146" i="68"/>
  <c r="R145" i="68"/>
  <c r="M145" i="68"/>
  <c r="E145" i="68"/>
  <c r="R144" i="68"/>
  <c r="M144" i="68"/>
  <c r="E144" i="68"/>
  <c r="R143" i="68"/>
  <c r="M143" i="68"/>
  <c r="E143" i="68"/>
  <c r="R142" i="68"/>
  <c r="M142" i="68"/>
  <c r="E142" i="68"/>
  <c r="R141" i="68"/>
  <c r="M141" i="68"/>
  <c r="E141" i="68"/>
  <c r="R140" i="68"/>
  <c r="M140" i="68"/>
  <c r="E140" i="68"/>
  <c r="R139" i="68"/>
  <c r="M139" i="68"/>
  <c r="E139" i="68"/>
  <c r="R138" i="68"/>
  <c r="M138" i="68"/>
  <c r="E138" i="68"/>
  <c r="R137" i="68"/>
  <c r="M137" i="68"/>
  <c r="E137" i="68"/>
  <c r="R136" i="68"/>
  <c r="M136" i="68"/>
  <c r="E136" i="68"/>
  <c r="R135" i="68"/>
  <c r="M135" i="68"/>
  <c r="E135" i="68"/>
  <c r="R134" i="68"/>
  <c r="M134" i="68"/>
  <c r="E134" i="68"/>
  <c r="R133" i="68"/>
  <c r="M133" i="68"/>
  <c r="E133" i="68"/>
  <c r="R132" i="68"/>
  <c r="M132" i="68"/>
  <c r="E132" i="68"/>
  <c r="R131" i="68"/>
  <c r="M131" i="68"/>
  <c r="E131" i="68"/>
  <c r="R130" i="68"/>
  <c r="M130" i="68"/>
  <c r="E130" i="68"/>
  <c r="R129" i="68"/>
  <c r="M129" i="68"/>
  <c r="E129" i="68"/>
  <c r="R128" i="68"/>
  <c r="M128" i="68"/>
  <c r="E128" i="68"/>
  <c r="R127" i="68"/>
  <c r="M127" i="68"/>
  <c r="E127" i="68"/>
  <c r="R126" i="68"/>
  <c r="M126" i="68"/>
  <c r="E126" i="68"/>
  <c r="R125" i="68"/>
  <c r="M125" i="68"/>
  <c r="E125" i="68"/>
  <c r="R124" i="68"/>
  <c r="M124" i="68"/>
  <c r="E124" i="68"/>
  <c r="R123" i="68"/>
  <c r="M123" i="68"/>
  <c r="E123" i="68"/>
  <c r="R122" i="68"/>
  <c r="M122" i="68"/>
  <c r="E122" i="68"/>
  <c r="R121" i="68"/>
  <c r="M121" i="68"/>
  <c r="E121" i="68"/>
  <c r="R120" i="68"/>
  <c r="M120" i="68"/>
  <c r="E120" i="68"/>
  <c r="R119" i="68"/>
  <c r="M119" i="68"/>
  <c r="E119" i="68"/>
  <c r="R118" i="68"/>
  <c r="M118" i="68"/>
  <c r="E118" i="68"/>
  <c r="R117" i="68"/>
  <c r="M117" i="68"/>
  <c r="E117" i="68"/>
  <c r="R116" i="68"/>
  <c r="M116" i="68"/>
  <c r="E116" i="68"/>
  <c r="R115" i="68"/>
  <c r="M115" i="68"/>
  <c r="E115" i="68"/>
  <c r="R114" i="68"/>
  <c r="M114" i="68"/>
  <c r="E114" i="68"/>
  <c r="R113" i="68"/>
  <c r="M113" i="68"/>
  <c r="E113" i="68"/>
  <c r="R112" i="68"/>
  <c r="M112" i="68"/>
  <c r="E112" i="68"/>
  <c r="R111" i="68"/>
  <c r="M111" i="68"/>
  <c r="E111" i="68"/>
  <c r="R110" i="68"/>
  <c r="M110" i="68"/>
  <c r="E110" i="68"/>
  <c r="R109" i="68"/>
  <c r="M109" i="68"/>
  <c r="E109" i="68"/>
  <c r="R108" i="68"/>
  <c r="M108" i="68"/>
  <c r="E108" i="68"/>
  <c r="R107" i="68"/>
  <c r="M107" i="68"/>
  <c r="E107" i="68"/>
  <c r="R106" i="68"/>
  <c r="M106" i="68"/>
  <c r="E106" i="68"/>
  <c r="R105" i="68"/>
  <c r="M105" i="68"/>
  <c r="E105" i="68"/>
  <c r="R104" i="68"/>
  <c r="M104" i="68"/>
  <c r="E104" i="68"/>
  <c r="R103" i="68"/>
  <c r="M103" i="68"/>
  <c r="E103" i="68"/>
  <c r="R102" i="68"/>
  <c r="M102" i="68"/>
  <c r="E102" i="68"/>
  <c r="R101" i="68"/>
  <c r="M101" i="68"/>
  <c r="E101" i="68"/>
  <c r="R100" i="68"/>
  <c r="M100" i="68"/>
  <c r="E100" i="68"/>
  <c r="R99" i="68"/>
  <c r="M99" i="68"/>
  <c r="E99" i="68"/>
  <c r="R98" i="68"/>
  <c r="M98" i="68"/>
  <c r="E98" i="68"/>
  <c r="R97" i="68"/>
  <c r="M97" i="68"/>
  <c r="E97" i="68"/>
  <c r="R96" i="68"/>
  <c r="M96" i="68"/>
  <c r="E96" i="68"/>
  <c r="R95" i="68"/>
  <c r="M95" i="68"/>
  <c r="E95" i="68"/>
  <c r="R94" i="68"/>
  <c r="M94" i="68"/>
  <c r="E94" i="68"/>
  <c r="R93" i="68"/>
  <c r="M93" i="68"/>
  <c r="E93" i="68"/>
  <c r="R92" i="68"/>
  <c r="M92" i="68"/>
  <c r="E92" i="68"/>
  <c r="R91" i="68"/>
  <c r="M91" i="68"/>
  <c r="E91" i="68"/>
  <c r="R90" i="68"/>
  <c r="M90" i="68"/>
  <c r="E90" i="68"/>
  <c r="R89" i="68"/>
  <c r="M89" i="68"/>
  <c r="E89" i="68"/>
  <c r="R88" i="68"/>
  <c r="M88" i="68"/>
  <c r="E88" i="68"/>
  <c r="R87" i="68"/>
  <c r="M87" i="68"/>
  <c r="E87" i="68"/>
  <c r="R86" i="68"/>
  <c r="M86" i="68"/>
  <c r="E86" i="68"/>
  <c r="R85" i="68"/>
  <c r="M85" i="68"/>
  <c r="E85" i="68"/>
  <c r="R84" i="68"/>
  <c r="M84" i="68"/>
  <c r="E84" i="68"/>
  <c r="R83" i="68"/>
  <c r="M83" i="68"/>
  <c r="E83" i="68"/>
  <c r="R82" i="68"/>
  <c r="M82" i="68"/>
  <c r="E82" i="68"/>
  <c r="R81" i="68"/>
  <c r="M81" i="68"/>
  <c r="E81" i="68"/>
  <c r="R80" i="68"/>
  <c r="M80" i="68"/>
  <c r="E80" i="68"/>
  <c r="R79" i="68"/>
  <c r="M79" i="68"/>
  <c r="E79" i="68"/>
  <c r="R78" i="68"/>
  <c r="M78" i="68"/>
  <c r="E78" i="68"/>
  <c r="R77" i="68"/>
  <c r="M77" i="68"/>
  <c r="E77" i="68"/>
  <c r="R76" i="68"/>
  <c r="M76" i="68"/>
  <c r="E76" i="68"/>
  <c r="R75" i="68"/>
  <c r="M75" i="68"/>
  <c r="E75" i="68"/>
  <c r="R74" i="68"/>
  <c r="M74" i="68"/>
  <c r="E74" i="68"/>
  <c r="R73" i="68"/>
  <c r="M73" i="68"/>
  <c r="E73" i="68"/>
  <c r="R72" i="68"/>
  <c r="M72" i="68"/>
  <c r="E72" i="68"/>
  <c r="R71" i="68"/>
  <c r="M71" i="68"/>
  <c r="E71" i="68"/>
  <c r="R70" i="68"/>
  <c r="M70" i="68"/>
  <c r="E70" i="68"/>
  <c r="R69" i="68"/>
  <c r="M69" i="68"/>
  <c r="E69" i="68"/>
  <c r="R68" i="68"/>
  <c r="M68" i="68"/>
  <c r="E68" i="68"/>
  <c r="R67" i="68"/>
  <c r="M67" i="68"/>
  <c r="E67" i="68"/>
  <c r="R66" i="68"/>
  <c r="M66" i="68"/>
  <c r="E66" i="68"/>
  <c r="R65" i="68"/>
  <c r="M65" i="68"/>
  <c r="E65" i="68"/>
  <c r="R64" i="68"/>
  <c r="M64" i="68"/>
  <c r="E64" i="68"/>
  <c r="R63" i="68"/>
  <c r="M63" i="68"/>
  <c r="E63" i="68"/>
  <c r="R62" i="68"/>
  <c r="M62" i="68"/>
  <c r="E62" i="68"/>
  <c r="R61" i="68"/>
  <c r="M61" i="68"/>
  <c r="E61" i="68"/>
  <c r="R60" i="68"/>
  <c r="M60" i="68"/>
  <c r="E60" i="68"/>
  <c r="R59" i="68"/>
  <c r="M59" i="68"/>
  <c r="E59" i="68"/>
  <c r="R58" i="68"/>
  <c r="M58" i="68"/>
  <c r="E58" i="68"/>
  <c r="R57" i="68"/>
  <c r="M57" i="68"/>
  <c r="E57" i="68"/>
  <c r="R56" i="68"/>
  <c r="M56" i="68"/>
  <c r="E56" i="68"/>
  <c r="R55" i="68"/>
  <c r="M55" i="68"/>
  <c r="E55" i="68"/>
  <c r="R54" i="68"/>
  <c r="M54" i="68"/>
  <c r="E54" i="68"/>
  <c r="R53" i="68"/>
  <c r="M53" i="68"/>
  <c r="E53" i="68"/>
  <c r="R52" i="68"/>
  <c r="M52" i="68"/>
  <c r="E52" i="68"/>
  <c r="R51" i="68"/>
  <c r="M51" i="68"/>
  <c r="G51" i="68"/>
  <c r="E51" i="68"/>
  <c r="R50" i="68"/>
  <c r="M50" i="68"/>
  <c r="E50" i="68"/>
  <c r="R49" i="68"/>
  <c r="M49" i="68"/>
  <c r="E49" i="68"/>
  <c r="R48" i="68"/>
  <c r="M48" i="68"/>
  <c r="E48" i="68"/>
  <c r="R47" i="68"/>
  <c r="M47" i="68"/>
  <c r="E47" i="68"/>
  <c r="R46" i="68"/>
  <c r="M46" i="68"/>
  <c r="E46" i="68"/>
  <c r="R45" i="68"/>
  <c r="M45" i="68"/>
  <c r="E45" i="68"/>
  <c r="R44" i="68"/>
  <c r="M44" i="68"/>
  <c r="E44" i="68"/>
  <c r="R43" i="68"/>
  <c r="M43" i="68"/>
  <c r="E43" i="68"/>
  <c r="R42" i="68"/>
  <c r="M42" i="68"/>
  <c r="E42" i="68"/>
  <c r="R41" i="68"/>
  <c r="M41" i="68"/>
  <c r="E41" i="68"/>
  <c r="R40" i="68"/>
  <c r="M40" i="68"/>
  <c r="E40" i="68"/>
  <c r="R39" i="68"/>
  <c r="M39" i="68"/>
  <c r="E39" i="68"/>
  <c r="R38" i="68"/>
  <c r="M38" i="68"/>
  <c r="E38" i="68"/>
  <c r="R37" i="68"/>
  <c r="M37" i="68"/>
  <c r="E37" i="68"/>
  <c r="R36" i="68"/>
  <c r="M36" i="68"/>
  <c r="E36" i="68"/>
  <c r="R35" i="68"/>
  <c r="M35" i="68"/>
  <c r="E35" i="68"/>
  <c r="R34" i="68"/>
  <c r="M34" i="68"/>
  <c r="E34" i="68"/>
  <c r="R33" i="68"/>
  <c r="M33" i="68"/>
  <c r="E33" i="68"/>
  <c r="R32" i="68"/>
  <c r="M32" i="68"/>
  <c r="E32" i="68"/>
  <c r="R31" i="68"/>
  <c r="M31" i="68"/>
  <c r="E31" i="68"/>
  <c r="R30" i="68"/>
  <c r="M30" i="68"/>
  <c r="E30" i="68"/>
  <c r="R29" i="68"/>
  <c r="M29" i="68"/>
  <c r="E29" i="68"/>
  <c r="R28" i="68"/>
  <c r="M28" i="68"/>
  <c r="E28" i="68"/>
  <c r="R27" i="68"/>
  <c r="M27" i="68"/>
  <c r="E27" i="68"/>
  <c r="R26" i="68"/>
  <c r="M26" i="68"/>
  <c r="E26" i="68"/>
  <c r="R25" i="68"/>
  <c r="M25" i="68"/>
  <c r="E25" i="68"/>
  <c r="R24" i="68"/>
  <c r="M24" i="68"/>
  <c r="E24" i="68"/>
  <c r="R23" i="68"/>
  <c r="M23" i="68"/>
  <c r="E23" i="68"/>
  <c r="R22" i="68"/>
  <c r="M22" i="68"/>
  <c r="E22" i="68"/>
  <c r="R21" i="68"/>
  <c r="M21" i="68"/>
  <c r="E21" i="68"/>
  <c r="R20" i="68"/>
  <c r="M20" i="68"/>
  <c r="E20" i="68"/>
  <c r="R19" i="68"/>
  <c r="M19" i="68"/>
  <c r="E19" i="68"/>
  <c r="R18" i="68"/>
  <c r="M18" i="68"/>
  <c r="E18" i="68"/>
  <c r="R17" i="68"/>
  <c r="M17" i="68"/>
  <c r="E17" i="68"/>
  <c r="R16" i="68"/>
  <c r="M16" i="68"/>
  <c r="E16" i="68"/>
  <c r="R15" i="68"/>
  <c r="M15" i="68"/>
  <c r="E15" i="68"/>
  <c r="R14" i="68"/>
  <c r="M14" i="68"/>
  <c r="E14" i="68"/>
  <c r="R13" i="68"/>
  <c r="M13" i="68"/>
  <c r="E13" i="68"/>
  <c r="R12" i="68"/>
  <c r="M12" i="68"/>
  <c r="E12" i="68"/>
  <c r="R11" i="68"/>
  <c r="M11" i="68"/>
  <c r="E11" i="68"/>
  <c r="R10" i="68"/>
  <c r="M10" i="68"/>
  <c r="E10" i="68"/>
  <c r="R9" i="68"/>
  <c r="M9" i="68"/>
  <c r="E9" i="68"/>
  <c r="R8" i="68"/>
  <c r="M8" i="68"/>
  <c r="E8" i="68"/>
  <c r="R7" i="68"/>
  <c r="M7" i="68"/>
  <c r="E7" i="68"/>
  <c r="R6" i="68"/>
  <c r="M6" i="68"/>
  <c r="E6" i="68"/>
  <c r="R5" i="68"/>
  <c r="M5" i="68"/>
  <c r="E5" i="68"/>
  <c r="R4" i="68"/>
  <c r="M4" i="68"/>
  <c r="E4" i="68"/>
</calcChain>
</file>

<file path=xl/comments1.xml><?xml version="1.0" encoding="utf-8"?>
<comments xmlns="http://schemas.openxmlformats.org/spreadsheetml/2006/main">
  <authors>
    <author>Автор</author>
  </authors>
  <commentList>
    <comment ref="F429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7385 по отчету
+ 4622 Ардат.р-н
- 20 Арзамас
- 995 Вача</t>
        </r>
      </text>
    </comment>
    <comment ref="F430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без аренды
</t>
        </r>
      </text>
    </comment>
  </commentList>
</comments>
</file>

<file path=xl/sharedStrings.xml><?xml version="1.0" encoding="utf-8"?>
<sst xmlns="http://schemas.openxmlformats.org/spreadsheetml/2006/main" count="5287" uniqueCount="44">
  <si>
    <t>Среднемесячная зарплата, руб. (расчетно)</t>
  </si>
  <si>
    <t>Мясо птицы</t>
  </si>
  <si>
    <t>Молоко</t>
  </si>
  <si>
    <t>Рапс</t>
  </si>
  <si>
    <t>Картофель</t>
  </si>
  <si>
    <t>ООГ</t>
  </si>
  <si>
    <t>ОЗГ</t>
  </si>
  <si>
    <t>Сахарная свекла</t>
  </si>
  <si>
    <t>Лен</t>
  </si>
  <si>
    <t>Мясо КРС</t>
  </si>
  <si>
    <t>Мясо свиней</t>
  </si>
  <si>
    <t>Яйца</t>
  </si>
  <si>
    <t>Год</t>
  </si>
  <si>
    <t>ОПФ</t>
  </si>
  <si>
    <t>Всего сельхозугодий , га</t>
  </si>
  <si>
    <t>Среднегодовое поголовье КРС, голов</t>
  </si>
  <si>
    <t>Среднегодовое поголовье коров молочного направления, голов</t>
  </si>
  <si>
    <t xml:space="preserve">Среднегодовое поголовье свиней              </t>
  </si>
  <si>
    <t xml:space="preserve">Среднегодовое поголовье птицы        </t>
  </si>
  <si>
    <t xml:space="preserve">Среднегодовое поголовье кур-несушек      </t>
  </si>
  <si>
    <t>Мощность всего, л.с.</t>
  </si>
  <si>
    <t>Мощность на одного среднегодового работника</t>
  </si>
  <si>
    <t>Наличие тракторов, шт.</t>
  </si>
  <si>
    <t>Наличие зерноуборочных комбайнов, шт.</t>
  </si>
  <si>
    <t>Наличие кормоуборочных комбайнов, шт.</t>
  </si>
  <si>
    <t>Наличие основных средств на конец года</t>
  </si>
  <si>
    <t>Наличие основных средств на одного среднегодового работника</t>
  </si>
  <si>
    <t>Зерно</t>
  </si>
  <si>
    <t>Результат</t>
  </si>
  <si>
    <t>ООО</t>
  </si>
  <si>
    <t>СПК</t>
  </si>
  <si>
    <t>ОАО</t>
  </si>
  <si>
    <t xml:space="preserve">АО </t>
  </si>
  <si>
    <t>ТНВ</t>
  </si>
  <si>
    <t>ТнВ</t>
  </si>
  <si>
    <t>СХП</t>
  </si>
  <si>
    <t>ЗАО</t>
  </si>
  <si>
    <t>МУП</t>
  </si>
  <si>
    <t>КФХ</t>
  </si>
  <si>
    <t>Тнв</t>
  </si>
  <si>
    <t>ГУ</t>
  </si>
  <si>
    <t>Среднегодовая численность работников, чел. (ф. № 5-АПК, стр. 51   , гр. 3)</t>
  </si>
  <si>
    <t xml:space="preserve">Начислено за год заработной платы, тыс. руб. (ф. 5-АПК, стр. 51   ,  гр. 4) </t>
  </si>
  <si>
    <t>Себестоимость с/х продукции (ф. № 6АПК , стр. 6321 , гр.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</si>
</sst>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1"/>
      <color indexed="8"/>
      <name val="Times New Roman"/>
      <family val="1"/>
      <charset val="204"/>
    </font>
    <font>
      <sz val="11"/>
      <color indexed="12"/>
      <name val="Times New Roman"/>
      <family val="1"/>
      <charset val="204"/>
    </font>
    <font>
      <sz val="8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 Cyr"/>
      <charset val="204"/>
    </font>
    <font>
      <sz val="11"/>
      <color indexed="10"/>
      <name val="Times New Roman"/>
      <family val="1"/>
      <charset val="204"/>
    </font>
    <font>
      <sz val="10"/>
      <name val="Helv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10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</cellStyleXfs>
  <cellXfs count="131">
    <xf numFmtId="0" fontId="0" fillId="0" borderId="0" xfId="0"/>
    <xf numFmtId="0" fontId="2" fillId="0" borderId="2" xfId="0" applyFont="1" applyBorder="1" applyAlignment="1"/>
    <xf numFmtId="0" fontId="19" fillId="0" borderId="2" xfId="0" applyFont="1" applyBorder="1" applyAlignment="1"/>
    <xf numFmtId="0" fontId="19" fillId="0" borderId="3" xfId="0" applyFont="1" applyBorder="1" applyAlignment="1"/>
    <xf numFmtId="2" fontId="2" fillId="0" borderId="2" xfId="0" applyNumberFormat="1" applyFont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0" borderId="2" xfId="17" applyNumberFormat="1" applyFont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top"/>
    </xf>
    <xf numFmtId="2" fontId="2" fillId="0" borderId="2" xfId="14" applyNumberFormat="1" applyFont="1" applyBorder="1" applyAlignment="1">
      <alignment horizontal="center" vertical="top" wrapText="1"/>
    </xf>
    <xf numFmtId="2" fontId="2" fillId="0" borderId="2" xfId="14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 wrapText="1"/>
    </xf>
    <xf numFmtId="2" fontId="7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29" applyNumberFormat="1" applyFont="1" applyBorder="1" applyAlignment="1">
      <alignment horizontal="center" vertical="top"/>
    </xf>
    <xf numFmtId="2" fontId="2" fillId="0" borderId="2" xfId="28" applyNumberFormat="1" applyFont="1" applyBorder="1" applyAlignment="1">
      <alignment horizontal="center" vertical="top"/>
    </xf>
    <xf numFmtId="2" fontId="2" fillId="0" borderId="2" xfId="23" applyNumberFormat="1" applyFont="1" applyFill="1" applyBorder="1" applyAlignment="1">
      <alignment horizontal="center" vertical="center"/>
    </xf>
    <xf numFmtId="2" fontId="2" fillId="0" borderId="2" xfId="24" applyNumberFormat="1" applyFont="1" applyFill="1" applyBorder="1" applyAlignment="1">
      <alignment horizontal="center" vertical="center"/>
    </xf>
    <xf numFmtId="2" fontId="2" fillId="0" borderId="2" xfId="27" applyNumberFormat="1" applyFont="1" applyFill="1" applyBorder="1" applyAlignment="1">
      <alignment horizontal="center" vertical="center"/>
    </xf>
    <xf numFmtId="2" fontId="2" fillId="0" borderId="2" xfId="26" applyNumberFormat="1" applyFont="1" applyFill="1" applyBorder="1" applyAlignment="1">
      <alignment horizontal="center" vertical="center"/>
    </xf>
    <xf numFmtId="2" fontId="2" fillId="0" borderId="2" xfId="22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2" fillId="0" borderId="2" xfId="16" applyNumberFormat="1" applyFont="1" applyBorder="1" applyAlignment="1">
      <alignment horizontal="center" vertical="center"/>
    </xf>
    <xf numFmtId="2" fontId="2" fillId="0" borderId="2" xfId="18" applyNumberFormat="1" applyFont="1" applyBorder="1" applyAlignment="1">
      <alignment horizontal="center" vertical="center"/>
    </xf>
    <xf numFmtId="2" fontId="2" fillId="0" borderId="2" xfId="20" applyNumberFormat="1" applyFont="1" applyBorder="1" applyAlignment="1">
      <alignment horizontal="center" vertical="center" wrapText="1"/>
    </xf>
    <xf numFmtId="2" fontId="2" fillId="0" borderId="2" xfId="19" applyNumberFormat="1" applyFont="1" applyBorder="1" applyAlignment="1">
      <alignment horizontal="center" vertical="center"/>
    </xf>
    <xf numFmtId="2" fontId="2" fillId="0" borderId="2" xfId="2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2" fontId="7" fillId="0" borderId="2" xfId="13" applyNumberFormat="1" applyFont="1" applyBorder="1" applyAlignment="1">
      <alignment horizontal="center"/>
    </xf>
    <xf numFmtId="2" fontId="9" fillId="0" borderId="2" xfId="14" applyNumberFormat="1" applyFont="1" applyBorder="1" applyAlignment="1">
      <alignment horizontal="center" vertical="top"/>
    </xf>
    <xf numFmtId="2" fontId="7" fillId="0" borderId="2" xfId="3" applyNumberFormat="1" applyFont="1" applyBorder="1" applyAlignment="1">
      <alignment horizontal="center"/>
    </xf>
    <xf numFmtId="2" fontId="9" fillId="0" borderId="2" xfId="14" applyNumberFormat="1" applyFont="1" applyBorder="1" applyAlignment="1">
      <alignment horizontal="center" vertical="top" wrapText="1"/>
    </xf>
    <xf numFmtId="2" fontId="2" fillId="0" borderId="2" xfId="9" applyNumberFormat="1" applyFont="1" applyFill="1" applyBorder="1" applyAlignment="1">
      <alignment horizontal="center" vertical="center"/>
    </xf>
    <xf numFmtId="2" fontId="2" fillId="0" borderId="2" xfId="3" applyNumberFormat="1" applyFont="1" applyFill="1" applyBorder="1" applyAlignment="1">
      <alignment horizontal="center" vertical="center"/>
    </xf>
    <xf numFmtId="2" fontId="2" fillId="0" borderId="2" xfId="6" applyNumberFormat="1" applyFont="1" applyFill="1" applyBorder="1" applyAlignment="1">
      <alignment horizontal="center" vertical="center"/>
    </xf>
    <xf numFmtId="2" fontId="2" fillId="0" borderId="2" xfId="6" applyNumberFormat="1" applyFont="1" applyFill="1" applyBorder="1" applyAlignment="1">
      <alignment horizontal="center" vertical="top"/>
    </xf>
    <xf numFmtId="2" fontId="2" fillId="0" borderId="2" xfId="8" applyNumberFormat="1" applyFont="1" applyFill="1" applyBorder="1" applyAlignment="1">
      <alignment horizontal="center" vertical="center"/>
    </xf>
    <xf numFmtId="2" fontId="2" fillId="0" borderId="2" xfId="8" applyNumberFormat="1" applyFont="1" applyFill="1" applyBorder="1" applyAlignment="1">
      <alignment horizontal="center" vertical="top"/>
    </xf>
    <xf numFmtId="2" fontId="2" fillId="0" borderId="2" xfId="5" applyNumberFormat="1" applyFont="1" applyFill="1" applyBorder="1" applyAlignment="1">
      <alignment horizontal="center" vertical="center"/>
    </xf>
    <xf numFmtId="2" fontId="2" fillId="0" borderId="2" xfId="4" applyNumberFormat="1" applyFont="1" applyFill="1" applyBorder="1" applyAlignment="1">
      <alignment horizontal="center" vertical="top"/>
    </xf>
    <xf numFmtId="2" fontId="5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2" fillId="0" borderId="2" xfId="13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 wrapText="1"/>
    </xf>
    <xf numFmtId="2" fontId="2" fillId="0" borderId="2" xfId="3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wrapText="1" shrinkToFit="1"/>
    </xf>
    <xf numFmtId="2" fontId="2" fillId="0" borderId="2" xfId="14" applyNumberFormat="1" applyFont="1" applyBorder="1" applyAlignment="1">
      <alignment horizontal="center" vertical="top"/>
    </xf>
    <xf numFmtId="2" fontId="2" fillId="0" borderId="2" xfId="14" applyNumberFormat="1" applyFont="1" applyBorder="1" applyAlignment="1">
      <alignment horizontal="center" vertical="center"/>
    </xf>
    <xf numFmtId="2" fontId="2" fillId="0" borderId="2" xfId="30" applyNumberFormat="1" applyFont="1" applyBorder="1" applyAlignment="1">
      <alignment horizontal="center"/>
    </xf>
    <xf numFmtId="2" fontId="2" fillId="0" borderId="2" xfId="15" applyNumberFormat="1" applyFont="1" applyFill="1" applyBorder="1" applyAlignment="1">
      <alignment horizontal="center" vertical="top"/>
    </xf>
    <xf numFmtId="2" fontId="2" fillId="0" borderId="2" xfId="9" applyNumberFormat="1" applyFont="1" applyBorder="1" applyAlignment="1">
      <alignment horizontal="center" vertical="center"/>
    </xf>
    <xf numFmtId="2" fontId="2" fillId="0" borderId="2" xfId="6" applyNumberFormat="1" applyFont="1" applyBorder="1" applyAlignment="1">
      <alignment horizontal="center" vertical="center"/>
    </xf>
    <xf numFmtId="2" fontId="2" fillId="0" borderId="2" xfId="6" applyNumberFormat="1" applyFont="1" applyBorder="1" applyAlignment="1">
      <alignment horizontal="center" vertical="top"/>
    </xf>
    <xf numFmtId="2" fontId="2" fillId="0" borderId="2" xfId="8" applyNumberFormat="1" applyFont="1" applyBorder="1" applyAlignment="1">
      <alignment horizontal="center" vertical="center"/>
    </xf>
    <xf numFmtId="2" fontId="2" fillId="0" borderId="2" xfId="8" applyNumberFormat="1" applyFont="1" applyBorder="1" applyAlignment="1">
      <alignment horizontal="center" vertical="top"/>
    </xf>
    <xf numFmtId="2" fontId="2" fillId="0" borderId="2" xfId="5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 wrapText="1"/>
    </xf>
    <xf numFmtId="2" fontId="2" fillId="0" borderId="2" xfId="7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top"/>
    </xf>
    <xf numFmtId="2" fontId="2" fillId="0" borderId="2" xfId="10" applyNumberFormat="1" applyFont="1" applyBorder="1" applyAlignment="1">
      <alignment horizontal="center" vertical="center"/>
    </xf>
    <xf numFmtId="2" fontId="2" fillId="0" borderId="2" xfId="31" applyNumberFormat="1" applyFont="1" applyFill="1" applyBorder="1" applyAlignment="1">
      <alignment horizontal="center" vertical="top"/>
    </xf>
    <xf numFmtId="2" fontId="2" fillId="0" borderId="2" xfId="32" applyNumberFormat="1" applyFont="1" applyFill="1" applyBorder="1" applyAlignment="1">
      <alignment horizontal="center" vertical="top"/>
    </xf>
    <xf numFmtId="2" fontId="2" fillId="0" borderId="2" xfId="23" applyNumberFormat="1" applyFont="1" applyFill="1" applyBorder="1" applyAlignment="1">
      <alignment horizontal="center" vertical="top"/>
    </xf>
    <xf numFmtId="2" fontId="2" fillId="0" borderId="2" xfId="22" applyNumberFormat="1" applyFont="1" applyFill="1" applyBorder="1" applyAlignment="1">
      <alignment horizontal="center" vertical="top"/>
    </xf>
    <xf numFmtId="2" fontId="2" fillId="0" borderId="2" xfId="15" applyNumberFormat="1" applyFont="1" applyBorder="1" applyAlignment="1">
      <alignment horizontal="center"/>
    </xf>
    <xf numFmtId="2" fontId="2" fillId="0" borderId="2" xfId="33" applyNumberFormat="1" applyFont="1" applyBorder="1" applyAlignment="1">
      <alignment horizontal="center" vertical="center"/>
    </xf>
    <xf numFmtId="2" fontId="2" fillId="0" borderId="2" xfId="11" applyNumberFormat="1" applyFont="1" applyBorder="1" applyAlignment="1">
      <alignment horizontal="center" vertical="center"/>
    </xf>
    <xf numFmtId="2" fontId="2" fillId="0" borderId="2" xfId="34" applyNumberFormat="1" applyFont="1" applyBorder="1" applyAlignment="1">
      <alignment horizontal="center" vertical="center"/>
    </xf>
    <xf numFmtId="2" fontId="2" fillId="0" borderId="2" xfId="18" applyNumberFormat="1" applyFont="1" applyFill="1" applyBorder="1" applyAlignment="1">
      <alignment horizontal="center" vertical="top"/>
    </xf>
    <xf numFmtId="2" fontId="15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top"/>
    </xf>
    <xf numFmtId="2" fontId="2" fillId="0" borderId="2" xfId="3" applyNumberFormat="1" applyFont="1" applyBorder="1" applyAlignment="1">
      <alignment horizontal="center"/>
    </xf>
    <xf numFmtId="2" fontId="2" fillId="0" borderId="2" xfId="37" applyNumberFormat="1" applyFont="1" applyFill="1" applyBorder="1" applyAlignment="1">
      <alignment horizontal="center"/>
    </xf>
    <xf numFmtId="2" fontId="2" fillId="0" borderId="2" xfId="38" applyNumberFormat="1" applyFont="1" applyFill="1" applyBorder="1" applyAlignment="1">
      <alignment horizontal="center"/>
    </xf>
    <xf numFmtId="2" fontId="2" fillId="0" borderId="2" xfId="19" applyNumberFormat="1" applyFont="1" applyFill="1" applyBorder="1" applyAlignment="1">
      <alignment horizontal="center"/>
    </xf>
    <xf numFmtId="2" fontId="2" fillId="0" borderId="2" xfId="39" applyNumberFormat="1" applyFont="1" applyFill="1" applyBorder="1" applyAlignment="1">
      <alignment horizontal="center"/>
    </xf>
    <xf numFmtId="2" fontId="2" fillId="0" borderId="2" xfId="4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 vertical="center"/>
    </xf>
    <xf numFmtId="2" fontId="2" fillId="0" borderId="2" xfId="34" applyNumberFormat="1" applyFont="1" applyBorder="1" applyAlignment="1">
      <alignment horizontal="center"/>
    </xf>
    <xf numFmtId="2" fontId="2" fillId="0" borderId="2" xfId="12" applyNumberFormat="1" applyFont="1" applyBorder="1" applyAlignment="1">
      <alignment horizontal="center"/>
    </xf>
    <xf numFmtId="2" fontId="2" fillId="0" borderId="2" xfId="7" applyNumberFormat="1" applyFont="1" applyBorder="1" applyAlignment="1">
      <alignment horizontal="center"/>
    </xf>
    <xf numFmtId="2" fontId="2" fillId="0" borderId="2" xfId="40" applyNumberFormat="1" applyFont="1" applyBorder="1" applyAlignment="1">
      <alignment horizontal="center"/>
    </xf>
    <xf numFmtId="2" fontId="2" fillId="0" borderId="2" xfId="33" applyNumberFormat="1" applyFont="1" applyBorder="1" applyAlignment="1">
      <alignment horizontal="center"/>
    </xf>
    <xf numFmtId="2" fontId="2" fillId="0" borderId="2" xfId="43" applyNumberFormat="1" applyFont="1" applyFill="1" applyBorder="1" applyAlignment="1">
      <alignment horizontal="center" vertical="top"/>
    </xf>
    <xf numFmtId="2" fontId="2" fillId="0" borderId="2" xfId="40" applyNumberFormat="1" applyFont="1" applyFill="1" applyBorder="1" applyAlignment="1">
      <alignment horizontal="center" vertical="top"/>
    </xf>
    <xf numFmtId="2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2" xfId="44" applyNumberFormat="1" applyFont="1" applyBorder="1" applyAlignment="1">
      <alignment horizontal="center" wrapText="1"/>
    </xf>
    <xf numFmtId="2" fontId="2" fillId="0" borderId="2" xfId="44" applyNumberFormat="1" applyFont="1" applyBorder="1" applyAlignment="1">
      <alignment horizontal="center"/>
    </xf>
    <xf numFmtId="2" fontId="2" fillId="0" borderId="2" xfId="7" applyNumberFormat="1" applyFont="1" applyBorder="1" applyAlignment="1">
      <alignment horizontal="center" wrapText="1"/>
    </xf>
    <xf numFmtId="2" fontId="14" fillId="0" borderId="2" xfId="7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 vertical="center"/>
    </xf>
    <xf numFmtId="2" fontId="7" fillId="0" borderId="2" xfId="13" applyNumberFormat="1" applyFont="1" applyBorder="1" applyAlignment="1">
      <alignment horizontal="center" vertical="center" wrapText="1"/>
    </xf>
    <xf numFmtId="2" fontId="7" fillId="0" borderId="2" xfId="13" applyNumberFormat="1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top"/>
    </xf>
    <xf numFmtId="2" fontId="7" fillId="0" borderId="2" xfId="12" applyNumberFormat="1" applyFont="1" applyBorder="1" applyAlignment="1">
      <alignment horizontal="center"/>
    </xf>
    <xf numFmtId="2" fontId="7" fillId="0" borderId="2" xfId="11" applyNumberFormat="1" applyFont="1" applyBorder="1" applyAlignment="1">
      <alignment horizontal="center"/>
    </xf>
    <xf numFmtId="2" fontId="7" fillId="0" borderId="2" xfId="35" applyNumberFormat="1" applyFont="1" applyBorder="1" applyAlignment="1">
      <alignment horizontal="center"/>
    </xf>
    <xf numFmtId="2" fontId="7" fillId="0" borderId="2" xfId="33" applyNumberFormat="1" applyFont="1" applyBorder="1" applyAlignment="1">
      <alignment horizontal="center"/>
    </xf>
    <xf numFmtId="2" fontId="7" fillId="0" borderId="2" xfId="23" applyNumberFormat="1" applyFont="1" applyBorder="1" applyAlignment="1">
      <alignment horizontal="center"/>
    </xf>
    <xf numFmtId="2" fontId="16" fillId="0" borderId="2" xfId="35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/>
    </xf>
    <xf numFmtId="2" fontId="2" fillId="0" borderId="2" xfId="18" applyNumberFormat="1" applyFont="1" applyFill="1" applyBorder="1" applyAlignment="1">
      <alignment horizontal="center"/>
    </xf>
    <xf numFmtId="2" fontId="14" fillId="3" borderId="2" xfId="0" applyNumberFormat="1" applyFont="1" applyFill="1" applyBorder="1" applyAlignment="1">
      <alignment horizontal="center"/>
    </xf>
    <xf numFmtId="2" fontId="2" fillId="0" borderId="2" xfId="3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</cellXfs>
  <cellStyles count="45">
    <cellStyle name="Денежный" xfId="2" builtinId="4"/>
    <cellStyle name="Обычный" xfId="0" builtinId="0"/>
    <cellStyle name="Обычный 2" xfId="19"/>
    <cellStyle name="Обычный 2 2" xfId="42"/>
    <cellStyle name="Обычный 3" xfId="25"/>
    <cellStyle name="Обычный 3 2" xfId="21"/>
    <cellStyle name="Обычный 37" xfId="17"/>
    <cellStyle name="Обычный_13-апк" xfId="39"/>
    <cellStyle name="Обычный_5" xfId="41"/>
    <cellStyle name="Обычный_5-апк" xfId="37"/>
    <cellStyle name="Обычный_6апк" xfId="4"/>
    <cellStyle name="Обычный_9 апк" xfId="32"/>
    <cellStyle name="Обычный_9-апк" xfId="38"/>
    <cellStyle name="Обычный_Лист1" xfId="3"/>
    <cellStyle name="Обычный_Лист1 2" xfId="20"/>
    <cellStyle name="Обычный_Лист1 3" xfId="43"/>
    <cellStyle name="Обычный_Лист1_1" xfId="13"/>
    <cellStyle name="Обычный_Лист1_Лист1" xfId="14"/>
    <cellStyle name="Обычный_Лист1_Лист1_1" xfId="15"/>
    <cellStyle name="Обычный_Лист1_Лист1_2" xfId="30"/>
    <cellStyle name="Обычный_Лист10" xfId="7"/>
    <cellStyle name="Обычный_Лист11" xfId="12"/>
    <cellStyle name="Обычный_Лист13" xfId="10"/>
    <cellStyle name="Обычный_Лист2" xfId="18"/>
    <cellStyle name="Обычный_Лист3" xfId="40"/>
    <cellStyle name="Обычный_Лист4" xfId="44"/>
    <cellStyle name="Обычный_Лист5" xfId="34"/>
    <cellStyle name="Обычный_Лист6" xfId="33"/>
    <cellStyle name="Обычный_Лист8" xfId="35"/>
    <cellStyle name="Обычный_Лист9" xfId="11"/>
    <cellStyle name="Обычный_район" xfId="16"/>
    <cellStyle name="Обычный_ф13апк" xfId="6"/>
    <cellStyle name="Обычный_ф13-апк" xfId="28"/>
    <cellStyle name="Обычный_ф17апк" xfId="8"/>
    <cellStyle name="Обычный_ф5" xfId="5"/>
    <cellStyle name="Обычный_ф5апк" xfId="9"/>
    <cellStyle name="Обычный_ф5-апк" xfId="29"/>
    <cellStyle name="Обычный_форма 13" xfId="27"/>
    <cellStyle name="Обычный_форма 17" xfId="26"/>
    <cellStyle name="Обычный_форма 5" xfId="23"/>
    <cellStyle name="Обычный_форма 5апк" xfId="31"/>
    <cellStyle name="Обычный_форма 6" xfId="22"/>
    <cellStyle name="Обычный_форма 9" xfId="24"/>
    <cellStyle name="Стиль 1" xfId="36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59"/>
  <sheetViews>
    <sheetView tabSelected="1" workbookViewId="0">
      <selection activeCell="E5261" sqref="E5261"/>
    </sheetView>
  </sheetViews>
  <sheetFormatPr defaultRowHeight="15" x14ac:dyDescent="0.25"/>
  <cols>
    <col min="1" max="1" width="9.140625" style="2"/>
    <col min="2" max="2" width="19.5703125" customWidth="1"/>
    <col min="3" max="3" width="9.28515625" bestFit="1" customWidth="1"/>
    <col min="4" max="4" width="9.5703125" bestFit="1" customWidth="1"/>
    <col min="5" max="5" width="9.28515625" bestFit="1" customWidth="1"/>
    <col min="6" max="6" width="16.42578125" customWidth="1"/>
    <col min="7" max="7" width="15.7109375" customWidth="1"/>
    <col min="8" max="8" width="9.28515625" bestFit="1" customWidth="1"/>
    <col min="9" max="11" width="9.5703125" bestFit="1" customWidth="1"/>
    <col min="12" max="16" width="9.28515625" bestFit="1" customWidth="1"/>
    <col min="17" max="17" width="10.5703125" bestFit="1" customWidth="1"/>
    <col min="18" max="18" width="10.7109375" customWidth="1"/>
    <col min="19" max="30" width="11.85546875" customWidth="1"/>
    <col min="31" max="31" width="10.5703125" customWidth="1"/>
    <col min="32" max="32" width="16.28515625" customWidth="1"/>
  </cols>
  <sheetData>
    <row r="1" spans="1:32" ht="15" customHeight="1" x14ac:dyDescent="0.25">
      <c r="A1" s="130" t="s">
        <v>12</v>
      </c>
      <c r="B1" s="127" t="s">
        <v>13</v>
      </c>
      <c r="C1" s="122" t="s">
        <v>41</v>
      </c>
      <c r="D1" s="122" t="s">
        <v>42</v>
      </c>
      <c r="E1" s="122" t="s">
        <v>0</v>
      </c>
      <c r="F1" s="127" t="s">
        <v>14</v>
      </c>
      <c r="G1" s="127" t="s">
        <v>15</v>
      </c>
      <c r="H1" s="127" t="s">
        <v>16</v>
      </c>
      <c r="I1" s="127" t="s">
        <v>17</v>
      </c>
      <c r="J1" s="127" t="s">
        <v>18</v>
      </c>
      <c r="K1" s="127" t="s">
        <v>19</v>
      </c>
      <c r="L1" s="127" t="s">
        <v>20</v>
      </c>
      <c r="M1" s="124" t="s">
        <v>21</v>
      </c>
      <c r="N1" s="124" t="s">
        <v>22</v>
      </c>
      <c r="O1" s="124" t="s">
        <v>23</v>
      </c>
      <c r="P1" s="124" t="s">
        <v>24</v>
      </c>
      <c r="Q1" s="127" t="s">
        <v>25</v>
      </c>
      <c r="R1" s="124" t="s">
        <v>26</v>
      </c>
      <c r="S1" s="124" t="s">
        <v>27</v>
      </c>
      <c r="T1" s="124" t="s">
        <v>3</v>
      </c>
      <c r="U1" s="124" t="s">
        <v>4</v>
      </c>
      <c r="V1" s="124" t="s">
        <v>5</v>
      </c>
      <c r="W1" s="124" t="s">
        <v>6</v>
      </c>
      <c r="X1" s="124" t="s">
        <v>7</v>
      </c>
      <c r="Y1" s="124" t="s">
        <v>8</v>
      </c>
      <c r="Z1" s="124" t="s">
        <v>9</v>
      </c>
      <c r="AA1" s="124" t="s">
        <v>10</v>
      </c>
      <c r="AB1" s="124" t="s">
        <v>1</v>
      </c>
      <c r="AC1" s="124" t="s">
        <v>2</v>
      </c>
      <c r="AD1" s="124" t="s">
        <v>11</v>
      </c>
      <c r="AE1" s="122" t="s">
        <v>43</v>
      </c>
      <c r="AF1" s="123" t="s">
        <v>28</v>
      </c>
    </row>
    <row r="2" spans="1:32" ht="15" customHeight="1" x14ac:dyDescent="0.25">
      <c r="A2" s="130"/>
      <c r="B2" s="128"/>
      <c r="C2" s="122"/>
      <c r="D2" s="122"/>
      <c r="E2" s="122"/>
      <c r="F2" s="128"/>
      <c r="G2" s="128"/>
      <c r="H2" s="128"/>
      <c r="I2" s="128"/>
      <c r="J2" s="128"/>
      <c r="K2" s="128"/>
      <c r="L2" s="128"/>
      <c r="M2" s="125"/>
      <c r="N2" s="125"/>
      <c r="O2" s="125"/>
      <c r="P2" s="125"/>
      <c r="Q2" s="128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2"/>
      <c r="AF2" s="123"/>
    </row>
    <row r="3" spans="1:32" ht="15" customHeight="1" x14ac:dyDescent="0.25">
      <c r="A3" s="130"/>
      <c r="B3" s="129"/>
      <c r="C3" s="122"/>
      <c r="D3" s="122"/>
      <c r="E3" s="122"/>
      <c r="F3" s="129"/>
      <c r="G3" s="129"/>
      <c r="H3" s="129"/>
      <c r="I3" s="129"/>
      <c r="J3" s="129"/>
      <c r="K3" s="129"/>
      <c r="L3" s="129"/>
      <c r="M3" s="126"/>
      <c r="N3" s="126"/>
      <c r="O3" s="126"/>
      <c r="P3" s="126"/>
      <c r="Q3" s="129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2"/>
      <c r="AF3" s="123"/>
    </row>
    <row r="4" spans="1:32" x14ac:dyDescent="0.25">
      <c r="A4" s="2">
        <v>2017</v>
      </c>
      <c r="B4" s="1" t="s">
        <v>29</v>
      </c>
      <c r="C4" s="6">
        <v>67</v>
      </c>
      <c r="D4" s="6">
        <v>12103</v>
      </c>
      <c r="E4" s="6">
        <f t="shared" ref="E4:E57" si="0">D4/C4/12*1000</f>
        <v>15053.482587064676</v>
      </c>
      <c r="F4" s="6">
        <v>0</v>
      </c>
      <c r="G4" s="6">
        <v>1272</v>
      </c>
      <c r="H4" s="6">
        <v>734</v>
      </c>
      <c r="I4" s="7">
        <v>0</v>
      </c>
      <c r="J4" s="6">
        <v>0</v>
      </c>
      <c r="K4" s="6">
        <v>0</v>
      </c>
      <c r="L4" s="6">
        <v>2478</v>
      </c>
      <c r="M4" s="6">
        <f t="shared" ref="M4:M67" si="1">L4/C4</f>
        <v>36.985074626865675</v>
      </c>
      <c r="N4" s="6">
        <v>0</v>
      </c>
      <c r="O4" s="6">
        <v>3</v>
      </c>
      <c r="P4" s="6">
        <v>2</v>
      </c>
      <c r="Q4" s="6">
        <v>93153</v>
      </c>
      <c r="R4" s="6">
        <f t="shared" ref="R4:R67" si="2">Q4/C4</f>
        <v>1390.3432835820895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1</v>
      </c>
      <c r="AD4" s="5">
        <v>0</v>
      </c>
      <c r="AE4" s="6">
        <v>75430</v>
      </c>
      <c r="AF4" s="5">
        <v>1</v>
      </c>
    </row>
    <row r="5" spans="1:32" x14ac:dyDescent="0.25">
      <c r="A5" s="2">
        <v>2017</v>
      </c>
      <c r="B5" s="1" t="s">
        <v>30</v>
      </c>
      <c r="C5" s="6">
        <v>17</v>
      </c>
      <c r="D5" s="6">
        <v>3146</v>
      </c>
      <c r="E5" s="6">
        <f t="shared" si="0"/>
        <v>15421.568627450981</v>
      </c>
      <c r="F5" s="6">
        <v>4585</v>
      </c>
      <c r="G5" s="6">
        <v>392</v>
      </c>
      <c r="H5" s="6">
        <v>171</v>
      </c>
      <c r="I5" s="7">
        <v>0</v>
      </c>
      <c r="J5" s="6">
        <v>0</v>
      </c>
      <c r="K5" s="6">
        <v>0</v>
      </c>
      <c r="L5" s="6">
        <v>2306</v>
      </c>
      <c r="M5" s="6">
        <f t="shared" si="1"/>
        <v>135.64705882352942</v>
      </c>
      <c r="N5" s="6">
        <v>0</v>
      </c>
      <c r="O5" s="6">
        <v>3</v>
      </c>
      <c r="P5" s="6">
        <v>1</v>
      </c>
      <c r="Q5" s="6">
        <v>43864</v>
      </c>
      <c r="R5" s="6">
        <f t="shared" si="2"/>
        <v>2580.2352941176468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1</v>
      </c>
      <c r="AD5" s="5">
        <v>0</v>
      </c>
      <c r="AE5" s="6">
        <v>15466</v>
      </c>
      <c r="AF5" s="5">
        <v>1</v>
      </c>
    </row>
    <row r="6" spans="1:32" x14ac:dyDescent="0.25">
      <c r="A6" s="2">
        <v>2017</v>
      </c>
      <c r="B6" s="1" t="s">
        <v>29</v>
      </c>
      <c r="C6" s="6">
        <v>4</v>
      </c>
      <c r="D6" s="6">
        <v>928</v>
      </c>
      <c r="E6" s="6">
        <f t="shared" si="0"/>
        <v>19333.333333333332</v>
      </c>
      <c r="F6" s="6">
        <v>807</v>
      </c>
      <c r="G6" s="6">
        <v>0</v>
      </c>
      <c r="H6" s="6">
        <v>0</v>
      </c>
      <c r="I6" s="7">
        <v>0</v>
      </c>
      <c r="J6" s="6">
        <v>0</v>
      </c>
      <c r="K6" s="6">
        <v>0</v>
      </c>
      <c r="L6" s="6">
        <v>1190</v>
      </c>
      <c r="M6" s="6">
        <f t="shared" si="1"/>
        <v>297.5</v>
      </c>
      <c r="N6" s="6">
        <v>0</v>
      </c>
      <c r="O6" s="6">
        <v>2</v>
      </c>
      <c r="P6" s="6">
        <v>0</v>
      </c>
      <c r="Q6" s="6">
        <v>1803</v>
      </c>
      <c r="R6" s="6">
        <f t="shared" si="2"/>
        <v>450.75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3018</v>
      </c>
      <c r="AF6" s="5">
        <v>1</v>
      </c>
    </row>
    <row r="7" spans="1:32" x14ac:dyDescent="0.25">
      <c r="A7" s="2">
        <v>2017</v>
      </c>
      <c r="B7" s="1" t="s">
        <v>29</v>
      </c>
      <c r="C7" s="6">
        <v>9</v>
      </c>
      <c r="D7" s="6">
        <v>1304</v>
      </c>
      <c r="E7" s="6">
        <f t="shared" si="0"/>
        <v>12074.074074074075</v>
      </c>
      <c r="F7" s="6">
        <v>364</v>
      </c>
      <c r="G7" s="6">
        <v>146</v>
      </c>
      <c r="H7" s="6">
        <v>92</v>
      </c>
      <c r="I7" s="7">
        <v>0</v>
      </c>
      <c r="J7" s="6">
        <v>0</v>
      </c>
      <c r="K7" s="6">
        <v>0</v>
      </c>
      <c r="L7" s="6">
        <v>740</v>
      </c>
      <c r="M7" s="6">
        <f t="shared" si="1"/>
        <v>82.222222222222229</v>
      </c>
      <c r="N7" s="6">
        <v>0</v>
      </c>
      <c r="O7" s="6">
        <v>2</v>
      </c>
      <c r="P7" s="6">
        <v>0</v>
      </c>
      <c r="Q7" s="6">
        <v>19374</v>
      </c>
      <c r="R7" s="6">
        <f t="shared" si="2"/>
        <v>2152.6666666666665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6">
        <v>8903</v>
      </c>
      <c r="AF7" s="5">
        <v>1</v>
      </c>
    </row>
    <row r="8" spans="1:32" x14ac:dyDescent="0.25">
      <c r="A8" s="2">
        <v>2017</v>
      </c>
      <c r="B8" s="1" t="s">
        <v>29</v>
      </c>
      <c r="C8" s="6">
        <v>30</v>
      </c>
      <c r="D8" s="6">
        <v>7591</v>
      </c>
      <c r="E8" s="6">
        <f t="shared" si="0"/>
        <v>21086.111111111113</v>
      </c>
      <c r="F8" s="6">
        <v>3148</v>
      </c>
      <c r="G8" s="6">
        <v>0</v>
      </c>
      <c r="H8" s="6">
        <v>0</v>
      </c>
      <c r="I8" s="7">
        <v>0</v>
      </c>
      <c r="J8" s="6">
        <v>0</v>
      </c>
      <c r="K8" s="6">
        <v>0</v>
      </c>
      <c r="L8" s="6">
        <v>3725</v>
      </c>
      <c r="M8" s="6">
        <f t="shared" si="1"/>
        <v>124.16666666666667</v>
      </c>
      <c r="N8" s="6">
        <v>0</v>
      </c>
      <c r="O8" s="6">
        <v>8</v>
      </c>
      <c r="P8" s="6">
        <v>0</v>
      </c>
      <c r="Q8" s="6">
        <v>98300</v>
      </c>
      <c r="R8" s="6">
        <f t="shared" si="2"/>
        <v>3276.6666666666665</v>
      </c>
      <c r="S8" s="5">
        <v>1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22776</v>
      </c>
      <c r="AF8" s="5">
        <v>0</v>
      </c>
    </row>
    <row r="9" spans="1:32" x14ac:dyDescent="0.25">
      <c r="A9" s="2">
        <v>2017</v>
      </c>
      <c r="B9" s="1" t="s">
        <v>31</v>
      </c>
      <c r="C9" s="6">
        <v>1</v>
      </c>
      <c r="D9" s="6">
        <v>178</v>
      </c>
      <c r="E9" s="6">
        <f t="shared" si="0"/>
        <v>14833.333333333334</v>
      </c>
      <c r="F9" s="6">
        <v>1813</v>
      </c>
      <c r="G9" s="6">
        <v>0</v>
      </c>
      <c r="H9" s="6">
        <v>0</v>
      </c>
      <c r="I9" s="7">
        <v>0</v>
      </c>
      <c r="J9" s="6">
        <v>0</v>
      </c>
      <c r="K9" s="6">
        <v>0</v>
      </c>
      <c r="L9" s="6">
        <v>130</v>
      </c>
      <c r="M9" s="6">
        <f t="shared" si="1"/>
        <v>130</v>
      </c>
      <c r="N9" s="6">
        <v>0</v>
      </c>
      <c r="O9" s="6">
        <v>0</v>
      </c>
      <c r="P9" s="6">
        <v>1</v>
      </c>
      <c r="Q9" s="6">
        <v>31435</v>
      </c>
      <c r="R9" s="6">
        <f t="shared" si="2"/>
        <v>31435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662</v>
      </c>
      <c r="AF9" s="5">
        <v>1</v>
      </c>
    </row>
    <row r="10" spans="1:32" x14ac:dyDescent="0.25">
      <c r="A10" s="2">
        <v>2017</v>
      </c>
      <c r="B10" s="1" t="s">
        <v>32</v>
      </c>
      <c r="C10" s="6">
        <v>36</v>
      </c>
      <c r="D10" s="6">
        <v>8687</v>
      </c>
      <c r="E10" s="6">
        <f t="shared" si="0"/>
        <v>20108.796296296296</v>
      </c>
      <c r="F10" s="6">
        <v>3457</v>
      </c>
      <c r="G10" s="6">
        <v>864</v>
      </c>
      <c r="H10" s="6">
        <v>400</v>
      </c>
      <c r="I10" s="7">
        <v>0</v>
      </c>
      <c r="J10" s="6">
        <v>0</v>
      </c>
      <c r="K10" s="6">
        <v>0</v>
      </c>
      <c r="L10" s="6">
        <v>8063</v>
      </c>
      <c r="M10" s="6">
        <f t="shared" si="1"/>
        <v>223.97222222222223</v>
      </c>
      <c r="N10" s="6">
        <v>0</v>
      </c>
      <c r="O10" s="6">
        <v>8</v>
      </c>
      <c r="P10" s="6">
        <v>2</v>
      </c>
      <c r="Q10" s="6">
        <v>112932</v>
      </c>
      <c r="R10" s="6">
        <f t="shared" si="2"/>
        <v>3137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6">
        <v>51330</v>
      </c>
      <c r="AF10" s="5">
        <v>1</v>
      </c>
    </row>
    <row r="11" spans="1:32" x14ac:dyDescent="0.25">
      <c r="A11" s="2">
        <v>2017</v>
      </c>
      <c r="B11" s="1" t="s">
        <v>30</v>
      </c>
      <c r="C11" s="6">
        <v>37</v>
      </c>
      <c r="D11" s="6">
        <v>6874</v>
      </c>
      <c r="E11" s="6">
        <f t="shared" si="0"/>
        <v>15481.98198198198</v>
      </c>
      <c r="F11" s="6">
        <v>1488</v>
      </c>
      <c r="G11" s="6">
        <v>78</v>
      </c>
      <c r="H11" s="6">
        <v>59</v>
      </c>
      <c r="I11" s="7">
        <v>0</v>
      </c>
      <c r="J11" s="6">
        <v>0</v>
      </c>
      <c r="K11" s="6">
        <v>0</v>
      </c>
      <c r="L11" s="6">
        <v>6710</v>
      </c>
      <c r="M11" s="6">
        <f t="shared" si="1"/>
        <v>181.35135135135135</v>
      </c>
      <c r="N11" s="6">
        <v>0</v>
      </c>
      <c r="O11" s="6">
        <v>2</v>
      </c>
      <c r="P11" s="6">
        <v>2</v>
      </c>
      <c r="Q11" s="6">
        <v>35811</v>
      </c>
      <c r="R11" s="6">
        <f t="shared" si="2"/>
        <v>967.8648648648649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1</v>
      </c>
      <c r="AD11" s="5">
        <v>0</v>
      </c>
      <c r="AE11" s="6">
        <v>15165</v>
      </c>
      <c r="AF11" s="5">
        <v>0</v>
      </c>
    </row>
    <row r="12" spans="1:32" x14ac:dyDescent="0.25">
      <c r="A12" s="2">
        <v>2017</v>
      </c>
      <c r="B12" s="1" t="s">
        <v>29</v>
      </c>
      <c r="C12" s="6">
        <v>53</v>
      </c>
      <c r="D12" s="6">
        <v>9482</v>
      </c>
      <c r="E12" s="6">
        <f t="shared" si="0"/>
        <v>14908.80503144654</v>
      </c>
      <c r="F12" s="6">
        <v>3400</v>
      </c>
      <c r="G12" s="6">
        <v>0</v>
      </c>
      <c r="H12" s="6">
        <v>0</v>
      </c>
      <c r="I12" s="7">
        <v>0</v>
      </c>
      <c r="J12" s="6">
        <v>0</v>
      </c>
      <c r="K12" s="6">
        <v>0</v>
      </c>
      <c r="L12" s="6">
        <v>1480</v>
      </c>
      <c r="M12" s="6">
        <f t="shared" si="1"/>
        <v>27.924528301886792</v>
      </c>
      <c r="N12" s="6">
        <v>0</v>
      </c>
      <c r="O12" s="6">
        <v>0</v>
      </c>
      <c r="P12" s="6">
        <v>0</v>
      </c>
      <c r="Q12" s="6">
        <v>420</v>
      </c>
      <c r="R12" s="6">
        <f t="shared" si="2"/>
        <v>7.9245283018867925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32921</v>
      </c>
      <c r="AF12" s="5">
        <v>0</v>
      </c>
    </row>
    <row r="13" spans="1:32" x14ac:dyDescent="0.25">
      <c r="A13" s="2">
        <v>2017</v>
      </c>
      <c r="B13" s="1" t="s">
        <v>29</v>
      </c>
      <c r="C13" s="9">
        <v>9</v>
      </c>
      <c r="D13" s="9">
        <v>1736</v>
      </c>
      <c r="E13" s="6">
        <f t="shared" si="0"/>
        <v>16074.074074074073</v>
      </c>
      <c r="F13" s="9">
        <v>700</v>
      </c>
      <c r="G13" s="9">
        <v>0</v>
      </c>
      <c r="H13" s="9">
        <v>0</v>
      </c>
      <c r="I13" s="8">
        <v>0</v>
      </c>
      <c r="J13" s="9">
        <v>0</v>
      </c>
      <c r="K13" s="9">
        <v>0</v>
      </c>
      <c r="L13" s="9">
        <v>944</v>
      </c>
      <c r="M13" s="6">
        <f t="shared" si="1"/>
        <v>104.88888888888889</v>
      </c>
      <c r="N13" s="9">
        <v>0</v>
      </c>
      <c r="O13" s="9">
        <v>1</v>
      </c>
      <c r="P13" s="9">
        <v>0</v>
      </c>
      <c r="Q13" s="9">
        <v>32433</v>
      </c>
      <c r="R13" s="6">
        <f t="shared" si="2"/>
        <v>3603.6666666666665</v>
      </c>
      <c r="S13" s="5">
        <v>1</v>
      </c>
      <c r="T13" s="5">
        <v>0</v>
      </c>
      <c r="U13" s="5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9">
        <v>7466</v>
      </c>
      <c r="AF13" s="5">
        <v>0</v>
      </c>
    </row>
    <row r="14" spans="1:32" x14ac:dyDescent="0.25">
      <c r="A14" s="2">
        <v>2017</v>
      </c>
      <c r="B14" s="1" t="s">
        <v>29</v>
      </c>
      <c r="C14" s="9">
        <v>5</v>
      </c>
      <c r="D14" s="9">
        <v>913</v>
      </c>
      <c r="E14" s="6">
        <f t="shared" si="0"/>
        <v>15216.666666666666</v>
      </c>
      <c r="F14" s="9">
        <v>1346</v>
      </c>
      <c r="G14" s="9">
        <v>0</v>
      </c>
      <c r="H14" s="9">
        <v>0</v>
      </c>
      <c r="I14" s="8">
        <v>0</v>
      </c>
      <c r="J14" s="9">
        <v>0</v>
      </c>
      <c r="K14" s="9">
        <v>0</v>
      </c>
      <c r="L14" s="9">
        <v>1362</v>
      </c>
      <c r="M14" s="6">
        <f t="shared" si="1"/>
        <v>272.39999999999998</v>
      </c>
      <c r="N14" s="9">
        <v>0</v>
      </c>
      <c r="O14" s="9">
        <v>0</v>
      </c>
      <c r="P14" s="9">
        <v>0</v>
      </c>
      <c r="Q14" s="9">
        <v>14289</v>
      </c>
      <c r="R14" s="6">
        <f t="shared" si="2"/>
        <v>2857.8</v>
      </c>
      <c r="S14" s="5">
        <v>1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9">
        <v>9957</v>
      </c>
      <c r="AF14" s="5">
        <v>0</v>
      </c>
    </row>
    <row r="15" spans="1:32" x14ac:dyDescent="0.25">
      <c r="A15" s="2">
        <v>2017</v>
      </c>
      <c r="B15" s="1" t="s">
        <v>29</v>
      </c>
      <c r="C15" s="9">
        <v>86</v>
      </c>
      <c r="D15" s="9">
        <v>15659</v>
      </c>
      <c r="E15" s="6">
        <f t="shared" si="0"/>
        <v>15173.449612403103</v>
      </c>
      <c r="F15" s="9">
        <v>7051</v>
      </c>
      <c r="G15" s="9">
        <v>1182</v>
      </c>
      <c r="H15" s="9">
        <v>400</v>
      </c>
      <c r="I15" s="8">
        <v>0</v>
      </c>
      <c r="J15" s="9">
        <v>0</v>
      </c>
      <c r="K15" s="9">
        <v>0</v>
      </c>
      <c r="L15" s="9">
        <v>7717</v>
      </c>
      <c r="M15" s="6">
        <f t="shared" si="1"/>
        <v>89.732558139534888</v>
      </c>
      <c r="N15" s="9">
        <v>0</v>
      </c>
      <c r="O15" s="9">
        <v>8</v>
      </c>
      <c r="P15" s="9">
        <v>1</v>
      </c>
      <c r="Q15" s="9">
        <v>221829</v>
      </c>
      <c r="R15" s="6">
        <f t="shared" si="2"/>
        <v>2579.4069767441861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1</v>
      </c>
      <c r="AD15" s="5">
        <v>0</v>
      </c>
      <c r="AE15" s="9">
        <v>121800</v>
      </c>
      <c r="AF15" s="5">
        <v>1</v>
      </c>
    </row>
    <row r="16" spans="1:32" x14ac:dyDescent="0.25">
      <c r="A16" s="2">
        <v>2017</v>
      </c>
      <c r="B16" s="1" t="s">
        <v>29</v>
      </c>
      <c r="C16" s="15">
        <v>94</v>
      </c>
      <c r="D16" s="15">
        <v>20922</v>
      </c>
      <c r="E16" s="6">
        <f t="shared" si="0"/>
        <v>18547.872340425532</v>
      </c>
      <c r="F16" s="15">
        <v>3268</v>
      </c>
      <c r="G16" s="15">
        <v>705</v>
      </c>
      <c r="H16" s="15">
        <v>400</v>
      </c>
      <c r="I16" s="15">
        <v>0</v>
      </c>
      <c r="J16" s="15">
        <v>0</v>
      </c>
      <c r="K16" s="15">
        <v>0</v>
      </c>
      <c r="L16" s="15">
        <v>3224</v>
      </c>
      <c r="M16" s="6">
        <f t="shared" si="1"/>
        <v>34.297872340425535</v>
      </c>
      <c r="N16" s="15">
        <v>12</v>
      </c>
      <c r="O16" s="15">
        <v>0</v>
      </c>
      <c r="P16" s="15">
        <v>2</v>
      </c>
      <c r="Q16" s="15">
        <v>119116</v>
      </c>
      <c r="R16" s="6">
        <f t="shared" si="2"/>
        <v>1267.1914893617022</v>
      </c>
      <c r="S16" s="5">
        <v>1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0</v>
      </c>
      <c r="AB16" s="5">
        <v>0</v>
      </c>
      <c r="AC16" s="5">
        <v>1</v>
      </c>
      <c r="AD16" s="5">
        <v>0</v>
      </c>
      <c r="AE16" s="15">
        <v>80480</v>
      </c>
      <c r="AF16" s="5">
        <v>0</v>
      </c>
    </row>
    <row r="17" spans="1:32" x14ac:dyDescent="0.25">
      <c r="A17" s="2">
        <v>2017</v>
      </c>
      <c r="B17" s="1" t="s">
        <v>29</v>
      </c>
      <c r="C17" s="15">
        <v>169</v>
      </c>
      <c r="D17" s="15">
        <v>39427</v>
      </c>
      <c r="E17" s="6">
        <f t="shared" si="0"/>
        <v>19441.321499013808</v>
      </c>
      <c r="F17" s="15">
        <v>5130</v>
      </c>
      <c r="G17" s="15">
        <v>1855</v>
      </c>
      <c r="H17" s="15">
        <v>975</v>
      </c>
      <c r="I17" s="15">
        <v>0</v>
      </c>
      <c r="J17" s="15">
        <v>0</v>
      </c>
      <c r="K17" s="15">
        <v>0</v>
      </c>
      <c r="L17" s="15">
        <v>7532</v>
      </c>
      <c r="M17" s="6">
        <f t="shared" si="1"/>
        <v>44.568047337278109</v>
      </c>
      <c r="N17" s="15">
        <v>22</v>
      </c>
      <c r="O17" s="15">
        <v>5</v>
      </c>
      <c r="P17" s="15">
        <v>2</v>
      </c>
      <c r="Q17" s="15">
        <v>545286</v>
      </c>
      <c r="R17" s="6">
        <f t="shared" si="2"/>
        <v>3226.544378698225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0</v>
      </c>
      <c r="AB17" s="5">
        <v>0</v>
      </c>
      <c r="AC17" s="5">
        <v>1</v>
      </c>
      <c r="AD17" s="5">
        <v>0</v>
      </c>
      <c r="AE17" s="15">
        <v>150764</v>
      </c>
      <c r="AF17" s="5">
        <v>1</v>
      </c>
    </row>
    <row r="18" spans="1:32" x14ac:dyDescent="0.25">
      <c r="A18" s="2">
        <v>2017</v>
      </c>
      <c r="B18" s="1" t="s">
        <v>29</v>
      </c>
      <c r="C18" s="15">
        <v>7</v>
      </c>
      <c r="D18" s="15">
        <v>1260</v>
      </c>
      <c r="E18" s="6">
        <f t="shared" si="0"/>
        <v>15000</v>
      </c>
      <c r="F18" s="15">
        <v>766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2370</v>
      </c>
      <c r="M18" s="6">
        <f t="shared" si="1"/>
        <v>338.57142857142856</v>
      </c>
      <c r="N18" s="15">
        <v>6</v>
      </c>
      <c r="O18" s="15">
        <v>1</v>
      </c>
      <c r="P18" s="15">
        <v>0</v>
      </c>
      <c r="Q18" s="15">
        <v>42866</v>
      </c>
      <c r="R18" s="6">
        <f t="shared" si="2"/>
        <v>6123.7142857142853</v>
      </c>
      <c r="S18" s="5">
        <v>1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5">
        <v>12106</v>
      </c>
      <c r="AF18" s="5">
        <v>1</v>
      </c>
    </row>
    <row r="19" spans="1:32" x14ac:dyDescent="0.25">
      <c r="A19" s="2">
        <v>2017</v>
      </c>
      <c r="B19" s="1" t="s">
        <v>29</v>
      </c>
      <c r="C19" s="15">
        <v>4</v>
      </c>
      <c r="D19" s="15">
        <v>721</v>
      </c>
      <c r="E19" s="6">
        <f t="shared" si="0"/>
        <v>15020.833333333334</v>
      </c>
      <c r="F19" s="15">
        <v>135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597</v>
      </c>
      <c r="M19" s="6">
        <f t="shared" si="1"/>
        <v>149.25</v>
      </c>
      <c r="N19" s="15">
        <v>3</v>
      </c>
      <c r="O19" s="15">
        <v>0</v>
      </c>
      <c r="P19" s="15">
        <v>0</v>
      </c>
      <c r="Q19" s="15">
        <v>4082</v>
      </c>
      <c r="R19" s="6">
        <f t="shared" si="2"/>
        <v>1020.5</v>
      </c>
      <c r="S19" s="5">
        <v>1</v>
      </c>
      <c r="T19" s="5">
        <v>0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5">
        <v>4201</v>
      </c>
      <c r="AF19" s="5">
        <v>1</v>
      </c>
    </row>
    <row r="20" spans="1:32" x14ac:dyDescent="0.25">
      <c r="A20" s="2">
        <v>2017</v>
      </c>
      <c r="B20" s="1" t="s">
        <v>29</v>
      </c>
      <c r="C20" s="15">
        <v>2</v>
      </c>
      <c r="D20" s="15">
        <v>360</v>
      </c>
      <c r="E20" s="6">
        <f t="shared" si="0"/>
        <v>15000</v>
      </c>
      <c r="F20" s="15">
        <v>148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820</v>
      </c>
      <c r="M20" s="6">
        <f t="shared" si="1"/>
        <v>410</v>
      </c>
      <c r="N20" s="15">
        <v>4</v>
      </c>
      <c r="O20" s="15">
        <v>0</v>
      </c>
      <c r="P20" s="15">
        <v>0</v>
      </c>
      <c r="Q20" s="15">
        <v>6792</v>
      </c>
      <c r="R20" s="6">
        <f t="shared" si="2"/>
        <v>3396</v>
      </c>
      <c r="S20" s="5">
        <v>1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5">
        <v>2702</v>
      </c>
      <c r="AF20" s="5">
        <v>1</v>
      </c>
    </row>
    <row r="21" spans="1:32" x14ac:dyDescent="0.25">
      <c r="A21" s="2">
        <v>2017</v>
      </c>
      <c r="B21" s="1" t="s">
        <v>29</v>
      </c>
      <c r="C21" s="15">
        <v>4</v>
      </c>
      <c r="D21" s="15">
        <v>721</v>
      </c>
      <c r="E21" s="6">
        <f t="shared" si="0"/>
        <v>15020.833333333334</v>
      </c>
      <c r="F21" s="15">
        <v>123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402</v>
      </c>
      <c r="M21" s="6">
        <f t="shared" si="1"/>
        <v>100.5</v>
      </c>
      <c r="N21" s="15">
        <v>2</v>
      </c>
      <c r="O21" s="15">
        <v>0</v>
      </c>
      <c r="P21" s="15">
        <v>0</v>
      </c>
      <c r="Q21" s="15">
        <v>3379</v>
      </c>
      <c r="R21" s="6">
        <f t="shared" si="2"/>
        <v>844.75</v>
      </c>
      <c r="S21" s="5">
        <v>1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5">
        <v>2077</v>
      </c>
      <c r="AF21" s="5">
        <v>1</v>
      </c>
    </row>
    <row r="22" spans="1:32" x14ac:dyDescent="0.25">
      <c r="A22" s="2">
        <v>2017</v>
      </c>
      <c r="B22" s="1" t="s">
        <v>29</v>
      </c>
      <c r="C22" s="15">
        <v>8</v>
      </c>
      <c r="D22" s="15">
        <v>1441</v>
      </c>
      <c r="E22" s="6">
        <f t="shared" si="0"/>
        <v>15010.416666666666</v>
      </c>
      <c r="F22" s="15">
        <v>696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4080</v>
      </c>
      <c r="M22" s="6">
        <f t="shared" si="1"/>
        <v>510</v>
      </c>
      <c r="N22" s="15">
        <v>6</v>
      </c>
      <c r="O22" s="15">
        <v>2</v>
      </c>
      <c r="P22" s="15">
        <v>0</v>
      </c>
      <c r="Q22" s="15">
        <v>149441</v>
      </c>
      <c r="R22" s="6">
        <f t="shared" si="2"/>
        <v>18680.125</v>
      </c>
      <c r="S22" s="5">
        <v>1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5">
        <v>33407</v>
      </c>
      <c r="AF22" s="5">
        <v>1</v>
      </c>
    </row>
    <row r="23" spans="1:32" x14ac:dyDescent="0.25">
      <c r="A23" s="2">
        <v>2017</v>
      </c>
      <c r="B23" s="1" t="s">
        <v>29</v>
      </c>
      <c r="C23" s="15">
        <v>4</v>
      </c>
      <c r="D23" s="15">
        <v>857</v>
      </c>
      <c r="E23" s="6">
        <f t="shared" si="0"/>
        <v>17854.166666666668</v>
      </c>
      <c r="F23" s="15">
        <v>1954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350</v>
      </c>
      <c r="M23" s="6">
        <f t="shared" si="1"/>
        <v>87.5</v>
      </c>
      <c r="N23" s="15">
        <v>0</v>
      </c>
      <c r="O23" s="15">
        <v>0</v>
      </c>
      <c r="P23" s="15">
        <v>0</v>
      </c>
      <c r="Q23" s="15">
        <v>17161</v>
      </c>
      <c r="R23" s="6">
        <f t="shared" si="2"/>
        <v>4290.25</v>
      </c>
      <c r="S23" s="5">
        <v>1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5">
        <v>16466</v>
      </c>
      <c r="AF23" s="5">
        <v>1</v>
      </c>
    </row>
    <row r="24" spans="1:32" x14ac:dyDescent="0.25">
      <c r="A24" s="2">
        <v>2017</v>
      </c>
      <c r="B24" s="1" t="s">
        <v>29</v>
      </c>
      <c r="C24" s="15">
        <v>11</v>
      </c>
      <c r="D24" s="15">
        <v>1613</v>
      </c>
      <c r="E24" s="6">
        <f t="shared" si="0"/>
        <v>12219.696969696968</v>
      </c>
      <c r="F24" s="15">
        <v>806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4366</v>
      </c>
      <c r="M24" s="6">
        <f t="shared" si="1"/>
        <v>396.90909090909093</v>
      </c>
      <c r="N24" s="15">
        <v>15</v>
      </c>
      <c r="O24" s="15">
        <v>4</v>
      </c>
      <c r="P24" s="15">
        <v>0</v>
      </c>
      <c r="Q24" s="15">
        <v>194403</v>
      </c>
      <c r="R24" s="6">
        <f t="shared" si="2"/>
        <v>17673</v>
      </c>
      <c r="S24" s="5">
        <v>1</v>
      </c>
      <c r="T24" s="5">
        <v>0</v>
      </c>
      <c r="U24" s="5">
        <v>1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15">
        <v>33436</v>
      </c>
      <c r="AF24" s="5">
        <v>1</v>
      </c>
    </row>
    <row r="25" spans="1:32" x14ac:dyDescent="0.25">
      <c r="A25" s="2">
        <v>2017</v>
      </c>
      <c r="B25" s="1" t="s">
        <v>29</v>
      </c>
      <c r="C25" s="15">
        <v>49</v>
      </c>
      <c r="D25" s="15">
        <v>11792</v>
      </c>
      <c r="E25" s="6">
        <f t="shared" si="0"/>
        <v>20054.421768707482</v>
      </c>
      <c r="F25" s="15">
        <v>1220</v>
      </c>
      <c r="G25" s="15">
        <v>907</v>
      </c>
      <c r="H25" s="15">
        <v>405</v>
      </c>
      <c r="I25" s="15">
        <v>0</v>
      </c>
      <c r="J25" s="15">
        <v>0</v>
      </c>
      <c r="K25" s="15">
        <v>0</v>
      </c>
      <c r="L25" s="15">
        <v>912</v>
      </c>
      <c r="M25" s="6">
        <f t="shared" si="1"/>
        <v>18.612244897959183</v>
      </c>
      <c r="N25" s="15">
        <v>7</v>
      </c>
      <c r="O25" s="15">
        <v>0</v>
      </c>
      <c r="P25" s="15">
        <v>0</v>
      </c>
      <c r="Q25" s="15">
        <v>102978</v>
      </c>
      <c r="R25" s="6">
        <f t="shared" si="2"/>
        <v>2101.591836734694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</v>
      </c>
      <c r="AA25" s="5">
        <v>0</v>
      </c>
      <c r="AB25" s="5">
        <v>0</v>
      </c>
      <c r="AC25" s="5">
        <v>1</v>
      </c>
      <c r="AD25" s="5">
        <v>0</v>
      </c>
      <c r="AE25" s="15">
        <v>71762</v>
      </c>
      <c r="AF25" s="5">
        <v>0</v>
      </c>
    </row>
    <row r="26" spans="1:32" x14ac:dyDescent="0.25">
      <c r="A26" s="2">
        <v>2017</v>
      </c>
      <c r="B26" s="1" t="s">
        <v>29</v>
      </c>
      <c r="C26" s="15">
        <v>4</v>
      </c>
      <c r="D26" s="15">
        <v>960</v>
      </c>
      <c r="E26" s="6">
        <f t="shared" si="0"/>
        <v>20000</v>
      </c>
      <c r="F26" s="15">
        <v>110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210</v>
      </c>
      <c r="M26" s="6">
        <f t="shared" si="1"/>
        <v>52.5</v>
      </c>
      <c r="N26" s="15">
        <v>1</v>
      </c>
      <c r="O26" s="15">
        <v>0</v>
      </c>
      <c r="P26" s="15">
        <v>0</v>
      </c>
      <c r="Q26" s="15">
        <v>32070</v>
      </c>
      <c r="R26" s="6">
        <f t="shared" si="2"/>
        <v>8017.5</v>
      </c>
      <c r="S26" s="5">
        <v>1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5">
        <v>4683</v>
      </c>
      <c r="AF26" s="5">
        <v>1</v>
      </c>
    </row>
    <row r="27" spans="1:32" x14ac:dyDescent="0.25">
      <c r="A27" s="2">
        <v>2017</v>
      </c>
      <c r="B27" s="1" t="s">
        <v>30</v>
      </c>
      <c r="C27" s="15">
        <v>9</v>
      </c>
      <c r="D27" s="15">
        <v>1545</v>
      </c>
      <c r="E27" s="6">
        <f t="shared" si="0"/>
        <v>14305.555555555555</v>
      </c>
      <c r="F27" s="15">
        <v>310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2161</v>
      </c>
      <c r="M27" s="6">
        <f t="shared" si="1"/>
        <v>240.11111111111111</v>
      </c>
      <c r="N27" s="15">
        <v>7</v>
      </c>
      <c r="O27" s="15">
        <v>3</v>
      </c>
      <c r="P27" s="15">
        <v>0</v>
      </c>
      <c r="Q27" s="15">
        <v>21263</v>
      </c>
      <c r="R27" s="6">
        <f t="shared" si="2"/>
        <v>2362.5555555555557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5">
        <v>4535</v>
      </c>
      <c r="AF27" s="5">
        <v>0</v>
      </c>
    </row>
    <row r="28" spans="1:32" x14ac:dyDescent="0.25">
      <c r="A28" s="2">
        <v>2017</v>
      </c>
      <c r="B28" s="1" t="s">
        <v>29</v>
      </c>
      <c r="C28" s="15">
        <v>20</v>
      </c>
      <c r="D28" s="15">
        <v>3318</v>
      </c>
      <c r="E28" s="6">
        <f t="shared" si="0"/>
        <v>13825.000000000002</v>
      </c>
      <c r="F28" s="15">
        <v>1169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5744</v>
      </c>
      <c r="M28" s="6">
        <f t="shared" si="1"/>
        <v>287.2</v>
      </c>
      <c r="N28" s="15">
        <v>6</v>
      </c>
      <c r="O28" s="15">
        <v>4</v>
      </c>
      <c r="P28" s="15">
        <v>0</v>
      </c>
      <c r="Q28" s="15">
        <v>295191</v>
      </c>
      <c r="R28" s="6">
        <f t="shared" si="2"/>
        <v>14759.55</v>
      </c>
      <c r="S28" s="5">
        <v>1</v>
      </c>
      <c r="T28" s="5">
        <v>0</v>
      </c>
      <c r="U28" s="5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5">
        <v>97421</v>
      </c>
      <c r="AF28" s="5">
        <v>1</v>
      </c>
    </row>
    <row r="29" spans="1:32" x14ac:dyDescent="0.25">
      <c r="A29" s="2">
        <v>2017</v>
      </c>
      <c r="B29" s="1" t="s">
        <v>29</v>
      </c>
      <c r="C29" s="15">
        <v>2</v>
      </c>
      <c r="D29" s="15">
        <v>346</v>
      </c>
      <c r="E29" s="6">
        <f t="shared" si="0"/>
        <v>14416.666666666666</v>
      </c>
      <c r="F29" s="15">
        <v>263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4219</v>
      </c>
      <c r="M29" s="6">
        <f t="shared" si="1"/>
        <v>2109.5</v>
      </c>
      <c r="N29" s="15">
        <v>7</v>
      </c>
      <c r="O29" s="15">
        <v>2</v>
      </c>
      <c r="P29" s="15">
        <v>0</v>
      </c>
      <c r="Q29" s="15">
        <v>14234</v>
      </c>
      <c r="R29" s="6">
        <f t="shared" si="2"/>
        <v>7117</v>
      </c>
      <c r="S29" s="5">
        <v>1</v>
      </c>
      <c r="T29" s="5">
        <v>0</v>
      </c>
      <c r="U29" s="5">
        <v>1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5">
        <v>4583</v>
      </c>
      <c r="AF29" s="5">
        <v>1</v>
      </c>
    </row>
    <row r="30" spans="1:32" x14ac:dyDescent="0.25">
      <c r="A30" s="2">
        <v>2017</v>
      </c>
      <c r="B30" s="1" t="s">
        <v>31</v>
      </c>
      <c r="C30" s="15">
        <v>5</v>
      </c>
      <c r="D30" s="15">
        <v>937</v>
      </c>
      <c r="E30" s="6">
        <f t="shared" si="0"/>
        <v>15616.666666666668</v>
      </c>
      <c r="F30" s="15">
        <v>1428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2661</v>
      </c>
      <c r="M30" s="6">
        <f t="shared" si="1"/>
        <v>532.20000000000005</v>
      </c>
      <c r="N30" s="15">
        <v>5</v>
      </c>
      <c r="O30" s="15">
        <v>1</v>
      </c>
      <c r="P30" s="15">
        <v>0</v>
      </c>
      <c r="Q30" s="15">
        <v>28436</v>
      </c>
      <c r="R30" s="6">
        <f t="shared" si="2"/>
        <v>5687.2</v>
      </c>
      <c r="S30" s="5">
        <v>1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5">
        <v>10731</v>
      </c>
      <c r="AF30" s="5">
        <v>1</v>
      </c>
    </row>
    <row r="31" spans="1:32" x14ac:dyDescent="0.25">
      <c r="A31" s="2">
        <v>2017</v>
      </c>
      <c r="B31" s="1" t="s">
        <v>29</v>
      </c>
      <c r="C31" s="15">
        <v>3</v>
      </c>
      <c r="D31" s="15">
        <v>344</v>
      </c>
      <c r="E31" s="6">
        <f t="shared" si="0"/>
        <v>9555.5555555555547</v>
      </c>
      <c r="F31" s="15">
        <v>408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324</v>
      </c>
      <c r="M31" s="6">
        <f t="shared" si="1"/>
        <v>108</v>
      </c>
      <c r="N31" s="15">
        <v>2</v>
      </c>
      <c r="O31" s="15">
        <v>0</v>
      </c>
      <c r="P31" s="15">
        <v>0</v>
      </c>
      <c r="Q31" s="15">
        <v>2030</v>
      </c>
      <c r="R31" s="6">
        <f t="shared" si="2"/>
        <v>676.66666666666663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5">
        <v>1092</v>
      </c>
      <c r="AF31" s="5">
        <v>1</v>
      </c>
    </row>
    <row r="32" spans="1:32" x14ac:dyDescent="0.25">
      <c r="A32" s="2">
        <v>2017</v>
      </c>
      <c r="B32" s="1" t="s">
        <v>29</v>
      </c>
      <c r="C32" s="15">
        <v>91</v>
      </c>
      <c r="D32" s="15">
        <v>49586</v>
      </c>
      <c r="E32" s="6">
        <f t="shared" si="0"/>
        <v>45408.424908424902</v>
      </c>
      <c r="F32" s="15">
        <v>8557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19523</v>
      </c>
      <c r="M32" s="6">
        <f t="shared" si="1"/>
        <v>214.53846153846155</v>
      </c>
      <c r="N32" s="15">
        <v>26</v>
      </c>
      <c r="O32" s="15">
        <v>9</v>
      </c>
      <c r="P32" s="15">
        <v>0</v>
      </c>
      <c r="Q32" s="15">
        <v>1037647</v>
      </c>
      <c r="R32" s="6">
        <f t="shared" si="2"/>
        <v>11402.714285714286</v>
      </c>
      <c r="S32" s="5">
        <v>1</v>
      </c>
      <c r="T32" s="5">
        <v>0</v>
      </c>
      <c r="U32" s="5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5">
        <v>282352</v>
      </c>
      <c r="AF32" s="5">
        <v>1</v>
      </c>
    </row>
    <row r="33" spans="1:32" x14ac:dyDescent="0.25">
      <c r="A33" s="2">
        <v>2017</v>
      </c>
      <c r="B33" s="1" t="s">
        <v>29</v>
      </c>
      <c r="C33" s="15">
        <v>9</v>
      </c>
      <c r="D33" s="15">
        <v>1676</v>
      </c>
      <c r="E33" s="6">
        <f t="shared" si="0"/>
        <v>15518.518518518518</v>
      </c>
      <c r="F33" s="15">
        <v>324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1341</v>
      </c>
      <c r="M33" s="6">
        <f t="shared" si="1"/>
        <v>149</v>
      </c>
      <c r="N33" s="15">
        <v>2</v>
      </c>
      <c r="O33" s="15">
        <v>1</v>
      </c>
      <c r="P33" s="15">
        <v>0</v>
      </c>
      <c r="Q33" s="15">
        <v>16113</v>
      </c>
      <c r="R33" s="6">
        <f t="shared" si="2"/>
        <v>1790.3333333333333</v>
      </c>
      <c r="S33" s="5">
        <v>1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5">
        <v>9666</v>
      </c>
      <c r="AF33" s="5">
        <v>1</v>
      </c>
    </row>
    <row r="34" spans="1:32" x14ac:dyDescent="0.25">
      <c r="A34" s="2">
        <v>2017</v>
      </c>
      <c r="B34" s="1" t="s">
        <v>29</v>
      </c>
      <c r="C34" s="7">
        <v>35</v>
      </c>
      <c r="D34" s="7">
        <v>14228</v>
      </c>
      <c r="E34" s="6">
        <f t="shared" si="0"/>
        <v>33876.190476190481</v>
      </c>
      <c r="F34" s="7">
        <v>1338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3313</v>
      </c>
      <c r="M34" s="6">
        <f t="shared" si="1"/>
        <v>94.657142857142858</v>
      </c>
      <c r="N34" s="7">
        <v>8</v>
      </c>
      <c r="O34" s="7">
        <v>3</v>
      </c>
      <c r="P34" s="7">
        <v>0</v>
      </c>
      <c r="Q34" s="7">
        <v>317822</v>
      </c>
      <c r="R34" s="6">
        <f t="shared" si="2"/>
        <v>9080.6285714285714</v>
      </c>
      <c r="S34" s="5">
        <v>1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7">
        <v>87481</v>
      </c>
      <c r="AF34" s="5">
        <v>0</v>
      </c>
    </row>
    <row r="35" spans="1:32" x14ac:dyDescent="0.25">
      <c r="A35" s="2">
        <v>2017</v>
      </c>
      <c r="B35" s="1" t="s">
        <v>29</v>
      </c>
      <c r="C35" s="8">
        <v>55</v>
      </c>
      <c r="D35" s="8">
        <v>14232</v>
      </c>
      <c r="E35" s="6">
        <f t="shared" si="0"/>
        <v>21563.636363636364</v>
      </c>
      <c r="F35" s="8">
        <v>1930</v>
      </c>
      <c r="G35" s="8">
        <v>886</v>
      </c>
      <c r="H35" s="8">
        <v>410</v>
      </c>
      <c r="I35" s="8">
        <v>0</v>
      </c>
      <c r="J35" s="8">
        <v>0</v>
      </c>
      <c r="K35" s="8">
        <v>0</v>
      </c>
      <c r="L35" s="8">
        <v>6695</v>
      </c>
      <c r="M35" s="6">
        <f t="shared" si="1"/>
        <v>121.72727272727273</v>
      </c>
      <c r="N35" s="8">
        <v>12</v>
      </c>
      <c r="O35" s="8">
        <v>3</v>
      </c>
      <c r="P35" s="8">
        <v>3</v>
      </c>
      <c r="Q35" s="8">
        <v>242023</v>
      </c>
      <c r="R35" s="6">
        <f t="shared" si="2"/>
        <v>4400.4181818181814</v>
      </c>
      <c r="S35" s="5">
        <v>1</v>
      </c>
      <c r="T35" s="5">
        <v>0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1</v>
      </c>
      <c r="AA35" s="5">
        <v>0</v>
      </c>
      <c r="AB35" s="5">
        <v>0</v>
      </c>
      <c r="AC35" s="5">
        <v>1</v>
      </c>
      <c r="AD35" s="5">
        <v>0</v>
      </c>
      <c r="AE35" s="8">
        <v>109199</v>
      </c>
      <c r="AF35" s="5">
        <v>1</v>
      </c>
    </row>
    <row r="36" spans="1:32" x14ac:dyDescent="0.25">
      <c r="A36" s="2">
        <v>2017</v>
      </c>
      <c r="B36" s="1" t="s">
        <v>29</v>
      </c>
      <c r="C36" s="8">
        <v>25</v>
      </c>
      <c r="D36" s="8">
        <v>5741</v>
      </c>
      <c r="E36" s="6">
        <f t="shared" si="0"/>
        <v>19136.666666666668</v>
      </c>
      <c r="F36" s="8">
        <v>490</v>
      </c>
      <c r="G36" s="8">
        <v>230</v>
      </c>
      <c r="H36" s="8">
        <v>110</v>
      </c>
      <c r="I36" s="8">
        <v>0</v>
      </c>
      <c r="J36" s="8">
        <v>0</v>
      </c>
      <c r="K36" s="8">
        <v>0</v>
      </c>
      <c r="L36" s="8">
        <v>2078</v>
      </c>
      <c r="M36" s="6">
        <f t="shared" si="1"/>
        <v>83.12</v>
      </c>
      <c r="N36" s="8">
        <v>8</v>
      </c>
      <c r="O36" s="8">
        <v>2</v>
      </c>
      <c r="P36" s="8">
        <v>3</v>
      </c>
      <c r="Q36" s="8">
        <v>61259</v>
      </c>
      <c r="R36" s="6">
        <f t="shared" si="2"/>
        <v>2450.36</v>
      </c>
      <c r="S36" s="5">
        <v>1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0</v>
      </c>
      <c r="AC36" s="5">
        <v>1</v>
      </c>
      <c r="AD36" s="5">
        <v>0</v>
      </c>
      <c r="AE36" s="8">
        <v>21695</v>
      </c>
      <c r="AF36" s="5">
        <v>1</v>
      </c>
    </row>
    <row r="37" spans="1:32" x14ac:dyDescent="0.25">
      <c r="A37" s="2">
        <v>2017</v>
      </c>
      <c r="B37" s="1" t="s">
        <v>31</v>
      </c>
      <c r="C37" s="8">
        <v>38</v>
      </c>
      <c r="D37" s="8">
        <v>4877</v>
      </c>
      <c r="E37" s="6">
        <f t="shared" si="0"/>
        <v>10695.175438596492</v>
      </c>
      <c r="F37" s="8">
        <v>5120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6055</v>
      </c>
      <c r="M37" s="6">
        <f t="shared" si="1"/>
        <v>159.34210526315789</v>
      </c>
      <c r="N37" s="8">
        <v>7</v>
      </c>
      <c r="O37" s="8">
        <v>4</v>
      </c>
      <c r="P37" s="8">
        <v>3</v>
      </c>
      <c r="Q37" s="8">
        <v>136098</v>
      </c>
      <c r="R37" s="6">
        <f t="shared" si="2"/>
        <v>3581.5263157894738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8">
        <v>58244</v>
      </c>
      <c r="AF37" s="5">
        <v>0</v>
      </c>
    </row>
    <row r="38" spans="1:32" x14ac:dyDescent="0.25">
      <c r="A38" s="2">
        <v>2017</v>
      </c>
      <c r="B38" s="1" t="s">
        <v>32</v>
      </c>
      <c r="C38" s="8">
        <v>90</v>
      </c>
      <c r="D38" s="8">
        <v>25581</v>
      </c>
      <c r="E38" s="6">
        <f t="shared" si="0"/>
        <v>23686.111111111113</v>
      </c>
      <c r="F38" s="8">
        <v>4829</v>
      </c>
      <c r="G38" s="8">
        <v>1011</v>
      </c>
      <c r="H38" s="8">
        <v>539</v>
      </c>
      <c r="I38" s="8">
        <v>0</v>
      </c>
      <c r="J38" s="8">
        <v>0</v>
      </c>
      <c r="K38" s="8">
        <v>0</v>
      </c>
      <c r="L38" s="8">
        <v>4261</v>
      </c>
      <c r="M38" s="6">
        <f t="shared" si="1"/>
        <v>47.344444444444441</v>
      </c>
      <c r="N38" s="8">
        <v>17</v>
      </c>
      <c r="O38" s="8">
        <v>2</v>
      </c>
      <c r="P38" s="8">
        <v>1</v>
      </c>
      <c r="Q38" s="8">
        <v>218327</v>
      </c>
      <c r="R38" s="6">
        <f t="shared" si="2"/>
        <v>2425.8555555555554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1</v>
      </c>
      <c r="AA38" s="5">
        <v>0</v>
      </c>
      <c r="AB38" s="5">
        <v>0</v>
      </c>
      <c r="AC38" s="5">
        <v>1</v>
      </c>
      <c r="AD38" s="5">
        <v>0</v>
      </c>
      <c r="AE38" s="8">
        <v>107407</v>
      </c>
      <c r="AF38" s="5">
        <v>1</v>
      </c>
    </row>
    <row r="39" spans="1:32" x14ac:dyDescent="0.25">
      <c r="A39" s="2">
        <v>2017</v>
      </c>
      <c r="B39" s="1" t="s">
        <v>31</v>
      </c>
      <c r="C39" s="8">
        <v>89</v>
      </c>
      <c r="D39" s="8">
        <v>16702</v>
      </c>
      <c r="E39" s="6">
        <f t="shared" si="0"/>
        <v>15638.576779026216</v>
      </c>
      <c r="F39" s="8">
        <v>4491</v>
      </c>
      <c r="G39" s="8">
        <v>667</v>
      </c>
      <c r="H39" s="8">
        <v>243</v>
      </c>
      <c r="I39" s="8">
        <v>0</v>
      </c>
      <c r="J39" s="8">
        <v>0</v>
      </c>
      <c r="K39" s="8">
        <v>0</v>
      </c>
      <c r="L39" s="8">
        <v>6151</v>
      </c>
      <c r="M39" s="6">
        <f t="shared" si="1"/>
        <v>69.112359550561791</v>
      </c>
      <c r="N39" s="8">
        <v>26</v>
      </c>
      <c r="O39" s="8">
        <v>4</v>
      </c>
      <c r="P39" s="8">
        <v>1</v>
      </c>
      <c r="Q39" s="8">
        <v>248734</v>
      </c>
      <c r="R39" s="6">
        <f t="shared" si="2"/>
        <v>2794.7640449438204</v>
      </c>
      <c r="S39" s="5">
        <v>1</v>
      </c>
      <c r="T39" s="5">
        <v>0</v>
      </c>
      <c r="U39" s="5">
        <v>1</v>
      </c>
      <c r="V39" s="5">
        <v>1</v>
      </c>
      <c r="W39" s="5">
        <v>0</v>
      </c>
      <c r="X39" s="5">
        <v>0</v>
      </c>
      <c r="Y39" s="5">
        <v>0</v>
      </c>
      <c r="Z39" s="5">
        <v>1</v>
      </c>
      <c r="AA39" s="5">
        <v>0</v>
      </c>
      <c r="AB39" s="5">
        <v>0</v>
      </c>
      <c r="AC39" s="5">
        <v>1</v>
      </c>
      <c r="AD39" s="5">
        <v>0</v>
      </c>
      <c r="AE39" s="8">
        <v>59156</v>
      </c>
      <c r="AF39" s="5">
        <v>1</v>
      </c>
    </row>
    <row r="40" spans="1:32" x14ac:dyDescent="0.25">
      <c r="A40" s="2">
        <v>2017</v>
      </c>
      <c r="B40" s="1" t="s">
        <v>31</v>
      </c>
      <c r="C40" s="8">
        <v>100</v>
      </c>
      <c r="D40" s="8">
        <v>29906</v>
      </c>
      <c r="E40" s="6">
        <f t="shared" si="0"/>
        <v>24921.666666666668</v>
      </c>
      <c r="F40" s="8">
        <v>1139</v>
      </c>
      <c r="G40" s="8">
        <v>0</v>
      </c>
      <c r="H40" s="8">
        <v>0</v>
      </c>
      <c r="I40" s="8">
        <v>0</v>
      </c>
      <c r="J40" s="8">
        <v>406.6</v>
      </c>
      <c r="K40" s="8">
        <v>406.6</v>
      </c>
      <c r="L40" s="8">
        <v>5544</v>
      </c>
      <c r="M40" s="6">
        <f t="shared" si="1"/>
        <v>55.44</v>
      </c>
      <c r="N40" s="8">
        <v>13</v>
      </c>
      <c r="O40" s="8">
        <v>6</v>
      </c>
      <c r="P40" s="8">
        <v>0</v>
      </c>
      <c r="Q40" s="8">
        <v>377355</v>
      </c>
      <c r="R40" s="6">
        <f t="shared" si="2"/>
        <v>3773.55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</v>
      </c>
      <c r="AE40" s="8">
        <v>354205</v>
      </c>
      <c r="AF40" s="5">
        <v>1</v>
      </c>
    </row>
    <row r="41" spans="1:32" x14ac:dyDescent="0.25">
      <c r="A41" s="2">
        <v>2017</v>
      </c>
      <c r="B41" s="1" t="s">
        <v>29</v>
      </c>
      <c r="C41" s="8">
        <v>96</v>
      </c>
      <c r="D41" s="8">
        <v>29544</v>
      </c>
      <c r="E41" s="6">
        <f t="shared" si="0"/>
        <v>25645.833333333332</v>
      </c>
      <c r="F41" s="8">
        <v>3257</v>
      </c>
      <c r="G41" s="8">
        <v>1831</v>
      </c>
      <c r="H41" s="8">
        <v>1474</v>
      </c>
      <c r="I41" s="8">
        <v>0</v>
      </c>
      <c r="J41" s="8">
        <v>0</v>
      </c>
      <c r="K41" s="8">
        <v>0</v>
      </c>
      <c r="L41" s="8">
        <v>7635</v>
      </c>
      <c r="M41" s="6">
        <f t="shared" si="1"/>
        <v>79.53125</v>
      </c>
      <c r="N41" s="8">
        <v>24</v>
      </c>
      <c r="O41" s="8">
        <v>0</v>
      </c>
      <c r="P41" s="8">
        <v>2</v>
      </c>
      <c r="Q41" s="8">
        <v>651312</v>
      </c>
      <c r="R41" s="6">
        <f t="shared" si="2"/>
        <v>6784.5</v>
      </c>
      <c r="S41" s="5">
        <v>1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1</v>
      </c>
      <c r="AA41" s="5">
        <v>0</v>
      </c>
      <c r="AB41" s="5">
        <v>0</v>
      </c>
      <c r="AC41" s="5">
        <v>1</v>
      </c>
      <c r="AD41" s="5">
        <v>0</v>
      </c>
      <c r="AE41" s="8">
        <v>229123</v>
      </c>
      <c r="AF41" s="5">
        <v>1</v>
      </c>
    </row>
    <row r="42" spans="1:32" x14ac:dyDescent="0.25">
      <c r="A42" s="2">
        <v>2017</v>
      </c>
      <c r="B42" s="1" t="s">
        <v>30</v>
      </c>
      <c r="C42" s="8">
        <v>12</v>
      </c>
      <c r="D42" s="8">
        <v>3274</v>
      </c>
      <c r="E42" s="6">
        <f t="shared" si="0"/>
        <v>22736.111111111109</v>
      </c>
      <c r="F42" s="8">
        <v>440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4746</v>
      </c>
      <c r="M42" s="6">
        <f t="shared" si="1"/>
        <v>395.5</v>
      </c>
      <c r="N42" s="8">
        <v>20</v>
      </c>
      <c r="O42" s="8">
        <v>1</v>
      </c>
      <c r="P42" s="8">
        <v>3</v>
      </c>
      <c r="Q42" s="8">
        <v>96538</v>
      </c>
      <c r="R42" s="6">
        <f t="shared" si="2"/>
        <v>8044.833333333333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8">
        <v>14249</v>
      </c>
      <c r="AF42" s="5">
        <v>1</v>
      </c>
    </row>
    <row r="43" spans="1:32" x14ac:dyDescent="0.25">
      <c r="A43" s="2">
        <v>2017</v>
      </c>
      <c r="B43" s="1" t="s">
        <v>30</v>
      </c>
      <c r="C43" s="8">
        <v>96</v>
      </c>
      <c r="D43" s="8">
        <v>24905</v>
      </c>
      <c r="E43" s="6">
        <f t="shared" si="0"/>
        <v>21618.923611111109</v>
      </c>
      <c r="F43" s="8">
        <v>3120</v>
      </c>
      <c r="G43" s="8">
        <v>1034</v>
      </c>
      <c r="H43" s="8">
        <v>510</v>
      </c>
      <c r="I43" s="8">
        <v>0</v>
      </c>
      <c r="J43" s="8">
        <v>0</v>
      </c>
      <c r="K43" s="8">
        <v>0</v>
      </c>
      <c r="L43" s="8">
        <v>6275</v>
      </c>
      <c r="M43" s="6">
        <f t="shared" si="1"/>
        <v>65.364583333333329</v>
      </c>
      <c r="N43" s="8">
        <v>18</v>
      </c>
      <c r="O43" s="8">
        <v>5</v>
      </c>
      <c r="P43" s="8">
        <v>2</v>
      </c>
      <c r="Q43" s="8">
        <v>199070</v>
      </c>
      <c r="R43" s="6">
        <f t="shared" si="2"/>
        <v>2073.6458333333335</v>
      </c>
      <c r="S43" s="5">
        <v>1</v>
      </c>
      <c r="T43" s="5">
        <v>0</v>
      </c>
      <c r="U43" s="5">
        <v>1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0</v>
      </c>
      <c r="AC43" s="5">
        <v>1</v>
      </c>
      <c r="AD43" s="5">
        <v>0</v>
      </c>
      <c r="AE43" s="8">
        <v>103693</v>
      </c>
      <c r="AF43" s="5">
        <v>1</v>
      </c>
    </row>
    <row r="44" spans="1:32" x14ac:dyDescent="0.25">
      <c r="A44" s="2">
        <v>2017</v>
      </c>
      <c r="B44" s="1" t="s">
        <v>29</v>
      </c>
      <c r="C44" s="8">
        <v>35</v>
      </c>
      <c r="D44" s="8">
        <v>6525</v>
      </c>
      <c r="E44" s="6">
        <f t="shared" si="0"/>
        <v>15535.714285714284</v>
      </c>
      <c r="F44" s="8">
        <v>2567</v>
      </c>
      <c r="G44" s="8">
        <v>709</v>
      </c>
      <c r="H44" s="8">
        <v>347</v>
      </c>
      <c r="I44" s="8">
        <v>0</v>
      </c>
      <c r="J44" s="8">
        <v>0</v>
      </c>
      <c r="K44" s="8">
        <v>0</v>
      </c>
      <c r="L44" s="8">
        <v>2365</v>
      </c>
      <c r="M44" s="6">
        <f t="shared" si="1"/>
        <v>67.571428571428569</v>
      </c>
      <c r="N44" s="8">
        <v>3</v>
      </c>
      <c r="O44" s="8">
        <v>0</v>
      </c>
      <c r="P44" s="8">
        <v>1</v>
      </c>
      <c r="Q44" s="8">
        <v>50420</v>
      </c>
      <c r="R44" s="6">
        <f t="shared" si="2"/>
        <v>1440.5714285714287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1</v>
      </c>
      <c r="AA44" s="5">
        <v>0</v>
      </c>
      <c r="AB44" s="5">
        <v>0</v>
      </c>
      <c r="AC44" s="5">
        <v>1</v>
      </c>
      <c r="AD44" s="5">
        <v>0</v>
      </c>
      <c r="AE44" s="8">
        <v>48057</v>
      </c>
      <c r="AF44" s="5">
        <v>0</v>
      </c>
    </row>
    <row r="45" spans="1:32" x14ac:dyDescent="0.25">
      <c r="A45" s="2">
        <v>2017</v>
      </c>
      <c r="B45" s="1" t="s">
        <v>29</v>
      </c>
      <c r="C45" s="8">
        <v>1.2</v>
      </c>
      <c r="D45" s="8">
        <v>226</v>
      </c>
      <c r="E45" s="6">
        <f t="shared" si="0"/>
        <v>15694.444444444445</v>
      </c>
      <c r="F45" s="8">
        <v>437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835</v>
      </c>
      <c r="M45" s="6">
        <f t="shared" si="1"/>
        <v>695.83333333333337</v>
      </c>
      <c r="N45" s="8">
        <v>3</v>
      </c>
      <c r="O45" s="8">
        <v>0</v>
      </c>
      <c r="P45" s="8">
        <v>0</v>
      </c>
      <c r="Q45" s="8">
        <v>3449</v>
      </c>
      <c r="R45" s="6">
        <f t="shared" si="2"/>
        <v>2874.166666666667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8">
        <v>4058</v>
      </c>
      <c r="AF45" s="5">
        <v>0</v>
      </c>
    </row>
    <row r="46" spans="1:32" x14ac:dyDescent="0.25">
      <c r="A46" s="2">
        <v>2017</v>
      </c>
      <c r="B46" s="1" t="s">
        <v>29</v>
      </c>
      <c r="C46" s="8">
        <v>13</v>
      </c>
      <c r="D46" s="8">
        <v>1650</v>
      </c>
      <c r="E46" s="6">
        <f t="shared" si="0"/>
        <v>10576.923076923076</v>
      </c>
      <c r="F46" s="8">
        <v>290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3113</v>
      </c>
      <c r="M46" s="6">
        <f t="shared" si="1"/>
        <v>239.46153846153845</v>
      </c>
      <c r="N46" s="8">
        <v>2</v>
      </c>
      <c r="O46" s="8">
        <v>0</v>
      </c>
      <c r="P46" s="8">
        <v>0</v>
      </c>
      <c r="Q46" s="8">
        <v>25164</v>
      </c>
      <c r="R46" s="6">
        <f t="shared" si="2"/>
        <v>1935.6923076923076</v>
      </c>
      <c r="S46" s="5">
        <v>1</v>
      </c>
      <c r="T46" s="5">
        <v>0</v>
      </c>
      <c r="U46" s="5">
        <v>1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8">
        <v>27710</v>
      </c>
      <c r="AF46" s="5">
        <v>0</v>
      </c>
    </row>
    <row r="47" spans="1:32" x14ac:dyDescent="0.25">
      <c r="A47" s="2">
        <v>2017</v>
      </c>
      <c r="B47" s="1" t="s">
        <v>29</v>
      </c>
      <c r="C47" s="8">
        <v>2.75</v>
      </c>
      <c r="D47" s="8">
        <v>495</v>
      </c>
      <c r="E47" s="6">
        <f t="shared" si="0"/>
        <v>15000</v>
      </c>
      <c r="F47" s="8">
        <v>73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91</v>
      </c>
      <c r="M47" s="6">
        <f t="shared" si="1"/>
        <v>33.090909090909093</v>
      </c>
      <c r="N47" s="8">
        <v>2</v>
      </c>
      <c r="O47" s="8">
        <v>0</v>
      </c>
      <c r="P47" s="8">
        <v>0</v>
      </c>
      <c r="Q47" s="8">
        <v>4949</v>
      </c>
      <c r="R47" s="6">
        <f t="shared" si="2"/>
        <v>1799.6363636363637</v>
      </c>
      <c r="S47" s="5">
        <v>0</v>
      </c>
      <c r="T47" s="5">
        <v>0</v>
      </c>
      <c r="U47" s="5">
        <v>1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8">
        <v>5007</v>
      </c>
      <c r="AF47" s="5">
        <v>1</v>
      </c>
    </row>
    <row r="48" spans="1:32" x14ac:dyDescent="0.25">
      <c r="A48" s="2">
        <v>2017</v>
      </c>
      <c r="B48" s="1" t="s">
        <v>29</v>
      </c>
      <c r="C48" s="8">
        <v>150</v>
      </c>
      <c r="D48" s="8">
        <v>28980</v>
      </c>
      <c r="E48" s="6">
        <f t="shared" si="0"/>
        <v>16099.999999999998</v>
      </c>
      <c r="F48" s="8">
        <v>4920</v>
      </c>
      <c r="G48" s="8">
        <v>1300</v>
      </c>
      <c r="H48" s="8">
        <v>651</v>
      </c>
      <c r="I48" s="8">
        <v>0</v>
      </c>
      <c r="J48" s="8">
        <v>0</v>
      </c>
      <c r="K48" s="8">
        <v>0</v>
      </c>
      <c r="L48" s="8">
        <v>7159</v>
      </c>
      <c r="M48" s="6">
        <f t="shared" si="1"/>
        <v>47.726666666666667</v>
      </c>
      <c r="N48" s="8">
        <v>12</v>
      </c>
      <c r="O48" s="8">
        <v>10</v>
      </c>
      <c r="P48" s="8">
        <v>1</v>
      </c>
      <c r="Q48" s="8">
        <v>337797</v>
      </c>
      <c r="R48" s="6">
        <f t="shared" si="2"/>
        <v>2251.98</v>
      </c>
      <c r="S48" s="5">
        <v>1</v>
      </c>
      <c r="T48" s="5">
        <v>1</v>
      </c>
      <c r="U48" s="5">
        <v>1</v>
      </c>
      <c r="V48" s="5">
        <v>1</v>
      </c>
      <c r="W48" s="5">
        <v>0</v>
      </c>
      <c r="X48" s="5">
        <v>0</v>
      </c>
      <c r="Y48" s="5">
        <v>0</v>
      </c>
      <c r="Z48" s="5">
        <v>1</v>
      </c>
      <c r="AA48" s="5">
        <v>0</v>
      </c>
      <c r="AB48" s="5">
        <v>0</v>
      </c>
      <c r="AC48" s="5">
        <v>1</v>
      </c>
      <c r="AD48" s="5">
        <v>0</v>
      </c>
      <c r="AE48" s="8">
        <v>159884</v>
      </c>
      <c r="AF48" s="5">
        <v>1</v>
      </c>
    </row>
    <row r="49" spans="1:32" x14ac:dyDescent="0.25">
      <c r="A49" s="2">
        <v>2017</v>
      </c>
      <c r="B49" s="1" t="s">
        <v>29</v>
      </c>
      <c r="C49" s="8">
        <v>25</v>
      </c>
      <c r="D49" s="8">
        <v>5386</v>
      </c>
      <c r="E49" s="6">
        <f t="shared" si="0"/>
        <v>17953.333333333332</v>
      </c>
      <c r="F49" s="8">
        <v>0</v>
      </c>
      <c r="G49" s="8">
        <v>471</v>
      </c>
      <c r="H49" s="8">
        <v>250</v>
      </c>
      <c r="I49" s="8">
        <v>0</v>
      </c>
      <c r="J49" s="8">
        <v>0</v>
      </c>
      <c r="K49" s="8">
        <v>0</v>
      </c>
      <c r="L49" s="8">
        <v>1527</v>
      </c>
      <c r="M49" s="6">
        <f t="shared" si="1"/>
        <v>61.08</v>
      </c>
      <c r="N49" s="8">
        <v>6</v>
      </c>
      <c r="O49" s="8">
        <v>0</v>
      </c>
      <c r="P49" s="8">
        <v>0</v>
      </c>
      <c r="Q49" s="8">
        <v>57698</v>
      </c>
      <c r="R49" s="6">
        <f t="shared" si="2"/>
        <v>2307.92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1</v>
      </c>
      <c r="AA49" s="5">
        <v>0</v>
      </c>
      <c r="AB49" s="5">
        <v>0</v>
      </c>
      <c r="AC49" s="5">
        <v>1</v>
      </c>
      <c r="AD49" s="5">
        <v>0</v>
      </c>
      <c r="AE49" s="8">
        <v>45183</v>
      </c>
      <c r="AF49" s="5">
        <v>0</v>
      </c>
    </row>
    <row r="50" spans="1:32" x14ac:dyDescent="0.25">
      <c r="A50" s="2">
        <v>2017</v>
      </c>
      <c r="B50" s="1" t="s">
        <v>29</v>
      </c>
      <c r="C50" s="8">
        <v>37</v>
      </c>
      <c r="D50" s="8">
        <v>6651</v>
      </c>
      <c r="E50" s="6">
        <f t="shared" si="0"/>
        <v>14979.729729729728</v>
      </c>
      <c r="F50" s="8">
        <v>1579</v>
      </c>
      <c r="G50" s="8">
        <v>652</v>
      </c>
      <c r="H50" s="8">
        <v>477</v>
      </c>
      <c r="I50" s="8">
        <v>0</v>
      </c>
      <c r="J50" s="8">
        <v>0</v>
      </c>
      <c r="K50" s="8">
        <v>0</v>
      </c>
      <c r="L50" s="8">
        <v>125</v>
      </c>
      <c r="M50" s="6">
        <f t="shared" si="1"/>
        <v>3.3783783783783785</v>
      </c>
      <c r="N50" s="8">
        <v>0</v>
      </c>
      <c r="O50" s="8">
        <v>0</v>
      </c>
      <c r="P50" s="8">
        <v>0</v>
      </c>
      <c r="Q50" s="8">
        <v>11844</v>
      </c>
      <c r="R50" s="6">
        <f t="shared" si="2"/>
        <v>320.10810810810813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1</v>
      </c>
      <c r="AA50" s="5">
        <v>0</v>
      </c>
      <c r="AB50" s="5">
        <v>0</v>
      </c>
      <c r="AC50" s="5">
        <v>1</v>
      </c>
      <c r="AD50" s="5">
        <v>0</v>
      </c>
      <c r="AE50" s="8">
        <v>37860</v>
      </c>
      <c r="AF50" s="5">
        <v>1</v>
      </c>
    </row>
    <row r="51" spans="1:32" x14ac:dyDescent="0.25">
      <c r="A51" s="2">
        <v>2017</v>
      </c>
      <c r="B51" s="1" t="s">
        <v>29</v>
      </c>
      <c r="C51" s="8">
        <v>5</v>
      </c>
      <c r="D51" s="8">
        <v>1844</v>
      </c>
      <c r="E51" s="6">
        <f t="shared" si="0"/>
        <v>30733.333333333336</v>
      </c>
      <c r="F51" s="8">
        <v>330</v>
      </c>
      <c r="G51" s="8">
        <f>48+134</f>
        <v>182</v>
      </c>
      <c r="H51" s="8">
        <v>134</v>
      </c>
      <c r="I51" s="8">
        <v>0</v>
      </c>
      <c r="J51" s="8">
        <v>0</v>
      </c>
      <c r="K51" s="8">
        <v>0</v>
      </c>
      <c r="L51" s="8">
        <v>651</v>
      </c>
      <c r="M51" s="6">
        <f t="shared" si="1"/>
        <v>130.19999999999999</v>
      </c>
      <c r="N51" s="8">
        <v>3</v>
      </c>
      <c r="O51" s="8">
        <v>0</v>
      </c>
      <c r="P51" s="8">
        <v>1</v>
      </c>
      <c r="Q51" s="8">
        <v>7662</v>
      </c>
      <c r="R51" s="6">
        <f t="shared" si="2"/>
        <v>1532.4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1</v>
      </c>
      <c r="AA51" s="5">
        <v>0</v>
      </c>
      <c r="AB51" s="5">
        <v>0</v>
      </c>
      <c r="AC51" s="5">
        <v>1</v>
      </c>
      <c r="AD51" s="5">
        <v>0</v>
      </c>
      <c r="AE51" s="8">
        <v>12779</v>
      </c>
      <c r="AF51" s="5">
        <v>1</v>
      </c>
    </row>
    <row r="52" spans="1:32" x14ac:dyDescent="0.25">
      <c r="A52" s="2">
        <v>2017</v>
      </c>
      <c r="B52" s="1" t="s">
        <v>29</v>
      </c>
      <c r="C52" s="8">
        <v>3</v>
      </c>
      <c r="D52" s="8">
        <v>403</v>
      </c>
      <c r="E52" s="6">
        <f t="shared" si="0"/>
        <v>11194.444444444445</v>
      </c>
      <c r="F52" s="8">
        <v>70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294</v>
      </c>
      <c r="M52" s="6">
        <f t="shared" si="1"/>
        <v>98</v>
      </c>
      <c r="N52" s="8">
        <v>2</v>
      </c>
      <c r="O52" s="8">
        <v>0</v>
      </c>
      <c r="P52" s="8">
        <v>0</v>
      </c>
      <c r="Q52" s="8">
        <v>2657</v>
      </c>
      <c r="R52" s="6">
        <f t="shared" si="2"/>
        <v>885.66666666666663</v>
      </c>
      <c r="S52" s="5">
        <v>0</v>
      </c>
      <c r="T52" s="5">
        <v>0</v>
      </c>
      <c r="U52" s="5">
        <v>0</v>
      </c>
      <c r="V52" s="5">
        <v>1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8">
        <v>12924</v>
      </c>
      <c r="AF52" s="5">
        <v>1</v>
      </c>
    </row>
    <row r="53" spans="1:32" x14ac:dyDescent="0.25">
      <c r="A53" s="2">
        <v>2017</v>
      </c>
      <c r="B53" s="1" t="s">
        <v>29</v>
      </c>
      <c r="C53" s="8">
        <v>55</v>
      </c>
      <c r="D53" s="8">
        <v>10721</v>
      </c>
      <c r="E53" s="6">
        <f t="shared" si="0"/>
        <v>16243.939393939396</v>
      </c>
      <c r="F53" s="8">
        <v>4854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5036</v>
      </c>
      <c r="M53" s="6">
        <f t="shared" si="1"/>
        <v>91.563636363636363</v>
      </c>
      <c r="N53" s="8">
        <v>14</v>
      </c>
      <c r="O53" s="8">
        <v>5</v>
      </c>
      <c r="P53" s="8">
        <v>0</v>
      </c>
      <c r="Q53" s="8">
        <v>37991</v>
      </c>
      <c r="R53" s="6">
        <f t="shared" si="2"/>
        <v>690.74545454545455</v>
      </c>
      <c r="S53" s="5">
        <v>1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8">
        <v>56598</v>
      </c>
      <c r="AF53" s="5">
        <v>0</v>
      </c>
    </row>
    <row r="54" spans="1:32" x14ac:dyDescent="0.25">
      <c r="A54" s="2">
        <v>2017</v>
      </c>
      <c r="B54" s="1" t="s">
        <v>29</v>
      </c>
      <c r="C54" s="8">
        <v>98</v>
      </c>
      <c r="D54" s="8">
        <v>21031</v>
      </c>
      <c r="E54" s="6">
        <f t="shared" si="0"/>
        <v>17883.503401360547</v>
      </c>
      <c r="F54" s="8">
        <v>6169</v>
      </c>
      <c r="G54" s="8">
        <v>938</v>
      </c>
      <c r="H54" s="8">
        <v>355</v>
      </c>
      <c r="I54" s="8">
        <v>0</v>
      </c>
      <c r="J54" s="8">
        <v>0</v>
      </c>
      <c r="K54" s="8">
        <v>0</v>
      </c>
      <c r="L54" s="8">
        <v>11939</v>
      </c>
      <c r="M54" s="6">
        <f t="shared" si="1"/>
        <v>121.82653061224489</v>
      </c>
      <c r="N54" s="8">
        <v>24</v>
      </c>
      <c r="O54" s="8">
        <v>8</v>
      </c>
      <c r="P54" s="8">
        <v>3</v>
      </c>
      <c r="Q54" s="8">
        <v>319726</v>
      </c>
      <c r="R54" s="6">
        <f t="shared" si="2"/>
        <v>3262.5102040816328</v>
      </c>
      <c r="S54" s="5">
        <v>1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1</v>
      </c>
      <c r="AA54" s="5">
        <v>0</v>
      </c>
      <c r="AB54" s="5">
        <v>0</v>
      </c>
      <c r="AC54" s="5">
        <v>1</v>
      </c>
      <c r="AD54" s="5">
        <v>0</v>
      </c>
      <c r="AE54" s="8">
        <v>106952</v>
      </c>
      <c r="AF54" s="5">
        <v>0</v>
      </c>
    </row>
    <row r="55" spans="1:32" x14ac:dyDescent="0.25">
      <c r="A55" s="2">
        <v>2017</v>
      </c>
      <c r="B55" s="1" t="s">
        <v>31</v>
      </c>
      <c r="C55" s="8">
        <v>116</v>
      </c>
      <c r="D55" s="8">
        <v>22401</v>
      </c>
      <c r="E55" s="6">
        <f t="shared" si="0"/>
        <v>16092.672413793103</v>
      </c>
      <c r="F55" s="8">
        <v>6352</v>
      </c>
      <c r="G55" s="8">
        <v>694</v>
      </c>
      <c r="H55" s="8">
        <v>260</v>
      </c>
      <c r="I55" s="8">
        <v>0</v>
      </c>
      <c r="J55" s="8">
        <v>0</v>
      </c>
      <c r="K55" s="8">
        <v>0</v>
      </c>
      <c r="L55" s="8">
        <v>6111</v>
      </c>
      <c r="M55" s="6">
        <f t="shared" si="1"/>
        <v>52.681034482758619</v>
      </c>
      <c r="N55" s="8">
        <v>13</v>
      </c>
      <c r="O55" s="8">
        <v>2</v>
      </c>
      <c r="P55" s="8">
        <v>1</v>
      </c>
      <c r="Q55" s="8">
        <v>76676</v>
      </c>
      <c r="R55" s="6">
        <f t="shared" si="2"/>
        <v>661</v>
      </c>
      <c r="S55" s="5">
        <v>1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0</v>
      </c>
      <c r="AB55" s="5">
        <v>0</v>
      </c>
      <c r="AC55" s="5">
        <v>1</v>
      </c>
      <c r="AD55" s="5">
        <v>0</v>
      </c>
      <c r="AE55" s="8">
        <v>86254</v>
      </c>
      <c r="AF55" s="5">
        <v>1</v>
      </c>
    </row>
    <row r="56" spans="1:32" x14ac:dyDescent="0.25">
      <c r="A56" s="2">
        <v>2017</v>
      </c>
      <c r="B56" s="1" t="s">
        <v>32</v>
      </c>
      <c r="C56" s="8">
        <v>26</v>
      </c>
      <c r="D56" s="8">
        <v>5686</v>
      </c>
      <c r="E56" s="6">
        <f t="shared" si="0"/>
        <v>18224.358974358973</v>
      </c>
      <c r="F56" s="8">
        <v>6776</v>
      </c>
      <c r="G56" s="8">
        <v>533</v>
      </c>
      <c r="H56" s="8">
        <v>212</v>
      </c>
      <c r="I56" s="8">
        <v>0</v>
      </c>
      <c r="J56" s="8">
        <v>0</v>
      </c>
      <c r="K56" s="8">
        <v>0</v>
      </c>
      <c r="L56" s="8">
        <v>4415</v>
      </c>
      <c r="M56" s="6">
        <f t="shared" si="1"/>
        <v>169.80769230769232</v>
      </c>
      <c r="N56" s="8">
        <v>14</v>
      </c>
      <c r="O56" s="8">
        <v>1</v>
      </c>
      <c r="P56" s="8">
        <v>0</v>
      </c>
      <c r="Q56" s="8">
        <v>201670</v>
      </c>
      <c r="R56" s="6">
        <f t="shared" si="2"/>
        <v>7756.5384615384619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1</v>
      </c>
      <c r="AA56" s="5">
        <v>0</v>
      </c>
      <c r="AB56" s="5">
        <v>0</v>
      </c>
      <c r="AC56" s="5">
        <v>1</v>
      </c>
      <c r="AD56" s="5">
        <v>0</v>
      </c>
      <c r="AE56" s="8">
        <v>57357</v>
      </c>
      <c r="AF56" s="5">
        <v>0</v>
      </c>
    </row>
    <row r="57" spans="1:32" x14ac:dyDescent="0.25">
      <c r="A57" s="2">
        <v>2017</v>
      </c>
      <c r="B57" s="1" t="s">
        <v>32</v>
      </c>
      <c r="C57" s="8">
        <v>30</v>
      </c>
      <c r="D57" s="8">
        <v>5409</v>
      </c>
      <c r="E57" s="6">
        <f t="shared" si="0"/>
        <v>15025</v>
      </c>
      <c r="F57" s="8">
        <v>3574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3785</v>
      </c>
      <c r="M57" s="6">
        <f t="shared" si="1"/>
        <v>126.16666666666667</v>
      </c>
      <c r="N57" s="8">
        <v>8</v>
      </c>
      <c r="O57" s="8">
        <v>0</v>
      </c>
      <c r="P57" s="8">
        <v>0</v>
      </c>
      <c r="Q57" s="8">
        <v>39936</v>
      </c>
      <c r="R57" s="6">
        <f t="shared" si="2"/>
        <v>1331.2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8">
        <v>32843</v>
      </c>
      <c r="AF57" s="5">
        <v>1</v>
      </c>
    </row>
    <row r="58" spans="1:32" x14ac:dyDescent="0.25">
      <c r="A58" s="2">
        <v>2017</v>
      </c>
      <c r="B58" s="1" t="s">
        <v>29</v>
      </c>
      <c r="C58" s="8">
        <v>5</v>
      </c>
      <c r="D58" s="8">
        <v>731</v>
      </c>
      <c r="E58" s="6">
        <f t="shared" ref="E58:E105" si="3">D58/C58/12*1000</f>
        <v>12183.333333333332</v>
      </c>
      <c r="F58" s="8">
        <v>1717</v>
      </c>
      <c r="G58" s="8">
        <v>28</v>
      </c>
      <c r="H58" s="8">
        <v>17</v>
      </c>
      <c r="I58" s="8">
        <v>0</v>
      </c>
      <c r="J58" s="8">
        <v>0</v>
      </c>
      <c r="K58" s="8">
        <v>0</v>
      </c>
      <c r="L58" s="8">
        <v>672</v>
      </c>
      <c r="M58" s="6">
        <f t="shared" si="1"/>
        <v>134.4</v>
      </c>
      <c r="N58" s="8">
        <v>5</v>
      </c>
      <c r="O58" s="8">
        <v>1</v>
      </c>
      <c r="P58" s="8">
        <v>0</v>
      </c>
      <c r="Q58" s="8">
        <v>44005</v>
      </c>
      <c r="R58" s="6">
        <f t="shared" si="2"/>
        <v>8801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</v>
      </c>
      <c r="AA58" s="5">
        <v>0</v>
      </c>
      <c r="AB58" s="5">
        <v>0</v>
      </c>
      <c r="AC58" s="5">
        <v>1</v>
      </c>
      <c r="AD58" s="5">
        <v>0</v>
      </c>
      <c r="AE58" s="8">
        <v>1642</v>
      </c>
      <c r="AF58" s="5">
        <v>1</v>
      </c>
    </row>
    <row r="59" spans="1:32" x14ac:dyDescent="0.25">
      <c r="A59" s="2">
        <v>2017</v>
      </c>
      <c r="B59" s="1" t="s">
        <v>30</v>
      </c>
      <c r="C59" s="8">
        <v>2</v>
      </c>
      <c r="D59" s="8">
        <v>120</v>
      </c>
      <c r="E59" s="6">
        <f t="shared" si="3"/>
        <v>5000</v>
      </c>
      <c r="F59" s="8">
        <v>50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481</v>
      </c>
      <c r="M59" s="6">
        <f t="shared" si="1"/>
        <v>240.5</v>
      </c>
      <c r="N59" s="8">
        <v>1</v>
      </c>
      <c r="O59" s="8">
        <v>2</v>
      </c>
      <c r="P59" s="8">
        <v>0</v>
      </c>
      <c r="Q59" s="8">
        <v>8943</v>
      </c>
      <c r="R59" s="6">
        <f t="shared" si="2"/>
        <v>4471.5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8">
        <v>492</v>
      </c>
      <c r="AF59" s="5">
        <v>0</v>
      </c>
    </row>
    <row r="60" spans="1:32" x14ac:dyDescent="0.25">
      <c r="A60" s="2">
        <v>2017</v>
      </c>
      <c r="B60" s="1" t="s">
        <v>29</v>
      </c>
      <c r="C60" s="8">
        <v>66</v>
      </c>
      <c r="D60" s="8">
        <v>12219</v>
      </c>
      <c r="E60" s="6">
        <f t="shared" si="3"/>
        <v>15428.030303030302</v>
      </c>
      <c r="F60" s="8">
        <v>2620</v>
      </c>
      <c r="G60" s="8">
        <v>803</v>
      </c>
      <c r="H60" s="8">
        <v>265</v>
      </c>
      <c r="I60" s="8">
        <v>0</v>
      </c>
      <c r="J60" s="8">
        <v>0</v>
      </c>
      <c r="K60" s="8">
        <v>0</v>
      </c>
      <c r="L60" s="8">
        <v>3849</v>
      </c>
      <c r="M60" s="6">
        <f t="shared" si="1"/>
        <v>58.31818181818182</v>
      </c>
      <c r="N60" s="8">
        <v>22</v>
      </c>
      <c r="O60" s="8">
        <v>3</v>
      </c>
      <c r="P60" s="8">
        <v>1</v>
      </c>
      <c r="Q60" s="8">
        <v>53007</v>
      </c>
      <c r="R60" s="6">
        <f t="shared" si="2"/>
        <v>803.13636363636363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</v>
      </c>
      <c r="AA60" s="5">
        <v>0</v>
      </c>
      <c r="AB60" s="5">
        <v>0</v>
      </c>
      <c r="AC60" s="5">
        <v>1</v>
      </c>
      <c r="AD60" s="5">
        <v>0</v>
      </c>
      <c r="AE60" s="8">
        <v>44016</v>
      </c>
      <c r="AF60" s="5">
        <v>1</v>
      </c>
    </row>
    <row r="61" spans="1:32" x14ac:dyDescent="0.25">
      <c r="A61" s="2">
        <v>2017</v>
      </c>
      <c r="B61" s="1" t="s">
        <v>29</v>
      </c>
      <c r="C61" s="8">
        <v>466</v>
      </c>
      <c r="D61" s="8">
        <v>113353</v>
      </c>
      <c r="E61" s="6">
        <f t="shared" si="3"/>
        <v>20270.565092989986</v>
      </c>
      <c r="F61" s="8">
        <v>12563</v>
      </c>
      <c r="G61" s="8">
        <v>2634</v>
      </c>
      <c r="H61" s="8">
        <v>863</v>
      </c>
      <c r="I61" s="8">
        <v>577</v>
      </c>
      <c r="J61" s="8">
        <v>0</v>
      </c>
      <c r="K61" s="8">
        <v>0</v>
      </c>
      <c r="L61" s="8">
        <v>40610</v>
      </c>
      <c r="M61" s="6">
        <f t="shared" si="1"/>
        <v>87.14592274678111</v>
      </c>
      <c r="N61" s="8">
        <v>79</v>
      </c>
      <c r="O61" s="8">
        <v>12</v>
      </c>
      <c r="P61" s="8">
        <v>2</v>
      </c>
      <c r="Q61" s="8">
        <v>528665</v>
      </c>
      <c r="R61" s="6">
        <f t="shared" si="2"/>
        <v>1134.4742489270386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1</v>
      </c>
      <c r="AB61" s="5">
        <v>0</v>
      </c>
      <c r="AC61" s="5">
        <v>1</v>
      </c>
      <c r="AD61" s="5">
        <v>0</v>
      </c>
      <c r="AE61" s="8">
        <v>393039</v>
      </c>
      <c r="AF61" s="5">
        <v>1</v>
      </c>
    </row>
    <row r="62" spans="1:32" x14ac:dyDescent="0.25">
      <c r="A62" s="2">
        <v>2017</v>
      </c>
      <c r="B62" s="1" t="s">
        <v>30</v>
      </c>
      <c r="C62" s="8">
        <v>6</v>
      </c>
      <c r="D62" s="8">
        <v>425</v>
      </c>
      <c r="E62" s="6">
        <f t="shared" si="3"/>
        <v>5902.7777777777774</v>
      </c>
      <c r="F62" s="8">
        <v>3318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2590</v>
      </c>
      <c r="M62" s="6">
        <f t="shared" si="1"/>
        <v>431.66666666666669</v>
      </c>
      <c r="N62" s="8">
        <v>1</v>
      </c>
      <c r="O62" s="8">
        <v>2</v>
      </c>
      <c r="P62" s="8">
        <v>1</v>
      </c>
      <c r="Q62" s="8">
        <v>74473</v>
      </c>
      <c r="R62" s="6">
        <f t="shared" si="2"/>
        <v>12412.166666666666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8">
        <v>1597</v>
      </c>
      <c r="AF62" s="5">
        <v>1</v>
      </c>
    </row>
    <row r="63" spans="1:32" x14ac:dyDescent="0.25">
      <c r="A63" s="2">
        <v>2017</v>
      </c>
      <c r="B63" s="1" t="s">
        <v>29</v>
      </c>
      <c r="C63" s="8">
        <v>181</v>
      </c>
      <c r="D63" s="8">
        <v>54883</v>
      </c>
      <c r="E63" s="6">
        <f t="shared" si="3"/>
        <v>25268.416206261511</v>
      </c>
      <c r="F63" s="8">
        <v>11361</v>
      </c>
      <c r="G63" s="7">
        <v>2185</v>
      </c>
      <c r="H63" s="7">
        <v>1171</v>
      </c>
      <c r="I63" s="7">
        <v>0</v>
      </c>
      <c r="J63" s="7">
        <v>0</v>
      </c>
      <c r="K63" s="7">
        <v>0</v>
      </c>
      <c r="L63" s="8">
        <v>21245</v>
      </c>
      <c r="M63" s="6">
        <f t="shared" si="1"/>
        <v>117.37569060773481</v>
      </c>
      <c r="N63" s="8">
        <v>29</v>
      </c>
      <c r="O63" s="8">
        <v>11</v>
      </c>
      <c r="P63" s="8">
        <v>0</v>
      </c>
      <c r="Q63" s="8">
        <v>398074</v>
      </c>
      <c r="R63" s="6">
        <f t="shared" si="2"/>
        <v>2199.3038674033151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v>0</v>
      </c>
      <c r="AC63" s="5">
        <v>1</v>
      </c>
      <c r="AD63" s="5">
        <v>0</v>
      </c>
      <c r="AE63" s="8">
        <v>167849</v>
      </c>
      <c r="AF63" s="5">
        <v>1</v>
      </c>
    </row>
    <row r="64" spans="1:32" x14ac:dyDescent="0.25">
      <c r="A64" s="2">
        <v>2017</v>
      </c>
      <c r="B64" s="1" t="s">
        <v>29</v>
      </c>
      <c r="C64" s="8">
        <v>20</v>
      </c>
      <c r="D64" s="8">
        <v>3394</v>
      </c>
      <c r="E64" s="6">
        <f t="shared" si="3"/>
        <v>14141.666666666666</v>
      </c>
      <c r="F64" s="8">
        <v>1480</v>
      </c>
      <c r="G64" s="8">
        <v>291</v>
      </c>
      <c r="H64" s="8">
        <v>143</v>
      </c>
      <c r="I64" s="8">
        <v>0</v>
      </c>
      <c r="J64" s="8">
        <v>0</v>
      </c>
      <c r="K64" s="8">
        <v>0</v>
      </c>
      <c r="L64" s="8">
        <v>2872</v>
      </c>
      <c r="M64" s="6">
        <f t="shared" si="1"/>
        <v>143.6</v>
      </c>
      <c r="N64" s="8">
        <v>8</v>
      </c>
      <c r="O64" s="8">
        <v>3</v>
      </c>
      <c r="P64" s="8">
        <v>1</v>
      </c>
      <c r="Q64" s="8">
        <v>70975</v>
      </c>
      <c r="R64" s="6">
        <f t="shared" si="2"/>
        <v>3548.75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0</v>
      </c>
      <c r="AB64" s="5">
        <v>0</v>
      </c>
      <c r="AC64" s="5">
        <v>1</v>
      </c>
      <c r="AD64" s="5">
        <v>0</v>
      </c>
      <c r="AE64" s="8">
        <v>22197</v>
      </c>
      <c r="AF64" s="5">
        <v>1</v>
      </c>
    </row>
    <row r="65" spans="1:32" x14ac:dyDescent="0.25">
      <c r="A65" s="2">
        <v>2017</v>
      </c>
      <c r="B65" s="1" t="s">
        <v>29</v>
      </c>
      <c r="C65" s="8">
        <v>12</v>
      </c>
      <c r="D65" s="8">
        <v>2453</v>
      </c>
      <c r="E65" s="6">
        <f t="shared" si="3"/>
        <v>17034.722222222223</v>
      </c>
      <c r="F65" s="8">
        <v>394</v>
      </c>
      <c r="G65" s="7">
        <v>0</v>
      </c>
      <c r="H65" s="7">
        <v>0</v>
      </c>
      <c r="I65" s="8">
        <v>0</v>
      </c>
      <c r="J65" s="8">
        <v>0</v>
      </c>
      <c r="K65" s="8">
        <v>0</v>
      </c>
      <c r="L65" s="8">
        <v>514</v>
      </c>
      <c r="M65" s="6">
        <f t="shared" si="1"/>
        <v>42.833333333333336</v>
      </c>
      <c r="N65" s="8">
        <v>5</v>
      </c>
      <c r="O65" s="8">
        <v>0</v>
      </c>
      <c r="P65" s="8">
        <v>0</v>
      </c>
      <c r="Q65" s="8">
        <v>35849</v>
      </c>
      <c r="R65" s="6">
        <f t="shared" si="2"/>
        <v>2987.4166666666665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8">
        <v>24683</v>
      </c>
      <c r="AF65" s="5">
        <v>1</v>
      </c>
    </row>
    <row r="66" spans="1:32" x14ac:dyDescent="0.25">
      <c r="A66" s="2">
        <v>2017</v>
      </c>
      <c r="B66" s="1" t="s">
        <v>29</v>
      </c>
      <c r="C66" s="8">
        <v>16</v>
      </c>
      <c r="D66" s="8">
        <v>2512</v>
      </c>
      <c r="E66" s="6">
        <f t="shared" si="3"/>
        <v>13083.333333333334</v>
      </c>
      <c r="F66" s="8">
        <v>1747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571</v>
      </c>
      <c r="M66" s="6">
        <f t="shared" si="1"/>
        <v>35.6875</v>
      </c>
      <c r="N66" s="8">
        <v>3</v>
      </c>
      <c r="O66" s="8">
        <v>1</v>
      </c>
      <c r="P66" s="8">
        <v>0</v>
      </c>
      <c r="Q66" s="8">
        <v>14950</v>
      </c>
      <c r="R66" s="6">
        <f t="shared" si="2"/>
        <v>934.375</v>
      </c>
      <c r="S66" s="5">
        <v>1</v>
      </c>
      <c r="T66" s="5">
        <v>0</v>
      </c>
      <c r="U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8">
        <v>7803</v>
      </c>
      <c r="AF66" s="5">
        <v>0</v>
      </c>
    </row>
    <row r="67" spans="1:32" x14ac:dyDescent="0.25">
      <c r="A67" s="2">
        <v>2017</v>
      </c>
      <c r="B67" s="1" t="s">
        <v>29</v>
      </c>
      <c r="C67" s="8">
        <v>1</v>
      </c>
      <c r="D67" s="8">
        <v>245</v>
      </c>
      <c r="E67" s="6">
        <f t="shared" si="3"/>
        <v>20416.666666666668</v>
      </c>
      <c r="F67" s="8">
        <v>255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884</v>
      </c>
      <c r="M67" s="6">
        <f t="shared" si="1"/>
        <v>884</v>
      </c>
      <c r="N67" s="8">
        <v>3</v>
      </c>
      <c r="O67" s="8">
        <v>1</v>
      </c>
      <c r="P67" s="8">
        <v>0</v>
      </c>
      <c r="Q67" s="8">
        <v>12333</v>
      </c>
      <c r="R67" s="6">
        <f t="shared" si="2"/>
        <v>12333</v>
      </c>
      <c r="S67" s="5">
        <v>1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8">
        <v>2370</v>
      </c>
      <c r="AF67" s="5">
        <v>1</v>
      </c>
    </row>
    <row r="68" spans="1:32" x14ac:dyDescent="0.25">
      <c r="A68" s="2">
        <v>2017</v>
      </c>
      <c r="B68" s="1" t="s">
        <v>30</v>
      </c>
      <c r="C68" s="8">
        <v>7</v>
      </c>
      <c r="D68" s="8">
        <v>1313</v>
      </c>
      <c r="E68" s="6">
        <f t="shared" si="3"/>
        <v>15630.952380952382</v>
      </c>
      <c r="F68" s="8">
        <v>4198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2193</v>
      </c>
      <c r="M68" s="6">
        <f t="shared" ref="M68:M131" si="4">L68/C68</f>
        <v>313.28571428571428</v>
      </c>
      <c r="N68" s="8">
        <v>12</v>
      </c>
      <c r="O68" s="8">
        <v>2</v>
      </c>
      <c r="P68" s="8">
        <v>0</v>
      </c>
      <c r="Q68" s="8">
        <v>25921</v>
      </c>
      <c r="R68" s="6">
        <f t="shared" ref="R68:R131" si="5">Q68/C68</f>
        <v>3703</v>
      </c>
      <c r="S68" s="5">
        <v>1</v>
      </c>
      <c r="T68" s="5">
        <v>0</v>
      </c>
      <c r="U68" s="5">
        <v>1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8">
        <v>7053</v>
      </c>
      <c r="AF68" s="5">
        <v>1</v>
      </c>
    </row>
    <row r="69" spans="1:32" x14ac:dyDescent="0.25">
      <c r="A69" s="2">
        <v>2017</v>
      </c>
      <c r="B69" s="1" t="s">
        <v>29</v>
      </c>
      <c r="C69" s="8">
        <v>68</v>
      </c>
      <c r="D69" s="8">
        <v>9362</v>
      </c>
      <c r="E69" s="6">
        <f t="shared" si="3"/>
        <v>11473.039215686276</v>
      </c>
      <c r="F69" s="8">
        <v>3017</v>
      </c>
      <c r="G69" s="8">
        <v>1057</v>
      </c>
      <c r="H69" s="8">
        <v>327</v>
      </c>
      <c r="I69" s="8">
        <v>0</v>
      </c>
      <c r="J69" s="8">
        <v>0</v>
      </c>
      <c r="K69" s="8">
        <v>0</v>
      </c>
      <c r="L69" s="8">
        <v>2869</v>
      </c>
      <c r="M69" s="6">
        <f t="shared" si="4"/>
        <v>42.191176470588232</v>
      </c>
      <c r="N69" s="8">
        <v>10</v>
      </c>
      <c r="O69" s="8">
        <v>1</v>
      </c>
      <c r="P69" s="8">
        <v>1</v>
      </c>
      <c r="Q69" s="8">
        <v>362108</v>
      </c>
      <c r="R69" s="6">
        <f t="shared" si="5"/>
        <v>5325.1176470588234</v>
      </c>
      <c r="S69" s="5">
        <v>1</v>
      </c>
      <c r="T69" s="5">
        <v>0</v>
      </c>
      <c r="U69" s="5">
        <v>1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1</v>
      </c>
      <c r="AD69" s="5">
        <v>0</v>
      </c>
      <c r="AE69" s="8">
        <v>62567</v>
      </c>
      <c r="AF69" s="5">
        <v>0</v>
      </c>
    </row>
    <row r="70" spans="1:32" x14ac:dyDescent="0.25">
      <c r="A70" s="2">
        <v>2017</v>
      </c>
      <c r="B70" s="1" t="s">
        <v>31</v>
      </c>
      <c r="C70" s="8">
        <v>53</v>
      </c>
      <c r="D70" s="8">
        <v>10252</v>
      </c>
      <c r="E70" s="6">
        <f t="shared" si="3"/>
        <v>16119.496855345911</v>
      </c>
      <c r="F70" s="8">
        <v>3836</v>
      </c>
      <c r="G70" s="8">
        <v>597</v>
      </c>
      <c r="H70" s="8">
        <v>230</v>
      </c>
      <c r="I70" s="8">
        <v>0</v>
      </c>
      <c r="J70" s="8">
        <v>0</v>
      </c>
      <c r="K70" s="8">
        <v>0</v>
      </c>
      <c r="L70" s="8">
        <v>1579</v>
      </c>
      <c r="M70" s="6">
        <f t="shared" si="4"/>
        <v>29.79245283018868</v>
      </c>
      <c r="N70" s="8">
        <v>8</v>
      </c>
      <c r="O70" s="8">
        <v>0</v>
      </c>
      <c r="P70" s="8">
        <v>1</v>
      </c>
      <c r="Q70" s="8">
        <v>34677</v>
      </c>
      <c r="R70" s="6">
        <f t="shared" si="5"/>
        <v>654.28301886792451</v>
      </c>
      <c r="S70" s="5">
        <v>1</v>
      </c>
      <c r="T70" s="5">
        <v>0</v>
      </c>
      <c r="U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0</v>
      </c>
      <c r="AC70" s="5">
        <v>1</v>
      </c>
      <c r="AD70" s="5">
        <v>0</v>
      </c>
      <c r="AE70" s="8">
        <v>32658</v>
      </c>
      <c r="AF70" s="5">
        <v>1</v>
      </c>
    </row>
    <row r="71" spans="1:32" x14ac:dyDescent="0.25">
      <c r="A71" s="2">
        <v>2017</v>
      </c>
      <c r="B71" s="1" t="s">
        <v>29</v>
      </c>
      <c r="C71" s="8">
        <v>6</v>
      </c>
      <c r="D71" s="8">
        <v>1023</v>
      </c>
      <c r="E71" s="6">
        <f t="shared" si="3"/>
        <v>14208.333333333334</v>
      </c>
      <c r="F71" s="8">
        <v>180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575</v>
      </c>
      <c r="M71" s="6">
        <f t="shared" si="4"/>
        <v>95.833333333333329</v>
      </c>
      <c r="N71" s="8">
        <v>3</v>
      </c>
      <c r="O71" s="8">
        <v>0</v>
      </c>
      <c r="P71" s="8">
        <v>0</v>
      </c>
      <c r="Q71" s="8">
        <v>11472</v>
      </c>
      <c r="R71" s="6">
        <f t="shared" si="5"/>
        <v>1912</v>
      </c>
      <c r="S71" s="5">
        <v>0</v>
      </c>
      <c r="T71" s="5">
        <v>0</v>
      </c>
      <c r="U71" s="5">
        <v>1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8">
        <v>6114</v>
      </c>
      <c r="AF71" s="5">
        <v>1</v>
      </c>
    </row>
    <row r="72" spans="1:32" x14ac:dyDescent="0.25">
      <c r="A72" s="2">
        <v>2017</v>
      </c>
      <c r="B72" s="1" t="s">
        <v>29</v>
      </c>
      <c r="C72" s="8">
        <v>82</v>
      </c>
      <c r="D72" s="8">
        <v>14357</v>
      </c>
      <c r="E72" s="6">
        <f t="shared" si="3"/>
        <v>14590.447154471545</v>
      </c>
      <c r="F72" s="8">
        <v>3352</v>
      </c>
      <c r="G72" s="8">
        <v>0</v>
      </c>
      <c r="H72" s="8">
        <v>0</v>
      </c>
      <c r="I72" s="8">
        <v>2060</v>
      </c>
      <c r="J72" s="8">
        <v>0</v>
      </c>
      <c r="K72" s="8">
        <v>0</v>
      </c>
      <c r="L72" s="8">
        <v>5840</v>
      </c>
      <c r="M72" s="6">
        <f t="shared" si="4"/>
        <v>71.219512195121951</v>
      </c>
      <c r="N72" s="8">
        <v>8</v>
      </c>
      <c r="O72" s="8">
        <v>2</v>
      </c>
      <c r="P72" s="8">
        <v>0</v>
      </c>
      <c r="Q72" s="8">
        <v>521246</v>
      </c>
      <c r="R72" s="6">
        <f t="shared" si="5"/>
        <v>6356.6585365853662</v>
      </c>
      <c r="S72" s="5">
        <v>1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1</v>
      </c>
      <c r="AB72" s="5">
        <v>0</v>
      </c>
      <c r="AC72" s="5">
        <v>0</v>
      </c>
      <c r="AD72" s="5">
        <v>0</v>
      </c>
      <c r="AE72" s="8">
        <v>131631</v>
      </c>
      <c r="AF72" s="5">
        <v>1</v>
      </c>
    </row>
    <row r="73" spans="1:32" x14ac:dyDescent="0.25">
      <c r="A73" s="2">
        <v>2017</v>
      </c>
      <c r="B73" s="1" t="s">
        <v>29</v>
      </c>
      <c r="C73" s="8">
        <v>128</v>
      </c>
      <c r="D73" s="8">
        <v>31425</v>
      </c>
      <c r="E73" s="6">
        <f t="shared" si="3"/>
        <v>20458.984375</v>
      </c>
      <c r="F73" s="8">
        <v>2818</v>
      </c>
      <c r="G73" s="8">
        <v>1009</v>
      </c>
      <c r="H73" s="8">
        <v>450</v>
      </c>
      <c r="I73" s="8">
        <v>0</v>
      </c>
      <c r="J73" s="8">
        <v>0</v>
      </c>
      <c r="K73" s="8">
        <v>0</v>
      </c>
      <c r="L73" s="8">
        <v>4161</v>
      </c>
      <c r="M73" s="6">
        <f t="shared" si="4"/>
        <v>32.5078125</v>
      </c>
      <c r="N73" s="8">
        <v>11</v>
      </c>
      <c r="O73" s="8">
        <v>0</v>
      </c>
      <c r="P73" s="8">
        <v>1</v>
      </c>
      <c r="Q73" s="8">
        <v>158490</v>
      </c>
      <c r="R73" s="6">
        <f t="shared" si="5"/>
        <v>1238.203125</v>
      </c>
      <c r="S73" s="5">
        <v>1</v>
      </c>
      <c r="T73" s="5">
        <v>0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1</v>
      </c>
      <c r="AD73" s="5">
        <v>0</v>
      </c>
      <c r="AE73" s="8">
        <v>125354</v>
      </c>
      <c r="AF73" s="5">
        <v>0</v>
      </c>
    </row>
    <row r="74" spans="1:32" x14ac:dyDescent="0.25">
      <c r="A74" s="2">
        <v>2017</v>
      </c>
      <c r="B74" s="1" t="s">
        <v>32</v>
      </c>
      <c r="C74" s="8">
        <v>1067</v>
      </c>
      <c r="D74" s="8">
        <v>281157</v>
      </c>
      <c r="E74" s="6">
        <f t="shared" si="3"/>
        <v>21958.528584817246</v>
      </c>
      <c r="F74" s="8">
        <v>1570</v>
      </c>
      <c r="G74" s="8">
        <v>0</v>
      </c>
      <c r="H74" s="8">
        <v>0</v>
      </c>
      <c r="I74" s="8">
        <v>0</v>
      </c>
      <c r="J74" s="8">
        <v>1095</v>
      </c>
      <c r="K74" s="8">
        <v>54</v>
      </c>
      <c r="L74" s="8">
        <v>9656</v>
      </c>
      <c r="M74" s="6">
        <f t="shared" si="4"/>
        <v>9.0496719775070282</v>
      </c>
      <c r="N74" s="8">
        <v>44</v>
      </c>
      <c r="O74" s="8">
        <v>0</v>
      </c>
      <c r="P74" s="8">
        <v>1</v>
      </c>
      <c r="Q74" s="8">
        <v>796617</v>
      </c>
      <c r="R74" s="6">
        <f t="shared" si="5"/>
        <v>746.59512652296155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1</v>
      </c>
      <c r="AC74" s="5">
        <v>0</v>
      </c>
      <c r="AD74" s="5">
        <v>1</v>
      </c>
      <c r="AE74" s="8">
        <v>1344140</v>
      </c>
      <c r="AF74" s="5">
        <v>1</v>
      </c>
    </row>
    <row r="75" spans="1:32" x14ac:dyDescent="0.25">
      <c r="A75" s="2">
        <v>2017</v>
      </c>
      <c r="B75" s="1" t="s">
        <v>29</v>
      </c>
      <c r="C75" s="8">
        <v>22</v>
      </c>
      <c r="D75" s="8">
        <v>4460</v>
      </c>
      <c r="E75" s="6">
        <f t="shared" si="3"/>
        <v>16893.939393939396</v>
      </c>
      <c r="F75" s="8">
        <v>1250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1225</v>
      </c>
      <c r="M75" s="6">
        <f t="shared" si="4"/>
        <v>55.68181818181818</v>
      </c>
      <c r="N75" s="8">
        <v>4</v>
      </c>
      <c r="O75" s="8">
        <v>1</v>
      </c>
      <c r="P75" s="8">
        <v>0</v>
      </c>
      <c r="Q75" s="8">
        <v>79118</v>
      </c>
      <c r="R75" s="6">
        <f t="shared" si="5"/>
        <v>3596.2727272727275</v>
      </c>
      <c r="S75" s="5">
        <v>1</v>
      </c>
      <c r="T75" s="5">
        <v>0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8">
        <v>13645</v>
      </c>
      <c r="AF75" s="5">
        <v>0</v>
      </c>
    </row>
    <row r="76" spans="1:32" x14ac:dyDescent="0.25">
      <c r="A76" s="2">
        <v>2017</v>
      </c>
      <c r="B76" s="1" t="s">
        <v>30</v>
      </c>
      <c r="C76" s="8">
        <v>29</v>
      </c>
      <c r="D76" s="8">
        <v>4602</v>
      </c>
      <c r="E76" s="6">
        <f t="shared" si="3"/>
        <v>13224.137931034482</v>
      </c>
      <c r="F76" s="8">
        <v>4357</v>
      </c>
      <c r="G76" s="8">
        <v>416</v>
      </c>
      <c r="H76" s="8">
        <v>221</v>
      </c>
      <c r="I76" s="8">
        <v>0</v>
      </c>
      <c r="J76" s="8">
        <v>0</v>
      </c>
      <c r="K76" s="8">
        <v>0</v>
      </c>
      <c r="L76" s="8">
        <v>3371</v>
      </c>
      <c r="M76" s="6">
        <f t="shared" si="4"/>
        <v>116.24137931034483</v>
      </c>
      <c r="N76" s="8">
        <v>10</v>
      </c>
      <c r="O76" s="8">
        <v>2</v>
      </c>
      <c r="P76" s="8">
        <v>0</v>
      </c>
      <c r="Q76" s="8">
        <v>26100</v>
      </c>
      <c r="R76" s="6">
        <f t="shared" si="5"/>
        <v>900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1</v>
      </c>
      <c r="AD76" s="5">
        <v>0</v>
      </c>
      <c r="AE76" s="8">
        <v>10481</v>
      </c>
      <c r="AF76" s="5">
        <v>1</v>
      </c>
    </row>
    <row r="77" spans="1:32" x14ac:dyDescent="0.25">
      <c r="A77" s="2">
        <v>2017</v>
      </c>
      <c r="B77" s="1" t="s">
        <v>29</v>
      </c>
      <c r="C77" s="8">
        <v>12</v>
      </c>
      <c r="D77" s="8">
        <v>2253</v>
      </c>
      <c r="E77" s="6">
        <f t="shared" si="3"/>
        <v>15645.833333333334</v>
      </c>
      <c r="F77" s="8">
        <v>2704</v>
      </c>
      <c r="G77" s="8">
        <v>281</v>
      </c>
      <c r="H77" s="8">
        <v>162</v>
      </c>
      <c r="I77" s="8">
        <v>0</v>
      </c>
      <c r="J77" s="8">
        <v>0</v>
      </c>
      <c r="K77" s="8">
        <v>0</v>
      </c>
      <c r="L77" s="8">
        <v>2695</v>
      </c>
      <c r="M77" s="6">
        <f t="shared" si="4"/>
        <v>224.58333333333334</v>
      </c>
      <c r="N77" s="8">
        <v>11</v>
      </c>
      <c r="O77" s="8">
        <v>1</v>
      </c>
      <c r="P77" s="8">
        <v>0</v>
      </c>
      <c r="Q77" s="8">
        <v>21074</v>
      </c>
      <c r="R77" s="6">
        <f t="shared" si="5"/>
        <v>1756.1666666666667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1</v>
      </c>
      <c r="AA77" s="5">
        <v>0</v>
      </c>
      <c r="AB77" s="5">
        <v>0</v>
      </c>
      <c r="AC77" s="5">
        <v>1</v>
      </c>
      <c r="AD77" s="5">
        <v>0</v>
      </c>
      <c r="AE77" s="8">
        <v>16216</v>
      </c>
      <c r="AF77" s="5">
        <v>1</v>
      </c>
    </row>
    <row r="78" spans="1:32" x14ac:dyDescent="0.25">
      <c r="A78" s="2">
        <v>2017</v>
      </c>
      <c r="B78" s="1" t="s">
        <v>32</v>
      </c>
      <c r="C78" s="8">
        <v>95</v>
      </c>
      <c r="D78" s="8">
        <v>26253</v>
      </c>
      <c r="E78" s="6">
        <f t="shared" si="3"/>
        <v>23028.947368421053</v>
      </c>
      <c r="F78" s="8">
        <v>4487</v>
      </c>
      <c r="G78" s="8">
        <v>1200</v>
      </c>
      <c r="H78" s="8">
        <v>490</v>
      </c>
      <c r="I78" s="8">
        <v>0</v>
      </c>
      <c r="J78" s="8">
        <v>0</v>
      </c>
      <c r="K78" s="8">
        <v>0</v>
      </c>
      <c r="L78" s="8">
        <v>7243</v>
      </c>
      <c r="M78" s="6">
        <f t="shared" si="4"/>
        <v>76.242105263157896</v>
      </c>
      <c r="N78" s="8">
        <v>17</v>
      </c>
      <c r="O78" s="8">
        <v>6</v>
      </c>
      <c r="P78" s="8">
        <v>3</v>
      </c>
      <c r="Q78" s="8">
        <v>212260</v>
      </c>
      <c r="R78" s="6">
        <f t="shared" si="5"/>
        <v>2234.3157894736842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</v>
      </c>
      <c r="AA78" s="5">
        <v>0</v>
      </c>
      <c r="AB78" s="5">
        <v>0</v>
      </c>
      <c r="AC78" s="5">
        <v>1</v>
      </c>
      <c r="AD78" s="5">
        <v>0</v>
      </c>
      <c r="AE78" s="8">
        <v>85766</v>
      </c>
      <c r="AF78" s="5">
        <v>1</v>
      </c>
    </row>
    <row r="79" spans="1:32" x14ac:dyDescent="0.25">
      <c r="A79" s="2">
        <v>2017</v>
      </c>
      <c r="B79" s="1" t="s">
        <v>32</v>
      </c>
      <c r="C79" s="8">
        <v>50</v>
      </c>
      <c r="D79" s="8">
        <v>10847</v>
      </c>
      <c r="E79" s="6">
        <f t="shared" si="3"/>
        <v>18078.333333333332</v>
      </c>
      <c r="F79" s="8">
        <v>3782</v>
      </c>
      <c r="G79" s="8">
        <v>1130</v>
      </c>
      <c r="H79" s="8">
        <v>462</v>
      </c>
      <c r="I79" s="8">
        <v>0</v>
      </c>
      <c r="J79" s="8">
        <v>0</v>
      </c>
      <c r="K79" s="8">
        <v>0</v>
      </c>
      <c r="L79" s="8">
        <v>6995</v>
      </c>
      <c r="M79" s="6">
        <f t="shared" si="4"/>
        <v>139.9</v>
      </c>
      <c r="N79" s="8">
        <v>20</v>
      </c>
      <c r="O79" s="8">
        <v>5</v>
      </c>
      <c r="P79" s="8">
        <v>5</v>
      </c>
      <c r="Q79" s="8">
        <v>116100</v>
      </c>
      <c r="R79" s="6">
        <f t="shared" si="5"/>
        <v>2322</v>
      </c>
      <c r="S79" s="5">
        <v>1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</v>
      </c>
      <c r="AA79" s="5">
        <v>0</v>
      </c>
      <c r="AB79" s="5">
        <v>0</v>
      </c>
      <c r="AC79" s="5">
        <v>1</v>
      </c>
      <c r="AD79" s="5">
        <v>0</v>
      </c>
      <c r="AE79" s="8">
        <v>48565</v>
      </c>
      <c r="AF79" s="5">
        <v>0</v>
      </c>
    </row>
    <row r="80" spans="1:32" x14ac:dyDescent="0.25">
      <c r="A80" s="2">
        <v>2017</v>
      </c>
      <c r="B80" s="1" t="s">
        <v>33</v>
      </c>
      <c r="C80" s="8">
        <v>89</v>
      </c>
      <c r="D80" s="8">
        <v>17391</v>
      </c>
      <c r="E80" s="6">
        <f t="shared" si="3"/>
        <v>16283.707865168541</v>
      </c>
      <c r="F80" s="8">
        <v>7273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11906</v>
      </c>
      <c r="M80" s="6">
        <f t="shared" si="4"/>
        <v>133.77528089887642</v>
      </c>
      <c r="N80" s="8">
        <v>26</v>
      </c>
      <c r="O80" s="8">
        <v>6</v>
      </c>
      <c r="P80" s="8">
        <v>2</v>
      </c>
      <c r="Q80" s="8">
        <v>146919</v>
      </c>
      <c r="R80" s="6">
        <f t="shared" si="5"/>
        <v>1650.7752808988764</v>
      </c>
      <c r="S80" s="5">
        <v>1</v>
      </c>
      <c r="T80" s="5">
        <v>1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8">
        <v>77875</v>
      </c>
      <c r="AF80" s="5">
        <v>1</v>
      </c>
    </row>
    <row r="81" spans="1:32" x14ac:dyDescent="0.25">
      <c r="A81" s="2">
        <v>2017</v>
      </c>
      <c r="B81" s="1" t="s">
        <v>31</v>
      </c>
      <c r="C81" s="8">
        <v>72</v>
      </c>
      <c r="D81" s="8">
        <v>13804</v>
      </c>
      <c r="E81" s="6">
        <f t="shared" si="3"/>
        <v>15976.851851851852</v>
      </c>
      <c r="F81" s="8">
        <v>4405</v>
      </c>
      <c r="G81" s="8">
        <v>1675</v>
      </c>
      <c r="H81" s="8">
        <v>500</v>
      </c>
      <c r="I81" s="8">
        <v>0</v>
      </c>
      <c r="J81" s="8">
        <v>0</v>
      </c>
      <c r="K81" s="8">
        <v>0</v>
      </c>
      <c r="L81" s="8">
        <v>10036</v>
      </c>
      <c r="M81" s="6">
        <f t="shared" si="4"/>
        <v>139.38888888888889</v>
      </c>
      <c r="N81" s="8">
        <v>17</v>
      </c>
      <c r="O81" s="8">
        <v>7</v>
      </c>
      <c r="P81" s="8">
        <v>3</v>
      </c>
      <c r="Q81" s="8">
        <v>210682</v>
      </c>
      <c r="R81" s="6">
        <f t="shared" si="5"/>
        <v>2926.1388888888887</v>
      </c>
      <c r="S81" s="5">
        <v>1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1</v>
      </c>
      <c r="AD81" s="5">
        <v>0</v>
      </c>
      <c r="AE81" s="8">
        <v>71675</v>
      </c>
      <c r="AF81" s="5">
        <v>1</v>
      </c>
    </row>
    <row r="82" spans="1:32" x14ac:dyDescent="0.25">
      <c r="A82" s="2">
        <v>2017</v>
      </c>
      <c r="B82" s="1" t="s">
        <v>33</v>
      </c>
      <c r="C82" s="8">
        <v>5</v>
      </c>
      <c r="D82" s="8">
        <v>346</v>
      </c>
      <c r="E82" s="6">
        <f t="shared" si="3"/>
        <v>5766.666666666667</v>
      </c>
      <c r="F82" s="8">
        <v>619</v>
      </c>
      <c r="G82" s="8">
        <v>227</v>
      </c>
      <c r="H82" s="8">
        <v>80</v>
      </c>
      <c r="I82" s="8">
        <v>0</v>
      </c>
      <c r="J82" s="8">
        <v>0</v>
      </c>
      <c r="K82" s="8">
        <v>0</v>
      </c>
      <c r="L82" s="8">
        <v>2974</v>
      </c>
      <c r="M82" s="6">
        <f t="shared" si="4"/>
        <v>594.79999999999995</v>
      </c>
      <c r="N82" s="8">
        <v>11</v>
      </c>
      <c r="O82" s="8">
        <v>1</v>
      </c>
      <c r="P82" s="8">
        <v>0</v>
      </c>
      <c r="Q82" s="8">
        <v>26585</v>
      </c>
      <c r="R82" s="6">
        <f t="shared" si="5"/>
        <v>5317</v>
      </c>
      <c r="S82" s="5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1</v>
      </c>
      <c r="AA82" s="5">
        <v>0</v>
      </c>
      <c r="AB82" s="5">
        <v>0</v>
      </c>
      <c r="AC82" s="5">
        <v>1</v>
      </c>
      <c r="AD82" s="5">
        <v>0</v>
      </c>
      <c r="AE82" s="8">
        <v>4301</v>
      </c>
      <c r="AF82" s="5">
        <v>1</v>
      </c>
    </row>
    <row r="83" spans="1:32" x14ac:dyDescent="0.25">
      <c r="A83" s="2">
        <v>2017</v>
      </c>
      <c r="B83" s="1" t="s">
        <v>33</v>
      </c>
      <c r="C83" s="8">
        <v>9</v>
      </c>
      <c r="D83" s="8">
        <v>1573</v>
      </c>
      <c r="E83" s="6">
        <f t="shared" si="3"/>
        <v>14564.814814814816</v>
      </c>
      <c r="F83" s="8">
        <v>1341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2720</v>
      </c>
      <c r="M83" s="6">
        <f t="shared" si="4"/>
        <v>302.22222222222223</v>
      </c>
      <c r="N83" s="8">
        <v>2</v>
      </c>
      <c r="O83" s="8">
        <v>6</v>
      </c>
      <c r="P83" s="8">
        <v>3</v>
      </c>
      <c r="Q83" s="8">
        <v>48362</v>
      </c>
      <c r="R83" s="6">
        <f t="shared" si="5"/>
        <v>5373.5555555555557</v>
      </c>
      <c r="S83" s="5">
        <v>1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8">
        <v>13211</v>
      </c>
      <c r="AF83" s="5">
        <v>1</v>
      </c>
    </row>
    <row r="84" spans="1:32" x14ac:dyDescent="0.25">
      <c r="A84" s="2">
        <v>2017</v>
      </c>
      <c r="B84" s="1" t="s">
        <v>29</v>
      </c>
      <c r="C84" s="8">
        <v>71</v>
      </c>
      <c r="D84" s="8">
        <v>18095</v>
      </c>
      <c r="E84" s="6">
        <f t="shared" si="3"/>
        <v>21238.262910798123</v>
      </c>
      <c r="F84" s="8">
        <v>3592</v>
      </c>
      <c r="G84" s="8">
        <v>958</v>
      </c>
      <c r="H84" s="8">
        <v>400</v>
      </c>
      <c r="I84" s="8">
        <v>0</v>
      </c>
      <c r="J84" s="8">
        <v>0</v>
      </c>
      <c r="K84" s="8">
        <v>0</v>
      </c>
      <c r="L84" s="8">
        <v>4213</v>
      </c>
      <c r="M84" s="6">
        <f t="shared" si="4"/>
        <v>59.338028169014088</v>
      </c>
      <c r="N84" s="8">
        <v>16</v>
      </c>
      <c r="O84" s="8">
        <v>3</v>
      </c>
      <c r="P84" s="8">
        <v>2</v>
      </c>
      <c r="Q84" s="8">
        <v>52027</v>
      </c>
      <c r="R84" s="6">
        <f t="shared" si="5"/>
        <v>732.77464788732391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1</v>
      </c>
      <c r="AA84" s="5">
        <v>0</v>
      </c>
      <c r="AB84" s="5">
        <v>0</v>
      </c>
      <c r="AC84" s="5">
        <v>1</v>
      </c>
      <c r="AD84" s="5">
        <v>0</v>
      </c>
      <c r="AE84" s="8">
        <v>45834</v>
      </c>
      <c r="AF84" s="5">
        <v>1</v>
      </c>
    </row>
    <row r="85" spans="1:32" x14ac:dyDescent="0.25">
      <c r="A85" s="2">
        <v>2017</v>
      </c>
      <c r="B85" s="1" t="s">
        <v>29</v>
      </c>
      <c r="C85" s="8">
        <v>121</v>
      </c>
      <c r="D85" s="8">
        <v>25161</v>
      </c>
      <c r="E85" s="6">
        <f t="shared" si="3"/>
        <v>17328.512396694216</v>
      </c>
      <c r="F85" s="8">
        <v>5514</v>
      </c>
      <c r="G85" s="8">
        <v>2369</v>
      </c>
      <c r="H85" s="8">
        <v>1001</v>
      </c>
      <c r="I85" s="8">
        <v>0</v>
      </c>
      <c r="J85" s="8">
        <v>0</v>
      </c>
      <c r="K85" s="8">
        <v>0</v>
      </c>
      <c r="L85" s="8">
        <v>8384</v>
      </c>
      <c r="M85" s="6">
        <f t="shared" si="4"/>
        <v>69.289256198347104</v>
      </c>
      <c r="N85" s="8">
        <v>20</v>
      </c>
      <c r="O85" s="8">
        <v>3</v>
      </c>
      <c r="P85" s="8">
        <v>0</v>
      </c>
      <c r="Q85" s="8">
        <v>264284</v>
      </c>
      <c r="R85" s="6">
        <f t="shared" si="5"/>
        <v>2184.1652892561983</v>
      </c>
      <c r="S85" s="5">
        <v>1</v>
      </c>
      <c r="T85" s="5">
        <v>1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1</v>
      </c>
      <c r="AA85" s="5">
        <v>0</v>
      </c>
      <c r="AB85" s="5">
        <v>0</v>
      </c>
      <c r="AC85" s="5">
        <v>1</v>
      </c>
      <c r="AD85" s="5">
        <v>0</v>
      </c>
      <c r="AE85" s="8">
        <v>254779</v>
      </c>
      <c r="AF85" s="5">
        <v>1</v>
      </c>
    </row>
    <row r="86" spans="1:32" x14ac:dyDescent="0.25">
      <c r="A86" s="2">
        <v>2017</v>
      </c>
      <c r="B86" s="1" t="s">
        <v>29</v>
      </c>
      <c r="C86" s="8">
        <v>57</v>
      </c>
      <c r="D86" s="8">
        <v>11040</v>
      </c>
      <c r="E86" s="6">
        <f t="shared" si="3"/>
        <v>16140.350877192983</v>
      </c>
      <c r="F86" s="8">
        <v>3283</v>
      </c>
      <c r="G86" s="8">
        <v>898</v>
      </c>
      <c r="H86" s="8">
        <v>368</v>
      </c>
      <c r="I86" s="8">
        <v>0</v>
      </c>
      <c r="J86" s="8">
        <v>0</v>
      </c>
      <c r="K86" s="8">
        <v>0</v>
      </c>
      <c r="L86" s="8">
        <v>4776</v>
      </c>
      <c r="M86" s="6">
        <f t="shared" si="4"/>
        <v>83.78947368421052</v>
      </c>
      <c r="N86" s="8">
        <v>20</v>
      </c>
      <c r="O86" s="8">
        <v>5</v>
      </c>
      <c r="P86" s="8">
        <v>3</v>
      </c>
      <c r="Q86" s="8">
        <v>49643</v>
      </c>
      <c r="R86" s="6">
        <f t="shared" si="5"/>
        <v>870.92982456140351</v>
      </c>
      <c r="S86" s="5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1</v>
      </c>
      <c r="AA86" s="5">
        <v>0</v>
      </c>
      <c r="AB86" s="5">
        <v>0</v>
      </c>
      <c r="AC86" s="5">
        <v>1</v>
      </c>
      <c r="AD86" s="5">
        <v>0</v>
      </c>
      <c r="AE86" s="8">
        <v>38578</v>
      </c>
      <c r="AF86" s="5">
        <v>1</v>
      </c>
    </row>
    <row r="87" spans="1:32" x14ac:dyDescent="0.25">
      <c r="A87" s="2">
        <v>2017</v>
      </c>
      <c r="B87" s="1" t="s">
        <v>29</v>
      </c>
      <c r="C87" s="8">
        <v>47</v>
      </c>
      <c r="D87" s="8">
        <v>9558</v>
      </c>
      <c r="E87" s="6">
        <f t="shared" si="3"/>
        <v>16946.808510638297</v>
      </c>
      <c r="F87" s="8">
        <v>4444</v>
      </c>
      <c r="G87" s="8">
        <v>1176</v>
      </c>
      <c r="H87" s="8">
        <v>336</v>
      </c>
      <c r="I87" s="8">
        <v>0</v>
      </c>
      <c r="J87" s="8">
        <v>0</v>
      </c>
      <c r="K87" s="8">
        <v>0</v>
      </c>
      <c r="L87" s="8">
        <v>3100</v>
      </c>
      <c r="M87" s="6">
        <f t="shared" si="4"/>
        <v>65.957446808510639</v>
      </c>
      <c r="N87" s="8">
        <v>9</v>
      </c>
      <c r="O87" s="8">
        <v>2</v>
      </c>
      <c r="P87" s="8">
        <v>2</v>
      </c>
      <c r="Q87" s="8">
        <v>121750</v>
      </c>
      <c r="R87" s="6">
        <f t="shared" si="5"/>
        <v>2590.4255319148938</v>
      </c>
      <c r="S87" s="5">
        <v>1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1</v>
      </c>
      <c r="AA87" s="5">
        <v>0</v>
      </c>
      <c r="AB87" s="5">
        <v>0</v>
      </c>
      <c r="AC87" s="5">
        <v>1</v>
      </c>
      <c r="AD87" s="5">
        <v>0</v>
      </c>
      <c r="AE87" s="8">
        <v>60041</v>
      </c>
      <c r="AF87" s="5">
        <v>1</v>
      </c>
    </row>
    <row r="88" spans="1:32" x14ac:dyDescent="0.25">
      <c r="A88" s="2">
        <v>2017</v>
      </c>
      <c r="B88" s="1" t="s">
        <v>29</v>
      </c>
      <c r="C88" s="8">
        <v>98</v>
      </c>
      <c r="D88" s="8">
        <v>22029</v>
      </c>
      <c r="E88" s="6">
        <f t="shared" si="3"/>
        <v>18732.142857142859</v>
      </c>
      <c r="F88" s="8">
        <v>8332</v>
      </c>
      <c r="G88" s="8">
        <v>949</v>
      </c>
      <c r="H88" s="8">
        <v>390</v>
      </c>
      <c r="I88" s="8">
        <v>0</v>
      </c>
      <c r="J88" s="8">
        <v>0</v>
      </c>
      <c r="K88" s="8">
        <v>0</v>
      </c>
      <c r="L88" s="8">
        <v>10510</v>
      </c>
      <c r="M88" s="6">
        <f t="shared" si="4"/>
        <v>107.24489795918367</v>
      </c>
      <c r="N88" s="8">
        <v>27</v>
      </c>
      <c r="O88" s="8">
        <v>7</v>
      </c>
      <c r="P88" s="8">
        <v>3</v>
      </c>
      <c r="Q88" s="8">
        <v>264264</v>
      </c>
      <c r="R88" s="6">
        <f t="shared" si="5"/>
        <v>2696.5714285714284</v>
      </c>
      <c r="S88" s="5">
        <v>1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1</v>
      </c>
      <c r="AA88" s="5">
        <v>0</v>
      </c>
      <c r="AB88" s="5">
        <v>0</v>
      </c>
      <c r="AC88" s="5">
        <v>1</v>
      </c>
      <c r="AD88" s="5">
        <v>0</v>
      </c>
      <c r="AE88" s="8">
        <v>98537</v>
      </c>
      <c r="AF88" s="5">
        <v>1</v>
      </c>
    </row>
    <row r="89" spans="1:32" x14ac:dyDescent="0.25">
      <c r="A89" s="2">
        <v>2017</v>
      </c>
      <c r="B89" s="1" t="s">
        <v>29</v>
      </c>
      <c r="C89" s="8">
        <v>48</v>
      </c>
      <c r="D89" s="8">
        <v>9877</v>
      </c>
      <c r="E89" s="6">
        <f t="shared" si="3"/>
        <v>17147.569444444445</v>
      </c>
      <c r="F89" s="8">
        <v>5413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6424</v>
      </c>
      <c r="M89" s="6">
        <f t="shared" si="4"/>
        <v>133.83333333333334</v>
      </c>
      <c r="N89" s="8">
        <v>14</v>
      </c>
      <c r="O89" s="8">
        <v>6</v>
      </c>
      <c r="P89" s="8">
        <v>0</v>
      </c>
      <c r="Q89" s="8">
        <v>99972</v>
      </c>
      <c r="R89" s="6">
        <f t="shared" si="5"/>
        <v>2082.75</v>
      </c>
      <c r="S89" s="5">
        <v>1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8">
        <v>43025</v>
      </c>
      <c r="AF89" s="5">
        <v>0</v>
      </c>
    </row>
    <row r="90" spans="1:32" x14ac:dyDescent="0.25">
      <c r="A90" s="2">
        <v>2017</v>
      </c>
      <c r="B90" s="1" t="s">
        <v>29</v>
      </c>
      <c r="C90" s="8">
        <v>56</v>
      </c>
      <c r="D90" s="8">
        <v>13908</v>
      </c>
      <c r="E90" s="6">
        <f t="shared" si="3"/>
        <v>20696.428571428572</v>
      </c>
      <c r="F90" s="8">
        <v>33</v>
      </c>
      <c r="G90" s="8">
        <v>0</v>
      </c>
      <c r="H90" s="8">
        <v>0</v>
      </c>
      <c r="I90" s="8">
        <v>0</v>
      </c>
      <c r="J90" s="8">
        <v>192</v>
      </c>
      <c r="K90" s="8">
        <v>192</v>
      </c>
      <c r="L90" s="8">
        <v>2231</v>
      </c>
      <c r="M90" s="6">
        <f t="shared" si="4"/>
        <v>39.839285714285715</v>
      </c>
      <c r="N90" s="8">
        <v>3</v>
      </c>
      <c r="O90" s="8">
        <v>0</v>
      </c>
      <c r="P90" s="8">
        <v>0</v>
      </c>
      <c r="Q90" s="8">
        <v>161831</v>
      </c>
      <c r="R90" s="6">
        <f t="shared" si="5"/>
        <v>2889.8392857142858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8">
        <v>145170</v>
      </c>
      <c r="AF90" s="5">
        <v>1</v>
      </c>
    </row>
    <row r="91" spans="1:32" x14ac:dyDescent="0.25">
      <c r="A91" s="2">
        <v>2017</v>
      </c>
      <c r="B91" s="1" t="s">
        <v>29</v>
      </c>
      <c r="C91" s="8">
        <v>61</v>
      </c>
      <c r="D91" s="8">
        <v>11063</v>
      </c>
      <c r="E91" s="6">
        <f t="shared" si="3"/>
        <v>15113.387978142076</v>
      </c>
      <c r="F91" s="8">
        <v>3168</v>
      </c>
      <c r="G91" s="8">
        <v>901</v>
      </c>
      <c r="H91" s="8">
        <v>525</v>
      </c>
      <c r="I91" s="8">
        <v>0</v>
      </c>
      <c r="J91" s="8">
        <v>0</v>
      </c>
      <c r="K91" s="8">
        <v>0</v>
      </c>
      <c r="L91" s="8">
        <v>4270</v>
      </c>
      <c r="M91" s="6">
        <f t="shared" si="4"/>
        <v>70</v>
      </c>
      <c r="N91" s="8">
        <v>24</v>
      </c>
      <c r="O91" s="8">
        <v>6</v>
      </c>
      <c r="P91" s="8">
        <v>3</v>
      </c>
      <c r="Q91" s="8">
        <v>131158</v>
      </c>
      <c r="R91" s="6">
        <f t="shared" si="5"/>
        <v>2150.1311475409834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</v>
      </c>
      <c r="AA91" s="5">
        <v>0</v>
      </c>
      <c r="AB91" s="5">
        <v>0</v>
      </c>
      <c r="AC91" s="5">
        <v>1</v>
      </c>
      <c r="AD91" s="5">
        <v>0</v>
      </c>
      <c r="AE91" s="8">
        <v>37978</v>
      </c>
      <c r="AF91" s="5">
        <v>1</v>
      </c>
    </row>
    <row r="92" spans="1:32" x14ac:dyDescent="0.25">
      <c r="A92" s="2">
        <v>2017</v>
      </c>
      <c r="B92" s="1" t="s">
        <v>30</v>
      </c>
      <c r="C92" s="8">
        <v>237</v>
      </c>
      <c r="D92" s="8">
        <v>57978</v>
      </c>
      <c r="E92" s="6">
        <f t="shared" si="3"/>
        <v>20386.075949367088</v>
      </c>
      <c r="F92" s="8">
        <v>9734</v>
      </c>
      <c r="G92" s="8">
        <v>3878</v>
      </c>
      <c r="H92" s="8">
        <v>1653</v>
      </c>
      <c r="I92" s="8">
        <v>0</v>
      </c>
      <c r="J92" s="8">
        <v>0</v>
      </c>
      <c r="K92" s="8">
        <v>0</v>
      </c>
      <c r="L92" s="8">
        <v>23045</v>
      </c>
      <c r="M92" s="6">
        <f t="shared" si="4"/>
        <v>97.23628691983123</v>
      </c>
      <c r="N92" s="8">
        <v>59</v>
      </c>
      <c r="O92" s="8">
        <v>11</v>
      </c>
      <c r="P92" s="8">
        <v>4</v>
      </c>
      <c r="Q92" s="8">
        <v>1137727</v>
      </c>
      <c r="R92" s="6">
        <f t="shared" si="5"/>
        <v>4800.5358649789032</v>
      </c>
      <c r="S92" s="5">
        <v>1</v>
      </c>
      <c r="T92" s="5">
        <v>0</v>
      </c>
      <c r="U92" s="5">
        <v>1</v>
      </c>
      <c r="V92" s="5">
        <v>0</v>
      </c>
      <c r="W92" s="5">
        <v>0</v>
      </c>
      <c r="X92" s="5">
        <v>0</v>
      </c>
      <c r="Y92" s="5">
        <v>0</v>
      </c>
      <c r="Z92" s="5">
        <v>1</v>
      </c>
      <c r="AA92" s="5">
        <v>0</v>
      </c>
      <c r="AB92" s="5">
        <v>0</v>
      </c>
      <c r="AC92" s="5">
        <v>1</v>
      </c>
      <c r="AD92" s="5">
        <v>0</v>
      </c>
      <c r="AE92" s="8">
        <v>428216</v>
      </c>
      <c r="AF92" s="5">
        <v>1</v>
      </c>
    </row>
    <row r="93" spans="1:32" x14ac:dyDescent="0.25">
      <c r="A93" s="2">
        <v>2017</v>
      </c>
      <c r="B93" s="1" t="s">
        <v>29</v>
      </c>
      <c r="C93" s="8">
        <v>84</v>
      </c>
      <c r="D93" s="8">
        <v>19721</v>
      </c>
      <c r="E93" s="6">
        <f t="shared" si="3"/>
        <v>19564.484126984127</v>
      </c>
      <c r="F93" s="8">
        <v>8778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5560</v>
      </c>
      <c r="M93" s="6">
        <f t="shared" si="4"/>
        <v>66.19047619047619</v>
      </c>
      <c r="N93" s="8">
        <v>18</v>
      </c>
      <c r="O93" s="8">
        <v>5</v>
      </c>
      <c r="P93" s="8">
        <v>2</v>
      </c>
      <c r="Q93" s="8">
        <v>95521</v>
      </c>
      <c r="R93" s="6">
        <f t="shared" si="5"/>
        <v>1137.1547619047619</v>
      </c>
      <c r="S93" s="5">
        <v>1</v>
      </c>
      <c r="T93" s="5">
        <v>1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8">
        <v>62929</v>
      </c>
      <c r="AF93" s="5">
        <v>1</v>
      </c>
    </row>
    <row r="94" spans="1:32" x14ac:dyDescent="0.25">
      <c r="A94" s="2">
        <v>2017</v>
      </c>
      <c r="B94" s="1" t="s">
        <v>29</v>
      </c>
      <c r="C94" s="8">
        <v>25</v>
      </c>
      <c r="D94" s="8">
        <v>4828</v>
      </c>
      <c r="E94" s="6">
        <f t="shared" si="3"/>
        <v>16093.333333333334</v>
      </c>
      <c r="F94" s="8">
        <v>3204</v>
      </c>
      <c r="G94" s="8">
        <v>750</v>
      </c>
      <c r="H94" s="8">
        <v>380</v>
      </c>
      <c r="I94" s="8">
        <v>0</v>
      </c>
      <c r="J94" s="8">
        <v>0</v>
      </c>
      <c r="K94" s="8">
        <v>0</v>
      </c>
      <c r="L94" s="8">
        <v>5128</v>
      </c>
      <c r="M94" s="6">
        <f t="shared" si="4"/>
        <v>205.12</v>
      </c>
      <c r="N94" s="8">
        <v>23</v>
      </c>
      <c r="O94" s="8">
        <v>5</v>
      </c>
      <c r="P94" s="8">
        <v>2</v>
      </c>
      <c r="Q94" s="8">
        <v>58870</v>
      </c>
      <c r="R94" s="6">
        <f t="shared" si="5"/>
        <v>2354.8000000000002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1</v>
      </c>
      <c r="AA94" s="5">
        <v>0</v>
      </c>
      <c r="AB94" s="5">
        <v>0</v>
      </c>
      <c r="AC94" s="5">
        <v>1</v>
      </c>
      <c r="AD94" s="5">
        <v>0</v>
      </c>
      <c r="AE94" s="8">
        <v>45172</v>
      </c>
      <c r="AF94" s="5">
        <v>1</v>
      </c>
    </row>
    <row r="95" spans="1:32" x14ac:dyDescent="0.25">
      <c r="A95" s="2">
        <v>2017</v>
      </c>
      <c r="B95" s="1" t="s">
        <v>29</v>
      </c>
      <c r="C95" s="8">
        <v>1</v>
      </c>
      <c r="D95" s="8">
        <v>61</v>
      </c>
      <c r="E95" s="6">
        <f t="shared" si="3"/>
        <v>5083.333333333333</v>
      </c>
      <c r="F95" s="8">
        <v>275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1531</v>
      </c>
      <c r="M95" s="6">
        <f t="shared" si="4"/>
        <v>1531</v>
      </c>
      <c r="N95" s="8">
        <v>9</v>
      </c>
      <c r="O95" s="8">
        <v>0</v>
      </c>
      <c r="P95" s="8">
        <v>0</v>
      </c>
      <c r="Q95" s="8">
        <v>292</v>
      </c>
      <c r="R95" s="6">
        <f t="shared" si="5"/>
        <v>292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8">
        <v>399</v>
      </c>
      <c r="AF95" s="5">
        <v>0</v>
      </c>
    </row>
    <row r="96" spans="1:32" x14ac:dyDescent="0.25">
      <c r="A96" s="2">
        <v>2017</v>
      </c>
      <c r="B96" s="1" t="s">
        <v>29</v>
      </c>
      <c r="C96" s="8">
        <v>170</v>
      </c>
      <c r="D96" s="8">
        <v>81713</v>
      </c>
      <c r="E96" s="6">
        <f t="shared" si="3"/>
        <v>40055.392156862741</v>
      </c>
      <c r="F96" s="8">
        <v>4864</v>
      </c>
      <c r="G96" s="8">
        <v>0</v>
      </c>
      <c r="H96" s="8">
        <v>0</v>
      </c>
      <c r="I96" s="8">
        <v>82821</v>
      </c>
      <c r="J96" s="8">
        <v>0</v>
      </c>
      <c r="K96" s="8">
        <v>0</v>
      </c>
      <c r="L96" s="8">
        <v>9045</v>
      </c>
      <c r="M96" s="6">
        <f t="shared" si="4"/>
        <v>53.205882352941174</v>
      </c>
      <c r="N96" s="8">
        <v>10</v>
      </c>
      <c r="O96" s="8">
        <v>8</v>
      </c>
      <c r="P96" s="8">
        <v>0</v>
      </c>
      <c r="Q96" s="8">
        <v>3608882</v>
      </c>
      <c r="R96" s="6">
        <f t="shared" si="5"/>
        <v>21228.717647058824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1</v>
      </c>
      <c r="AB96" s="5">
        <v>0</v>
      </c>
      <c r="AC96" s="5">
        <v>0</v>
      </c>
      <c r="AD96" s="5">
        <v>0</v>
      </c>
      <c r="AE96" s="8">
        <v>1390279</v>
      </c>
      <c r="AF96" s="5">
        <v>1</v>
      </c>
    </row>
    <row r="97" spans="1:32" x14ac:dyDescent="0.25">
      <c r="A97" s="2">
        <v>2017</v>
      </c>
      <c r="B97" s="1" t="s">
        <v>30</v>
      </c>
      <c r="C97" s="8">
        <v>1.5</v>
      </c>
      <c r="D97" s="8">
        <v>119</v>
      </c>
      <c r="E97" s="6">
        <f t="shared" si="3"/>
        <v>6611.1111111111104</v>
      </c>
      <c r="F97" s="8">
        <v>1504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2500</v>
      </c>
      <c r="M97" s="6">
        <f t="shared" si="4"/>
        <v>1666.6666666666667</v>
      </c>
      <c r="N97" s="8">
        <v>8</v>
      </c>
      <c r="O97" s="8">
        <v>2</v>
      </c>
      <c r="P97" s="8">
        <v>0</v>
      </c>
      <c r="Q97" s="8">
        <v>2638</v>
      </c>
      <c r="R97" s="6">
        <f t="shared" si="5"/>
        <v>1758.6666666666667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8">
        <v>534</v>
      </c>
      <c r="AF97" s="5">
        <v>1</v>
      </c>
    </row>
    <row r="98" spans="1:32" x14ac:dyDescent="0.25">
      <c r="A98" s="2">
        <v>2017</v>
      </c>
      <c r="B98" s="1" t="s">
        <v>29</v>
      </c>
      <c r="C98" s="8">
        <v>70</v>
      </c>
      <c r="D98" s="8">
        <v>15134</v>
      </c>
      <c r="E98" s="6">
        <f t="shared" si="3"/>
        <v>18016.666666666664</v>
      </c>
      <c r="F98" s="8">
        <v>3266</v>
      </c>
      <c r="G98" s="8">
        <v>921</v>
      </c>
      <c r="H98" s="8">
        <v>340</v>
      </c>
      <c r="I98" s="8">
        <v>0</v>
      </c>
      <c r="J98" s="8">
        <v>0</v>
      </c>
      <c r="K98" s="8">
        <v>0</v>
      </c>
      <c r="L98" s="8">
        <v>7588</v>
      </c>
      <c r="M98" s="6">
        <f t="shared" si="4"/>
        <v>108.4</v>
      </c>
      <c r="N98" s="8">
        <v>24</v>
      </c>
      <c r="O98" s="8">
        <v>3</v>
      </c>
      <c r="P98" s="8">
        <v>1</v>
      </c>
      <c r="Q98" s="8">
        <v>215830</v>
      </c>
      <c r="R98" s="6">
        <f t="shared" si="5"/>
        <v>3083.2857142857142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1</v>
      </c>
      <c r="AA98" s="5">
        <v>0</v>
      </c>
      <c r="AB98" s="5">
        <v>0</v>
      </c>
      <c r="AC98" s="5">
        <v>1</v>
      </c>
      <c r="AD98" s="5">
        <v>0</v>
      </c>
      <c r="AE98" s="8">
        <v>86281</v>
      </c>
      <c r="AF98" s="5">
        <v>1</v>
      </c>
    </row>
    <row r="99" spans="1:32" x14ac:dyDescent="0.25">
      <c r="A99" s="2">
        <v>2017</v>
      </c>
      <c r="B99" s="1" t="s">
        <v>29</v>
      </c>
      <c r="C99" s="8">
        <v>79</v>
      </c>
      <c r="D99" s="8">
        <v>14793</v>
      </c>
      <c r="E99" s="6">
        <f t="shared" si="3"/>
        <v>15604.430379746835</v>
      </c>
      <c r="F99" s="8">
        <v>9120</v>
      </c>
      <c r="G99" s="8">
        <v>462</v>
      </c>
      <c r="H99" s="8">
        <v>260</v>
      </c>
      <c r="I99" s="8">
        <v>0</v>
      </c>
      <c r="J99" s="8">
        <v>0</v>
      </c>
      <c r="K99" s="8">
        <v>0</v>
      </c>
      <c r="L99" s="8">
        <v>1717</v>
      </c>
      <c r="M99" s="6">
        <f t="shared" si="4"/>
        <v>21.734177215189874</v>
      </c>
      <c r="N99" s="8">
        <v>10</v>
      </c>
      <c r="O99" s="8">
        <v>0</v>
      </c>
      <c r="P99" s="8">
        <v>1</v>
      </c>
      <c r="Q99" s="8">
        <v>42206</v>
      </c>
      <c r="R99" s="6">
        <f t="shared" si="5"/>
        <v>534.25316455696202</v>
      </c>
      <c r="S99" s="5">
        <v>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0</v>
      </c>
      <c r="AB99" s="5">
        <v>0</v>
      </c>
      <c r="AC99" s="5">
        <v>1</v>
      </c>
      <c r="AD99" s="5">
        <v>0</v>
      </c>
      <c r="AE99" s="8">
        <v>47184</v>
      </c>
      <c r="AF99" s="5">
        <v>0</v>
      </c>
    </row>
    <row r="100" spans="1:32" x14ac:dyDescent="0.25">
      <c r="A100" s="2">
        <v>2017</v>
      </c>
      <c r="B100" s="1" t="s">
        <v>29</v>
      </c>
      <c r="C100" s="8">
        <v>21</v>
      </c>
      <c r="D100" s="8">
        <v>3994</v>
      </c>
      <c r="E100" s="6">
        <f t="shared" si="3"/>
        <v>15849.20634920635</v>
      </c>
      <c r="F100" s="8">
        <v>2776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1675</v>
      </c>
      <c r="M100" s="6">
        <f t="shared" si="4"/>
        <v>79.761904761904759</v>
      </c>
      <c r="N100" s="8">
        <v>12</v>
      </c>
      <c r="O100" s="8">
        <v>2</v>
      </c>
      <c r="P100" s="8">
        <v>1</v>
      </c>
      <c r="Q100" s="8">
        <v>59499</v>
      </c>
      <c r="R100" s="6">
        <f t="shared" si="5"/>
        <v>2833.2857142857142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1</v>
      </c>
      <c r="AC100" s="5">
        <v>0</v>
      </c>
      <c r="AD100" s="5">
        <v>0</v>
      </c>
      <c r="AE100" s="8">
        <v>9404</v>
      </c>
      <c r="AF100" s="5">
        <v>1</v>
      </c>
    </row>
    <row r="101" spans="1:32" x14ac:dyDescent="0.25">
      <c r="A101" s="2">
        <v>2017</v>
      </c>
      <c r="B101" s="1" t="s">
        <v>29</v>
      </c>
      <c r="C101" s="8">
        <v>1</v>
      </c>
      <c r="D101" s="8">
        <v>198</v>
      </c>
      <c r="E101" s="6">
        <f t="shared" si="3"/>
        <v>16500</v>
      </c>
      <c r="F101" s="8">
        <v>1471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650</v>
      </c>
      <c r="M101" s="6">
        <f t="shared" si="4"/>
        <v>650</v>
      </c>
      <c r="N101" s="8">
        <v>1</v>
      </c>
      <c r="O101" s="8">
        <v>2</v>
      </c>
      <c r="P101" s="8">
        <v>0</v>
      </c>
      <c r="Q101" s="8">
        <v>4704</v>
      </c>
      <c r="R101" s="6">
        <f t="shared" si="5"/>
        <v>4704</v>
      </c>
      <c r="S101" s="5">
        <v>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8">
        <v>495</v>
      </c>
      <c r="AF101" s="5">
        <v>0</v>
      </c>
    </row>
    <row r="102" spans="1:32" x14ac:dyDescent="0.25">
      <c r="A102" s="2">
        <v>2017</v>
      </c>
      <c r="B102" s="1" t="s">
        <v>30</v>
      </c>
      <c r="C102" s="8">
        <v>13</v>
      </c>
      <c r="D102" s="8">
        <v>1689</v>
      </c>
      <c r="E102" s="6">
        <f t="shared" si="3"/>
        <v>10826.923076923078</v>
      </c>
      <c r="F102" s="8">
        <v>2654</v>
      </c>
      <c r="G102" s="8">
        <v>214</v>
      </c>
      <c r="H102" s="8">
        <v>100</v>
      </c>
      <c r="I102" s="8">
        <v>114</v>
      </c>
      <c r="J102" s="8">
        <v>0</v>
      </c>
      <c r="K102" s="8">
        <v>0</v>
      </c>
      <c r="L102" s="8">
        <v>2354</v>
      </c>
      <c r="M102" s="6">
        <f t="shared" si="4"/>
        <v>181.07692307692307</v>
      </c>
      <c r="N102" s="8">
        <v>11</v>
      </c>
      <c r="O102" s="8">
        <v>2</v>
      </c>
      <c r="P102" s="8">
        <v>1</v>
      </c>
      <c r="Q102" s="8">
        <v>22438</v>
      </c>
      <c r="R102" s="6">
        <f t="shared" si="5"/>
        <v>1726</v>
      </c>
      <c r="S102" s="5">
        <v>1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1</v>
      </c>
      <c r="AA102" s="5">
        <v>1</v>
      </c>
      <c r="AB102" s="5">
        <v>0</v>
      </c>
      <c r="AC102" s="5">
        <v>1</v>
      </c>
      <c r="AD102" s="5">
        <v>0</v>
      </c>
      <c r="AE102" s="8">
        <v>5526</v>
      </c>
      <c r="AF102" s="5">
        <v>1</v>
      </c>
    </row>
    <row r="103" spans="1:32" x14ac:dyDescent="0.25">
      <c r="A103" s="2">
        <v>2017</v>
      </c>
      <c r="B103" s="1" t="s">
        <v>30</v>
      </c>
      <c r="C103" s="8">
        <v>19</v>
      </c>
      <c r="D103" s="8">
        <v>2658</v>
      </c>
      <c r="E103" s="6">
        <f t="shared" si="3"/>
        <v>11657.894736842105</v>
      </c>
      <c r="F103" s="8">
        <v>2252</v>
      </c>
      <c r="G103" s="8">
        <v>224</v>
      </c>
      <c r="H103" s="8">
        <v>120</v>
      </c>
      <c r="I103" s="8">
        <v>104</v>
      </c>
      <c r="J103" s="8">
        <v>0</v>
      </c>
      <c r="K103" s="8">
        <v>0</v>
      </c>
      <c r="L103" s="8">
        <v>1347</v>
      </c>
      <c r="M103" s="6">
        <f t="shared" si="4"/>
        <v>70.89473684210526</v>
      </c>
      <c r="N103" s="8">
        <v>6</v>
      </c>
      <c r="O103" s="8">
        <v>0</v>
      </c>
      <c r="P103" s="8">
        <v>1</v>
      </c>
      <c r="Q103" s="8">
        <v>9106</v>
      </c>
      <c r="R103" s="6">
        <f t="shared" si="5"/>
        <v>479.26315789473682</v>
      </c>
      <c r="S103" s="5">
        <v>1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1</v>
      </c>
      <c r="AA103" s="5">
        <v>1</v>
      </c>
      <c r="AB103" s="5">
        <v>0</v>
      </c>
      <c r="AC103" s="5">
        <v>1</v>
      </c>
      <c r="AD103" s="5">
        <v>0</v>
      </c>
      <c r="AE103" s="8">
        <v>7617</v>
      </c>
      <c r="AF103" s="5">
        <v>0</v>
      </c>
    </row>
    <row r="104" spans="1:32" x14ac:dyDescent="0.25">
      <c r="A104" s="2">
        <v>2017</v>
      </c>
      <c r="B104" s="1" t="s">
        <v>30</v>
      </c>
      <c r="C104" s="8">
        <v>4</v>
      </c>
      <c r="D104" s="8">
        <v>764</v>
      </c>
      <c r="E104" s="6">
        <f t="shared" si="3"/>
        <v>15916.666666666666</v>
      </c>
      <c r="F104" s="8">
        <v>416</v>
      </c>
      <c r="G104" s="8">
        <v>66</v>
      </c>
      <c r="H104" s="8">
        <v>57</v>
      </c>
      <c r="I104" s="8">
        <v>0</v>
      </c>
      <c r="J104" s="8">
        <v>0</v>
      </c>
      <c r="K104" s="8">
        <v>0</v>
      </c>
      <c r="L104" s="8">
        <v>1250</v>
      </c>
      <c r="M104" s="6">
        <f t="shared" si="4"/>
        <v>312.5</v>
      </c>
      <c r="N104" s="8">
        <v>4</v>
      </c>
      <c r="O104" s="8">
        <v>0</v>
      </c>
      <c r="P104" s="8">
        <v>0</v>
      </c>
      <c r="Q104" s="8">
        <v>11908</v>
      </c>
      <c r="R104" s="6">
        <f t="shared" si="5"/>
        <v>2977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</v>
      </c>
      <c r="AA104" s="5">
        <v>0</v>
      </c>
      <c r="AB104" s="5">
        <v>0</v>
      </c>
      <c r="AC104" s="5">
        <v>1</v>
      </c>
      <c r="AD104" s="5">
        <v>0</v>
      </c>
      <c r="AE104" s="8">
        <v>1955</v>
      </c>
      <c r="AF104" s="5">
        <v>0</v>
      </c>
    </row>
    <row r="105" spans="1:32" x14ac:dyDescent="0.25">
      <c r="A105" s="2">
        <v>2017</v>
      </c>
      <c r="B105" s="1" t="s">
        <v>34</v>
      </c>
      <c r="C105" s="8">
        <v>30</v>
      </c>
      <c r="D105" s="8">
        <v>7894</v>
      </c>
      <c r="E105" s="6">
        <f t="shared" si="3"/>
        <v>21927.777777777777</v>
      </c>
      <c r="F105" s="8">
        <v>3528</v>
      </c>
      <c r="G105" s="8">
        <v>748</v>
      </c>
      <c r="H105" s="8">
        <v>256</v>
      </c>
      <c r="I105" s="8">
        <v>0</v>
      </c>
      <c r="J105" s="8">
        <v>0</v>
      </c>
      <c r="K105" s="8">
        <v>0</v>
      </c>
      <c r="L105" s="8">
        <v>2046</v>
      </c>
      <c r="M105" s="6">
        <f t="shared" si="4"/>
        <v>68.2</v>
      </c>
      <c r="N105" s="8">
        <v>8</v>
      </c>
      <c r="O105" s="8">
        <v>1</v>
      </c>
      <c r="P105" s="8">
        <v>2</v>
      </c>
      <c r="Q105" s="8">
        <v>52814</v>
      </c>
      <c r="R105" s="6">
        <f t="shared" si="5"/>
        <v>1760.4666666666667</v>
      </c>
      <c r="S105" s="5">
        <v>1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1</v>
      </c>
      <c r="AA105" s="5">
        <v>0</v>
      </c>
      <c r="AB105" s="5">
        <v>0</v>
      </c>
      <c r="AC105" s="5">
        <v>1</v>
      </c>
      <c r="AD105" s="5">
        <v>0</v>
      </c>
      <c r="AE105" s="8">
        <v>15157</v>
      </c>
      <c r="AF105" s="5">
        <v>1</v>
      </c>
    </row>
    <row r="106" spans="1:32" x14ac:dyDescent="0.25">
      <c r="A106" s="2">
        <v>2017</v>
      </c>
      <c r="B106" s="1" t="s">
        <v>31</v>
      </c>
      <c r="C106" s="8">
        <v>1464</v>
      </c>
      <c r="D106" s="8">
        <v>451278</v>
      </c>
      <c r="E106" s="6">
        <f t="shared" ref="E106:E156" si="6">D106/C106/12*1000</f>
        <v>25687.5</v>
      </c>
      <c r="F106" s="8">
        <v>2125</v>
      </c>
      <c r="G106" s="8">
        <v>684</v>
      </c>
      <c r="H106" s="8">
        <v>287</v>
      </c>
      <c r="I106" s="8">
        <v>0</v>
      </c>
      <c r="J106" s="8">
        <v>2845</v>
      </c>
      <c r="K106" s="8">
        <v>1732</v>
      </c>
      <c r="L106" s="8">
        <v>51755</v>
      </c>
      <c r="M106" s="6">
        <f t="shared" si="4"/>
        <v>35.35177595628415</v>
      </c>
      <c r="N106" s="8">
        <v>63</v>
      </c>
      <c r="O106" s="8">
        <v>21</v>
      </c>
      <c r="P106" s="8">
        <v>4</v>
      </c>
      <c r="Q106" s="8">
        <v>2094919</v>
      </c>
      <c r="R106" s="6">
        <f t="shared" si="5"/>
        <v>1430.9556010928961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</v>
      </c>
      <c r="AA106" s="5">
        <v>0</v>
      </c>
      <c r="AB106" s="5">
        <v>1</v>
      </c>
      <c r="AC106" s="5">
        <v>1</v>
      </c>
      <c r="AD106" s="5">
        <v>1</v>
      </c>
      <c r="AE106" s="8">
        <v>1715206</v>
      </c>
      <c r="AF106" s="5">
        <v>1</v>
      </c>
    </row>
    <row r="107" spans="1:32" x14ac:dyDescent="0.25">
      <c r="A107" s="2">
        <v>2017</v>
      </c>
      <c r="B107" s="1" t="s">
        <v>31</v>
      </c>
      <c r="C107" s="8">
        <v>152</v>
      </c>
      <c r="D107" s="8">
        <v>37017</v>
      </c>
      <c r="E107" s="6">
        <f t="shared" si="6"/>
        <v>20294.407894736843</v>
      </c>
      <c r="F107" s="8">
        <v>100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4453</v>
      </c>
      <c r="M107" s="6">
        <f t="shared" si="4"/>
        <v>29.296052631578949</v>
      </c>
      <c r="N107" s="8">
        <v>11</v>
      </c>
      <c r="O107" s="8">
        <v>0</v>
      </c>
      <c r="P107" s="8">
        <v>0</v>
      </c>
      <c r="Q107" s="8">
        <v>157317</v>
      </c>
      <c r="R107" s="6">
        <f t="shared" si="5"/>
        <v>1034.9802631578948</v>
      </c>
      <c r="S107" s="5">
        <v>0</v>
      </c>
      <c r="T107" s="5">
        <v>0</v>
      </c>
      <c r="U107" s="5">
        <v>0</v>
      </c>
      <c r="V107" s="5">
        <v>0</v>
      </c>
      <c r="W107" s="5">
        <v>1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8">
        <v>159733</v>
      </c>
      <c r="AF107" s="5">
        <v>0</v>
      </c>
    </row>
    <row r="108" spans="1:32" x14ac:dyDescent="0.25">
      <c r="A108" s="2">
        <v>2017</v>
      </c>
      <c r="B108" s="1" t="s">
        <v>32</v>
      </c>
      <c r="C108" s="8">
        <v>144</v>
      </c>
      <c r="D108" s="8">
        <v>33887</v>
      </c>
      <c r="E108" s="6">
        <f t="shared" si="6"/>
        <v>19610.532407407409</v>
      </c>
      <c r="F108" s="8">
        <v>12493</v>
      </c>
      <c r="G108" s="8">
        <v>1104</v>
      </c>
      <c r="H108" s="8">
        <v>526</v>
      </c>
      <c r="I108" s="8">
        <v>0</v>
      </c>
      <c r="J108" s="8">
        <v>0</v>
      </c>
      <c r="K108" s="8">
        <v>0</v>
      </c>
      <c r="L108" s="8">
        <v>39701</v>
      </c>
      <c r="M108" s="6">
        <f t="shared" si="4"/>
        <v>275.70138888888891</v>
      </c>
      <c r="N108" s="8">
        <v>20</v>
      </c>
      <c r="O108" s="8">
        <v>5</v>
      </c>
      <c r="P108" s="8">
        <v>4</v>
      </c>
      <c r="Q108" s="8">
        <v>255051</v>
      </c>
      <c r="R108" s="6">
        <f t="shared" si="5"/>
        <v>1771.1875</v>
      </c>
      <c r="S108" s="5">
        <v>1</v>
      </c>
      <c r="T108" s="5">
        <v>1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1</v>
      </c>
      <c r="AA108" s="5">
        <v>0</v>
      </c>
      <c r="AB108" s="5">
        <v>0</v>
      </c>
      <c r="AC108" s="5">
        <v>1</v>
      </c>
      <c r="AD108" s="5">
        <v>0</v>
      </c>
      <c r="AE108" s="8">
        <v>92736</v>
      </c>
      <c r="AF108" s="5">
        <v>1</v>
      </c>
    </row>
    <row r="109" spans="1:32" x14ac:dyDescent="0.25">
      <c r="A109" s="2">
        <v>2017</v>
      </c>
      <c r="B109" s="1" t="s">
        <v>29</v>
      </c>
      <c r="C109" s="8">
        <v>36.299999999999997</v>
      </c>
      <c r="D109" s="8">
        <v>7117</v>
      </c>
      <c r="E109" s="6">
        <f t="shared" si="6"/>
        <v>16338.383838383837</v>
      </c>
      <c r="F109" s="8">
        <v>3027</v>
      </c>
      <c r="G109" s="8">
        <v>652</v>
      </c>
      <c r="H109" s="8">
        <v>0</v>
      </c>
      <c r="I109" s="8">
        <v>0</v>
      </c>
      <c r="J109" s="8">
        <v>0</v>
      </c>
      <c r="K109" s="8">
        <v>0</v>
      </c>
      <c r="L109" s="8">
        <v>4226</v>
      </c>
      <c r="M109" s="6">
        <f t="shared" si="4"/>
        <v>116.41873278236916</v>
      </c>
      <c r="N109" s="8">
        <v>12</v>
      </c>
      <c r="O109" s="8">
        <v>2</v>
      </c>
      <c r="P109" s="8">
        <v>1</v>
      </c>
      <c r="Q109" s="8">
        <v>71457</v>
      </c>
      <c r="R109" s="6">
        <f t="shared" si="5"/>
        <v>1968.5123966942151</v>
      </c>
      <c r="S109" s="5">
        <v>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</v>
      </c>
      <c r="AA109" s="5">
        <v>0</v>
      </c>
      <c r="AB109" s="5">
        <v>0</v>
      </c>
      <c r="AC109" s="5">
        <v>0</v>
      </c>
      <c r="AD109" s="5">
        <v>0</v>
      </c>
      <c r="AE109" s="8">
        <v>18895</v>
      </c>
      <c r="AF109" s="5">
        <v>0</v>
      </c>
    </row>
    <row r="110" spans="1:32" x14ac:dyDescent="0.25">
      <c r="A110" s="2">
        <v>2017</v>
      </c>
      <c r="B110" s="1" t="s">
        <v>29</v>
      </c>
      <c r="C110" s="8">
        <v>2</v>
      </c>
      <c r="D110" s="8">
        <v>377</v>
      </c>
      <c r="E110" s="6">
        <f t="shared" si="6"/>
        <v>15708.333333333334</v>
      </c>
      <c r="F110" s="8">
        <v>577</v>
      </c>
      <c r="G110" s="8">
        <v>91</v>
      </c>
      <c r="H110" s="8">
        <v>50</v>
      </c>
      <c r="I110" s="8">
        <v>0</v>
      </c>
      <c r="J110" s="8">
        <v>0</v>
      </c>
      <c r="K110" s="8">
        <v>0</v>
      </c>
      <c r="L110" s="8">
        <v>29</v>
      </c>
      <c r="M110" s="6">
        <f t="shared" si="4"/>
        <v>14.5</v>
      </c>
      <c r="N110" s="8">
        <v>0</v>
      </c>
      <c r="O110" s="8">
        <v>1</v>
      </c>
      <c r="P110" s="8">
        <v>0</v>
      </c>
      <c r="Q110" s="8">
        <v>6183</v>
      </c>
      <c r="R110" s="6">
        <f t="shared" si="5"/>
        <v>3091.5</v>
      </c>
      <c r="S110" s="5">
        <v>1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1</v>
      </c>
      <c r="AA110" s="5">
        <v>0</v>
      </c>
      <c r="AB110" s="5">
        <v>0</v>
      </c>
      <c r="AC110" s="5">
        <v>1</v>
      </c>
      <c r="AD110" s="5">
        <v>0</v>
      </c>
      <c r="AE110" s="8">
        <v>2852</v>
      </c>
      <c r="AF110" s="5">
        <v>1</v>
      </c>
    </row>
    <row r="111" spans="1:32" x14ac:dyDescent="0.25">
      <c r="A111" s="2">
        <v>2017</v>
      </c>
      <c r="B111" s="1" t="s">
        <v>30</v>
      </c>
      <c r="C111" s="8">
        <v>7.5</v>
      </c>
      <c r="D111" s="8">
        <v>1360</v>
      </c>
      <c r="E111" s="6">
        <f t="shared" si="6"/>
        <v>15111.111111111113</v>
      </c>
      <c r="F111" s="8">
        <v>912</v>
      </c>
      <c r="G111" s="8">
        <v>65</v>
      </c>
      <c r="H111" s="8">
        <v>20</v>
      </c>
      <c r="I111" s="8">
        <v>0</v>
      </c>
      <c r="J111" s="8">
        <v>0</v>
      </c>
      <c r="K111" s="8">
        <v>0</v>
      </c>
      <c r="L111" s="8">
        <v>2100</v>
      </c>
      <c r="M111" s="6">
        <f t="shared" si="4"/>
        <v>280</v>
      </c>
      <c r="N111" s="8">
        <v>6</v>
      </c>
      <c r="O111" s="8">
        <v>2</v>
      </c>
      <c r="P111" s="8">
        <v>1</v>
      </c>
      <c r="Q111" s="8">
        <v>14157</v>
      </c>
      <c r="R111" s="6">
        <f t="shared" si="5"/>
        <v>1887.6</v>
      </c>
      <c r="S111" s="5">
        <v>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1</v>
      </c>
      <c r="AA111" s="5">
        <v>0</v>
      </c>
      <c r="AB111" s="5">
        <v>0</v>
      </c>
      <c r="AC111" s="5">
        <v>1</v>
      </c>
      <c r="AD111" s="5">
        <v>0</v>
      </c>
      <c r="AE111" s="8">
        <v>3677</v>
      </c>
      <c r="AF111" s="5">
        <v>0</v>
      </c>
    </row>
    <row r="112" spans="1:32" x14ac:dyDescent="0.25">
      <c r="A112" s="2">
        <v>2017</v>
      </c>
      <c r="B112" s="1" t="s">
        <v>35</v>
      </c>
      <c r="C112" s="8">
        <v>0.8</v>
      </c>
      <c r="D112" s="8">
        <v>146</v>
      </c>
      <c r="E112" s="6">
        <f t="shared" si="6"/>
        <v>15208.333333333334</v>
      </c>
      <c r="F112" s="8">
        <v>1378</v>
      </c>
      <c r="G112" s="8">
        <v>97</v>
      </c>
      <c r="H112" s="8">
        <v>50</v>
      </c>
      <c r="I112" s="8">
        <v>0</v>
      </c>
      <c r="J112" s="8">
        <v>0</v>
      </c>
      <c r="K112" s="8">
        <v>0</v>
      </c>
      <c r="L112" s="8">
        <v>1425</v>
      </c>
      <c r="M112" s="6">
        <f t="shared" si="4"/>
        <v>1781.25</v>
      </c>
      <c r="N112" s="8">
        <v>4</v>
      </c>
      <c r="O112" s="8">
        <v>1</v>
      </c>
      <c r="P112" s="8">
        <v>1</v>
      </c>
      <c r="Q112" s="8">
        <v>9903</v>
      </c>
      <c r="R112" s="6">
        <f t="shared" si="5"/>
        <v>12378.75</v>
      </c>
      <c r="S112" s="5">
        <v>1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1</v>
      </c>
      <c r="AA112" s="5">
        <v>0</v>
      </c>
      <c r="AB112" s="5">
        <v>0</v>
      </c>
      <c r="AC112" s="5">
        <v>1</v>
      </c>
      <c r="AD112" s="5">
        <v>0</v>
      </c>
      <c r="AE112" s="8">
        <v>3962</v>
      </c>
      <c r="AF112" s="5">
        <v>1</v>
      </c>
    </row>
    <row r="113" spans="1:32" x14ac:dyDescent="0.25">
      <c r="A113" s="2">
        <v>2017</v>
      </c>
      <c r="B113" s="1" t="s">
        <v>35</v>
      </c>
      <c r="C113" s="8">
        <v>4</v>
      </c>
      <c r="D113" s="8">
        <v>525</v>
      </c>
      <c r="E113" s="6">
        <f t="shared" si="6"/>
        <v>10937.5</v>
      </c>
      <c r="F113" s="8">
        <v>1642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217</v>
      </c>
      <c r="M113" s="6">
        <f t="shared" si="4"/>
        <v>54.25</v>
      </c>
      <c r="N113" s="8">
        <v>2</v>
      </c>
      <c r="O113" s="8">
        <v>0</v>
      </c>
      <c r="P113" s="8">
        <v>0</v>
      </c>
      <c r="Q113" s="8">
        <v>8245</v>
      </c>
      <c r="R113" s="6">
        <f t="shared" si="5"/>
        <v>2061.25</v>
      </c>
      <c r="S113" s="5">
        <v>1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8">
        <v>1721</v>
      </c>
      <c r="AF113" s="5">
        <v>1</v>
      </c>
    </row>
    <row r="114" spans="1:32" x14ac:dyDescent="0.25">
      <c r="A114" s="2">
        <v>2017</v>
      </c>
      <c r="B114" s="1" t="s">
        <v>30</v>
      </c>
      <c r="C114" s="8">
        <v>76</v>
      </c>
      <c r="D114" s="8">
        <v>15925</v>
      </c>
      <c r="E114" s="6">
        <f t="shared" si="6"/>
        <v>17461.622807017546</v>
      </c>
      <c r="F114" s="8">
        <v>2667</v>
      </c>
      <c r="G114" s="8">
        <v>947</v>
      </c>
      <c r="H114" s="8">
        <v>393</v>
      </c>
      <c r="I114" s="8">
        <v>0</v>
      </c>
      <c r="J114" s="8">
        <v>0</v>
      </c>
      <c r="K114" s="8">
        <v>0</v>
      </c>
      <c r="L114" s="8">
        <v>4859</v>
      </c>
      <c r="M114" s="6">
        <f t="shared" si="4"/>
        <v>63.934210526315788</v>
      </c>
      <c r="N114" s="8">
        <v>16</v>
      </c>
      <c r="O114" s="8">
        <v>4</v>
      </c>
      <c r="P114" s="8">
        <v>2</v>
      </c>
      <c r="Q114" s="8">
        <v>74178</v>
      </c>
      <c r="R114" s="6">
        <f t="shared" si="5"/>
        <v>976.02631578947364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1</v>
      </c>
      <c r="AA114" s="5">
        <v>0</v>
      </c>
      <c r="AB114" s="5">
        <v>0</v>
      </c>
      <c r="AC114" s="5">
        <v>1</v>
      </c>
      <c r="AD114" s="5">
        <v>0</v>
      </c>
      <c r="AE114" s="8">
        <v>40013</v>
      </c>
      <c r="AF114" s="5">
        <v>1</v>
      </c>
    </row>
    <row r="115" spans="1:32" x14ac:dyDescent="0.25">
      <c r="A115" s="2">
        <v>2017</v>
      </c>
      <c r="B115" s="1" t="s">
        <v>30</v>
      </c>
      <c r="C115" s="8">
        <v>5.9</v>
      </c>
      <c r="D115" s="8">
        <v>1056</v>
      </c>
      <c r="E115" s="6">
        <f t="shared" si="6"/>
        <v>14915.254237288133</v>
      </c>
      <c r="F115" s="8">
        <v>1511</v>
      </c>
      <c r="G115" s="8">
        <v>305</v>
      </c>
      <c r="H115" s="8">
        <v>0</v>
      </c>
      <c r="I115" s="8">
        <v>0</v>
      </c>
      <c r="J115" s="8">
        <v>0</v>
      </c>
      <c r="K115" s="8">
        <v>0</v>
      </c>
      <c r="L115" s="8">
        <v>4723</v>
      </c>
      <c r="M115" s="6">
        <f t="shared" si="4"/>
        <v>800.50847457627117</v>
      </c>
      <c r="N115" s="8">
        <v>2</v>
      </c>
      <c r="O115" s="8">
        <v>2</v>
      </c>
      <c r="P115" s="8">
        <v>0</v>
      </c>
      <c r="Q115" s="8">
        <v>10133</v>
      </c>
      <c r="R115" s="6">
        <f t="shared" si="5"/>
        <v>1717.457627118644</v>
      </c>
      <c r="S115" s="5">
        <v>1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1</v>
      </c>
      <c r="AA115" s="5">
        <v>0</v>
      </c>
      <c r="AB115" s="5">
        <v>0</v>
      </c>
      <c r="AC115" s="5">
        <v>0</v>
      </c>
      <c r="AD115" s="5">
        <v>0</v>
      </c>
      <c r="AE115" s="8">
        <v>3572</v>
      </c>
      <c r="AF115" s="5">
        <v>0</v>
      </c>
    </row>
    <row r="116" spans="1:32" x14ac:dyDescent="0.25">
      <c r="A116" s="2">
        <v>2017</v>
      </c>
      <c r="B116" s="1" t="s">
        <v>30</v>
      </c>
      <c r="C116" s="8">
        <v>4</v>
      </c>
      <c r="D116" s="8">
        <v>502</v>
      </c>
      <c r="E116" s="6">
        <f t="shared" si="6"/>
        <v>10458.333333333334</v>
      </c>
      <c r="F116" s="8">
        <v>2259</v>
      </c>
      <c r="G116" s="8">
        <v>34</v>
      </c>
      <c r="H116" s="8">
        <v>24</v>
      </c>
      <c r="I116" s="8">
        <v>0</v>
      </c>
      <c r="J116" s="8">
        <v>0</v>
      </c>
      <c r="K116" s="8">
        <v>0</v>
      </c>
      <c r="L116" s="8">
        <v>681</v>
      </c>
      <c r="M116" s="6">
        <f t="shared" si="4"/>
        <v>170.25</v>
      </c>
      <c r="N116" s="8">
        <v>1</v>
      </c>
      <c r="O116" s="8">
        <v>0</v>
      </c>
      <c r="P116" s="8">
        <v>0</v>
      </c>
      <c r="Q116" s="8">
        <v>2752</v>
      </c>
      <c r="R116" s="6">
        <f t="shared" si="5"/>
        <v>688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1</v>
      </c>
      <c r="AA116" s="5">
        <v>0</v>
      </c>
      <c r="AB116" s="5">
        <v>0</v>
      </c>
      <c r="AC116" s="5">
        <v>1</v>
      </c>
      <c r="AD116" s="5">
        <v>0</v>
      </c>
      <c r="AE116" s="8">
        <v>1558</v>
      </c>
      <c r="AF116" s="5">
        <v>0</v>
      </c>
    </row>
    <row r="117" spans="1:32" x14ac:dyDescent="0.25">
      <c r="A117" s="2">
        <v>2017</v>
      </c>
      <c r="B117" s="1" t="s">
        <v>30</v>
      </c>
      <c r="C117" s="8">
        <v>1</v>
      </c>
      <c r="D117" s="8">
        <v>169</v>
      </c>
      <c r="E117" s="6">
        <f t="shared" si="6"/>
        <v>14083.333333333334</v>
      </c>
      <c r="F117" s="8">
        <v>3710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310</v>
      </c>
      <c r="M117" s="6">
        <f t="shared" si="4"/>
        <v>310</v>
      </c>
      <c r="N117" s="8">
        <v>1</v>
      </c>
      <c r="O117" s="8">
        <v>0</v>
      </c>
      <c r="P117" s="8">
        <v>0</v>
      </c>
      <c r="Q117" s="8">
        <v>1347</v>
      </c>
      <c r="R117" s="6">
        <f t="shared" si="5"/>
        <v>1347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8">
        <v>653</v>
      </c>
      <c r="AF117" s="5">
        <v>0</v>
      </c>
    </row>
    <row r="118" spans="1:32" x14ac:dyDescent="0.25">
      <c r="A118" s="2">
        <v>2017</v>
      </c>
      <c r="B118" s="1" t="s">
        <v>29</v>
      </c>
      <c r="C118" s="8">
        <v>17</v>
      </c>
      <c r="D118" s="8">
        <v>1694</v>
      </c>
      <c r="E118" s="6">
        <f t="shared" si="6"/>
        <v>8303.9215686274492</v>
      </c>
      <c r="F118" s="8">
        <v>1002</v>
      </c>
      <c r="G118" s="8">
        <v>190</v>
      </c>
      <c r="H118" s="8">
        <v>116</v>
      </c>
      <c r="I118" s="8">
        <v>0</v>
      </c>
      <c r="J118" s="8">
        <v>0</v>
      </c>
      <c r="K118" s="8">
        <v>0</v>
      </c>
      <c r="L118" s="8">
        <v>1313</v>
      </c>
      <c r="M118" s="6">
        <f t="shared" si="4"/>
        <v>77.235294117647058</v>
      </c>
      <c r="N118" s="8">
        <v>4</v>
      </c>
      <c r="O118" s="8">
        <v>1</v>
      </c>
      <c r="P118" s="8">
        <v>1</v>
      </c>
      <c r="Q118" s="8">
        <v>4872</v>
      </c>
      <c r="R118" s="6">
        <f t="shared" si="5"/>
        <v>286.58823529411762</v>
      </c>
      <c r="S118" s="5">
        <v>1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1</v>
      </c>
      <c r="AA118" s="5">
        <v>0</v>
      </c>
      <c r="AB118" s="5">
        <v>0</v>
      </c>
      <c r="AC118" s="5">
        <v>1</v>
      </c>
      <c r="AD118" s="5">
        <v>0</v>
      </c>
      <c r="AE118" s="8">
        <v>3519</v>
      </c>
      <c r="AF118" s="5">
        <v>0</v>
      </c>
    </row>
    <row r="119" spans="1:32" x14ac:dyDescent="0.25">
      <c r="A119" s="2">
        <v>2017</v>
      </c>
      <c r="B119" s="1" t="s">
        <v>30</v>
      </c>
      <c r="C119" s="8">
        <v>2</v>
      </c>
      <c r="D119" s="8">
        <v>289</v>
      </c>
      <c r="E119" s="6">
        <f t="shared" si="6"/>
        <v>12041.666666666666</v>
      </c>
      <c r="F119" s="8">
        <v>1611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819</v>
      </c>
      <c r="M119" s="6">
        <f t="shared" si="4"/>
        <v>409.5</v>
      </c>
      <c r="N119" s="8">
        <v>1</v>
      </c>
      <c r="O119" s="8">
        <v>1</v>
      </c>
      <c r="P119" s="8">
        <v>0</v>
      </c>
      <c r="Q119" s="8">
        <v>2623</v>
      </c>
      <c r="R119" s="6">
        <f t="shared" si="5"/>
        <v>1311.5</v>
      </c>
      <c r="S119" s="5">
        <v>1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8">
        <v>499</v>
      </c>
      <c r="AF119" s="5">
        <v>0</v>
      </c>
    </row>
    <row r="120" spans="1:32" x14ac:dyDescent="0.25">
      <c r="A120" s="2">
        <v>2017</v>
      </c>
      <c r="B120" s="1" t="s">
        <v>30</v>
      </c>
      <c r="C120" s="8">
        <v>1</v>
      </c>
      <c r="D120" s="8">
        <v>148</v>
      </c>
      <c r="E120" s="6">
        <f t="shared" si="6"/>
        <v>12333.333333333334</v>
      </c>
      <c r="F120" s="8">
        <v>1259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1430</v>
      </c>
      <c r="M120" s="6">
        <f t="shared" si="4"/>
        <v>1430</v>
      </c>
      <c r="N120" s="8">
        <v>5</v>
      </c>
      <c r="O120" s="8">
        <v>3</v>
      </c>
      <c r="P120" s="8">
        <v>0</v>
      </c>
      <c r="Q120" s="8">
        <v>11340</v>
      </c>
      <c r="R120" s="6">
        <f t="shared" si="5"/>
        <v>11340</v>
      </c>
      <c r="S120" s="5">
        <v>1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8">
        <v>13</v>
      </c>
      <c r="AF120" s="5">
        <v>0</v>
      </c>
    </row>
    <row r="121" spans="1:32" x14ac:dyDescent="0.25">
      <c r="A121" s="2">
        <v>2017</v>
      </c>
      <c r="B121" s="1" t="s">
        <v>29</v>
      </c>
      <c r="C121" s="8">
        <v>5</v>
      </c>
      <c r="D121" s="8">
        <v>969</v>
      </c>
      <c r="E121" s="6">
        <f t="shared" si="6"/>
        <v>16150.000000000002</v>
      </c>
      <c r="F121" s="8">
        <v>150</v>
      </c>
      <c r="G121" s="8">
        <v>32</v>
      </c>
      <c r="H121" s="8">
        <v>16</v>
      </c>
      <c r="I121" s="8">
        <v>0</v>
      </c>
      <c r="J121" s="8">
        <v>0</v>
      </c>
      <c r="K121" s="8">
        <v>0</v>
      </c>
      <c r="L121" s="8">
        <v>865</v>
      </c>
      <c r="M121" s="6">
        <f t="shared" si="4"/>
        <v>173</v>
      </c>
      <c r="N121" s="8">
        <v>0</v>
      </c>
      <c r="O121" s="8">
        <v>0</v>
      </c>
      <c r="P121" s="8">
        <v>1</v>
      </c>
      <c r="Q121" s="8">
        <v>11575</v>
      </c>
      <c r="R121" s="6">
        <f t="shared" si="5"/>
        <v>2315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1</v>
      </c>
      <c r="AA121" s="5">
        <v>0</v>
      </c>
      <c r="AB121" s="5">
        <v>0</v>
      </c>
      <c r="AC121" s="5">
        <v>1</v>
      </c>
      <c r="AD121" s="5">
        <v>0</v>
      </c>
      <c r="AE121" s="8">
        <v>1582</v>
      </c>
      <c r="AF121" s="5">
        <v>1</v>
      </c>
    </row>
    <row r="122" spans="1:32" x14ac:dyDescent="0.25">
      <c r="A122" s="2">
        <v>2017</v>
      </c>
      <c r="B122" s="1" t="s">
        <v>29</v>
      </c>
      <c r="C122" s="8">
        <v>581</v>
      </c>
      <c r="D122" s="8">
        <v>132570</v>
      </c>
      <c r="E122" s="6">
        <f t="shared" si="6"/>
        <v>19014.629948364887</v>
      </c>
      <c r="F122" s="8">
        <v>17631</v>
      </c>
      <c r="G122" s="8">
        <v>1700</v>
      </c>
      <c r="H122" s="8">
        <v>1350</v>
      </c>
      <c r="I122" s="8">
        <v>17757.5</v>
      </c>
      <c r="J122" s="8">
        <v>0</v>
      </c>
      <c r="K122" s="8">
        <v>0</v>
      </c>
      <c r="L122" s="8">
        <v>37631</v>
      </c>
      <c r="M122" s="6">
        <f t="shared" si="4"/>
        <v>64.769363166953525</v>
      </c>
      <c r="N122" s="8">
        <v>112</v>
      </c>
      <c r="O122" s="8">
        <v>25</v>
      </c>
      <c r="P122" s="8">
        <v>6</v>
      </c>
      <c r="Q122" s="8">
        <v>1348816</v>
      </c>
      <c r="R122" s="6">
        <f t="shared" si="5"/>
        <v>2321.5421686746986</v>
      </c>
      <c r="S122" s="5">
        <v>1</v>
      </c>
      <c r="T122" s="5">
        <v>0</v>
      </c>
      <c r="U122" s="5">
        <v>1</v>
      </c>
      <c r="V122" s="5">
        <v>0</v>
      </c>
      <c r="W122" s="5">
        <v>0</v>
      </c>
      <c r="X122" s="5">
        <v>0</v>
      </c>
      <c r="Y122" s="5">
        <v>0</v>
      </c>
      <c r="Z122" s="5">
        <v>1</v>
      </c>
      <c r="AA122" s="5">
        <v>1</v>
      </c>
      <c r="AB122" s="5">
        <v>0</v>
      </c>
      <c r="AC122" s="5">
        <v>1</v>
      </c>
      <c r="AD122" s="5">
        <v>0</v>
      </c>
      <c r="AE122" s="8">
        <v>471236</v>
      </c>
      <c r="AF122" s="5">
        <v>0</v>
      </c>
    </row>
    <row r="123" spans="1:32" x14ac:dyDescent="0.25">
      <c r="A123" s="2">
        <v>2017</v>
      </c>
      <c r="B123" s="1" t="s">
        <v>29</v>
      </c>
      <c r="C123" s="8">
        <v>7</v>
      </c>
      <c r="D123" s="8">
        <v>1414</v>
      </c>
      <c r="E123" s="6">
        <f t="shared" si="6"/>
        <v>16833.333333333332</v>
      </c>
      <c r="F123" s="8">
        <v>413</v>
      </c>
      <c r="G123" s="8">
        <v>282</v>
      </c>
      <c r="H123" s="8">
        <v>184</v>
      </c>
      <c r="I123" s="8">
        <v>0</v>
      </c>
      <c r="J123" s="8">
        <v>0</v>
      </c>
      <c r="K123" s="8">
        <v>0</v>
      </c>
      <c r="L123" s="8">
        <v>649</v>
      </c>
      <c r="M123" s="6">
        <f t="shared" si="4"/>
        <v>92.714285714285708</v>
      </c>
      <c r="N123" s="8">
        <v>1</v>
      </c>
      <c r="O123" s="8">
        <v>0</v>
      </c>
      <c r="P123" s="8">
        <v>1</v>
      </c>
      <c r="Q123" s="8">
        <v>20332</v>
      </c>
      <c r="R123" s="6">
        <f t="shared" si="5"/>
        <v>2904.5714285714284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1</v>
      </c>
      <c r="AA123" s="5">
        <v>0</v>
      </c>
      <c r="AB123" s="5">
        <v>0</v>
      </c>
      <c r="AC123" s="5">
        <v>1</v>
      </c>
      <c r="AD123" s="5">
        <v>0</v>
      </c>
      <c r="AE123" s="8">
        <v>11737</v>
      </c>
      <c r="AF123" s="5">
        <v>1</v>
      </c>
    </row>
    <row r="124" spans="1:32" x14ac:dyDescent="0.25">
      <c r="A124" s="2">
        <v>2017</v>
      </c>
      <c r="B124" s="1" t="s">
        <v>29</v>
      </c>
      <c r="C124" s="8">
        <v>10</v>
      </c>
      <c r="D124" s="8">
        <v>1439</v>
      </c>
      <c r="E124" s="6">
        <f t="shared" si="6"/>
        <v>11991.666666666668</v>
      </c>
      <c r="F124" s="8">
        <v>125</v>
      </c>
      <c r="G124" s="8">
        <v>118</v>
      </c>
      <c r="H124" s="8">
        <v>38</v>
      </c>
      <c r="I124" s="8">
        <v>0</v>
      </c>
      <c r="J124" s="8">
        <v>0</v>
      </c>
      <c r="K124" s="8">
        <v>0</v>
      </c>
      <c r="L124" s="8">
        <v>408</v>
      </c>
      <c r="M124" s="6">
        <f t="shared" si="4"/>
        <v>40.799999999999997</v>
      </c>
      <c r="N124" s="8">
        <v>0</v>
      </c>
      <c r="O124" s="8">
        <v>0</v>
      </c>
      <c r="P124" s="8">
        <v>0</v>
      </c>
      <c r="Q124" s="8">
        <v>4895</v>
      </c>
      <c r="R124" s="6">
        <f t="shared" si="5"/>
        <v>489.5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</v>
      </c>
      <c r="AA124" s="5">
        <v>0</v>
      </c>
      <c r="AB124" s="5">
        <v>0</v>
      </c>
      <c r="AC124" s="5">
        <v>1</v>
      </c>
      <c r="AD124" s="5">
        <v>0</v>
      </c>
      <c r="AE124" s="8">
        <v>3396</v>
      </c>
      <c r="AF124" s="5">
        <v>1</v>
      </c>
    </row>
    <row r="125" spans="1:32" x14ac:dyDescent="0.25">
      <c r="A125" s="2">
        <v>2017</v>
      </c>
      <c r="B125" s="1" t="s">
        <v>29</v>
      </c>
      <c r="C125" s="8">
        <v>1.08</v>
      </c>
      <c r="D125" s="8">
        <v>212</v>
      </c>
      <c r="E125" s="6">
        <f t="shared" si="6"/>
        <v>16358.024691358021</v>
      </c>
      <c r="F125" s="8">
        <v>220</v>
      </c>
      <c r="G125" s="8">
        <v>118</v>
      </c>
      <c r="H125" s="8">
        <v>0</v>
      </c>
      <c r="I125" s="8">
        <v>0</v>
      </c>
      <c r="J125" s="8">
        <v>0</v>
      </c>
      <c r="K125" s="8">
        <v>0</v>
      </c>
      <c r="L125" s="8">
        <v>171</v>
      </c>
      <c r="M125" s="6">
        <f t="shared" si="4"/>
        <v>158.33333333333331</v>
      </c>
      <c r="N125" s="8">
        <v>2</v>
      </c>
      <c r="O125" s="8">
        <v>0</v>
      </c>
      <c r="P125" s="8">
        <v>1</v>
      </c>
      <c r="Q125" s="8">
        <v>8664</v>
      </c>
      <c r="R125" s="6">
        <f t="shared" si="5"/>
        <v>8022.2222222222217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1</v>
      </c>
      <c r="AA125" s="5">
        <v>0</v>
      </c>
      <c r="AB125" s="5">
        <v>0</v>
      </c>
      <c r="AC125" s="5">
        <v>0</v>
      </c>
      <c r="AD125" s="5">
        <v>0</v>
      </c>
      <c r="AE125" s="8">
        <v>1113</v>
      </c>
      <c r="AF125" s="5">
        <v>1</v>
      </c>
    </row>
    <row r="126" spans="1:32" x14ac:dyDescent="0.25">
      <c r="A126" s="2">
        <v>2017</v>
      </c>
      <c r="B126" s="1" t="s">
        <v>29</v>
      </c>
      <c r="C126" s="8">
        <v>3</v>
      </c>
      <c r="D126" s="8">
        <v>351</v>
      </c>
      <c r="E126" s="6">
        <f t="shared" si="6"/>
        <v>9750</v>
      </c>
      <c r="F126" s="8">
        <v>37</v>
      </c>
      <c r="G126" s="8">
        <v>243</v>
      </c>
      <c r="H126" s="8">
        <v>0</v>
      </c>
      <c r="I126" s="8">
        <v>0</v>
      </c>
      <c r="J126" s="8">
        <v>0</v>
      </c>
      <c r="K126" s="8">
        <v>0</v>
      </c>
      <c r="L126" s="8">
        <v>229</v>
      </c>
      <c r="M126" s="6">
        <f t="shared" si="4"/>
        <v>76.333333333333329</v>
      </c>
      <c r="N126" s="8">
        <v>2</v>
      </c>
      <c r="O126" s="8">
        <v>0</v>
      </c>
      <c r="P126" s="8">
        <v>0</v>
      </c>
      <c r="Q126" s="8">
        <v>44556</v>
      </c>
      <c r="R126" s="6">
        <f t="shared" si="5"/>
        <v>14852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</v>
      </c>
      <c r="AA126" s="5">
        <v>0</v>
      </c>
      <c r="AB126" s="5">
        <v>0</v>
      </c>
      <c r="AC126" s="5">
        <v>0</v>
      </c>
      <c r="AD126" s="5">
        <v>0</v>
      </c>
      <c r="AE126" s="8">
        <v>1357</v>
      </c>
      <c r="AF126" s="5">
        <v>0</v>
      </c>
    </row>
    <row r="127" spans="1:32" x14ac:dyDescent="0.25">
      <c r="A127" s="2">
        <v>2017</v>
      </c>
      <c r="B127" s="1" t="s">
        <v>29</v>
      </c>
      <c r="C127" s="8">
        <v>6</v>
      </c>
      <c r="D127" s="8">
        <v>1284</v>
      </c>
      <c r="E127" s="6">
        <f t="shared" si="6"/>
        <v>17833.333333333332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300</v>
      </c>
      <c r="M127" s="6">
        <f t="shared" si="4"/>
        <v>50</v>
      </c>
      <c r="N127" s="8">
        <v>3</v>
      </c>
      <c r="O127" s="8">
        <v>0</v>
      </c>
      <c r="P127" s="8">
        <v>0</v>
      </c>
      <c r="Q127" s="8">
        <v>12199</v>
      </c>
      <c r="R127" s="6">
        <f t="shared" si="5"/>
        <v>2033.1666666666667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8">
        <v>2410</v>
      </c>
      <c r="AF127" s="5">
        <v>1</v>
      </c>
    </row>
    <row r="128" spans="1:32" x14ac:dyDescent="0.25">
      <c r="A128" s="2">
        <v>2017</v>
      </c>
      <c r="B128" s="1" t="s">
        <v>29</v>
      </c>
      <c r="C128" s="8">
        <v>12</v>
      </c>
      <c r="D128" s="8">
        <v>1579</v>
      </c>
      <c r="E128" s="6">
        <f t="shared" si="6"/>
        <v>10965.277777777779</v>
      </c>
      <c r="F128" s="8">
        <v>35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434</v>
      </c>
      <c r="M128" s="6">
        <f t="shared" si="4"/>
        <v>36.166666666666664</v>
      </c>
      <c r="N128" s="8">
        <v>3</v>
      </c>
      <c r="O128" s="8">
        <v>0</v>
      </c>
      <c r="P128" s="8">
        <v>0</v>
      </c>
      <c r="Q128" s="8">
        <v>17501</v>
      </c>
      <c r="R128" s="6">
        <f t="shared" si="5"/>
        <v>1458.4166666666667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8">
        <v>4023</v>
      </c>
      <c r="AF128" s="5">
        <v>0</v>
      </c>
    </row>
    <row r="129" spans="1:32" x14ac:dyDescent="0.25">
      <c r="A129" s="2">
        <v>2017</v>
      </c>
      <c r="B129" s="1" t="s">
        <v>29</v>
      </c>
      <c r="C129" s="8">
        <v>24</v>
      </c>
      <c r="D129" s="8">
        <v>3902</v>
      </c>
      <c r="E129" s="6">
        <f t="shared" si="6"/>
        <v>13548.611111111113</v>
      </c>
      <c r="F129" s="8">
        <v>1038.9000000000001</v>
      </c>
      <c r="G129" s="8">
        <v>163</v>
      </c>
      <c r="H129" s="8">
        <v>67</v>
      </c>
      <c r="I129" s="8">
        <v>0</v>
      </c>
      <c r="J129" s="8">
        <v>0</v>
      </c>
      <c r="K129" s="8">
        <v>0</v>
      </c>
      <c r="L129" s="8">
        <v>1579</v>
      </c>
      <c r="M129" s="6">
        <f t="shared" si="4"/>
        <v>65.791666666666671</v>
      </c>
      <c r="N129" s="8">
        <v>11</v>
      </c>
      <c r="O129" s="8">
        <v>0</v>
      </c>
      <c r="P129" s="8">
        <v>1</v>
      </c>
      <c r="Q129" s="8">
        <v>8680</v>
      </c>
      <c r="R129" s="6">
        <f t="shared" si="5"/>
        <v>361.66666666666669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</v>
      </c>
      <c r="AA129" s="5">
        <v>0</v>
      </c>
      <c r="AB129" s="5">
        <v>0</v>
      </c>
      <c r="AC129" s="5">
        <v>1</v>
      </c>
      <c r="AD129" s="5">
        <v>0</v>
      </c>
      <c r="AE129" s="8">
        <v>8680</v>
      </c>
      <c r="AF129" s="5">
        <v>0</v>
      </c>
    </row>
    <row r="130" spans="1:32" x14ac:dyDescent="0.25">
      <c r="A130" s="2">
        <v>2017</v>
      </c>
      <c r="B130" s="1" t="s">
        <v>30</v>
      </c>
      <c r="C130" s="8">
        <v>185</v>
      </c>
      <c r="D130" s="8">
        <v>46821</v>
      </c>
      <c r="E130" s="6">
        <f t="shared" si="6"/>
        <v>21090.54054054054</v>
      </c>
      <c r="F130" s="8">
        <v>7732</v>
      </c>
      <c r="G130" s="8">
        <v>3634</v>
      </c>
      <c r="H130" s="8">
        <v>801</v>
      </c>
      <c r="I130" s="8">
        <v>0</v>
      </c>
      <c r="J130" s="8">
        <v>0</v>
      </c>
      <c r="K130" s="8">
        <v>0</v>
      </c>
      <c r="L130" s="8">
        <v>9402</v>
      </c>
      <c r="M130" s="6">
        <f t="shared" si="4"/>
        <v>50.821621621621624</v>
      </c>
      <c r="N130" s="8">
        <v>22</v>
      </c>
      <c r="O130" s="8">
        <v>9</v>
      </c>
      <c r="P130" s="8">
        <v>5</v>
      </c>
      <c r="Q130" s="8">
        <v>336274</v>
      </c>
      <c r="R130" s="6">
        <f t="shared" si="5"/>
        <v>1817.6972972972974</v>
      </c>
      <c r="S130" s="5">
        <v>1</v>
      </c>
      <c r="T130" s="5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1</v>
      </c>
      <c r="AA130" s="5">
        <v>0</v>
      </c>
      <c r="AB130" s="5">
        <v>0</v>
      </c>
      <c r="AC130" s="5">
        <v>1</v>
      </c>
      <c r="AD130" s="5">
        <v>0</v>
      </c>
      <c r="AE130" s="8">
        <v>149514</v>
      </c>
      <c r="AF130" s="5">
        <v>1</v>
      </c>
    </row>
    <row r="131" spans="1:32" x14ac:dyDescent="0.25">
      <c r="A131" s="2">
        <v>2017</v>
      </c>
      <c r="B131" s="1" t="s">
        <v>30</v>
      </c>
      <c r="C131" s="8">
        <v>244</v>
      </c>
      <c r="D131" s="8">
        <v>52845</v>
      </c>
      <c r="E131" s="6">
        <f t="shared" si="6"/>
        <v>18048.155737704918</v>
      </c>
      <c r="F131" s="8">
        <v>8284</v>
      </c>
      <c r="G131" s="8">
        <v>3612</v>
      </c>
      <c r="H131" s="8">
        <v>1101</v>
      </c>
      <c r="I131" s="8">
        <v>0</v>
      </c>
      <c r="J131" s="8">
        <v>0</v>
      </c>
      <c r="K131" s="8">
        <v>0</v>
      </c>
      <c r="L131" s="8">
        <v>17699</v>
      </c>
      <c r="M131" s="6">
        <f t="shared" si="4"/>
        <v>72.536885245901644</v>
      </c>
      <c r="N131" s="8">
        <v>48</v>
      </c>
      <c r="O131" s="8">
        <v>10</v>
      </c>
      <c r="P131" s="8">
        <v>6</v>
      </c>
      <c r="Q131" s="8">
        <v>452353</v>
      </c>
      <c r="R131" s="6">
        <f t="shared" si="5"/>
        <v>1853.905737704918</v>
      </c>
      <c r="S131" s="5">
        <v>1</v>
      </c>
      <c r="T131" s="5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1</v>
      </c>
      <c r="AA131" s="5">
        <v>0</v>
      </c>
      <c r="AB131" s="5">
        <v>0</v>
      </c>
      <c r="AC131" s="5">
        <v>1</v>
      </c>
      <c r="AD131" s="5">
        <v>0</v>
      </c>
      <c r="AE131" s="8">
        <v>213389</v>
      </c>
      <c r="AF131" s="5">
        <v>1</v>
      </c>
    </row>
    <row r="132" spans="1:32" x14ac:dyDescent="0.25">
      <c r="A132" s="2">
        <v>2017</v>
      </c>
      <c r="B132" s="1" t="s">
        <v>30</v>
      </c>
      <c r="C132" s="8">
        <v>134</v>
      </c>
      <c r="D132" s="8">
        <v>33161</v>
      </c>
      <c r="E132" s="6">
        <f t="shared" si="6"/>
        <v>20622.512437810943</v>
      </c>
      <c r="F132" s="8">
        <v>3858</v>
      </c>
      <c r="G132" s="8">
        <v>1785</v>
      </c>
      <c r="H132" s="8">
        <v>550</v>
      </c>
      <c r="I132" s="8">
        <v>0</v>
      </c>
      <c r="J132" s="8">
        <v>0</v>
      </c>
      <c r="K132" s="8">
        <v>0</v>
      </c>
      <c r="L132" s="8">
        <v>13857</v>
      </c>
      <c r="M132" s="6">
        <f t="shared" ref="M132:M195" si="7">L132/C132</f>
        <v>103.41044776119404</v>
      </c>
      <c r="N132" s="8">
        <v>29</v>
      </c>
      <c r="O132" s="8">
        <v>8</v>
      </c>
      <c r="P132" s="8">
        <v>0</v>
      </c>
      <c r="Q132" s="8">
        <v>228456</v>
      </c>
      <c r="R132" s="6">
        <f t="shared" ref="R132:R195" si="8">Q132/C132</f>
        <v>1704.8955223880596</v>
      </c>
      <c r="S132" s="5">
        <v>1</v>
      </c>
      <c r="T132" s="5">
        <v>1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</v>
      </c>
      <c r="AA132" s="5">
        <v>0</v>
      </c>
      <c r="AB132" s="5">
        <v>0</v>
      </c>
      <c r="AC132" s="5">
        <v>1</v>
      </c>
      <c r="AD132" s="5">
        <v>0</v>
      </c>
      <c r="AE132" s="8">
        <v>94695</v>
      </c>
      <c r="AF132" s="5">
        <v>1</v>
      </c>
    </row>
    <row r="133" spans="1:32" x14ac:dyDescent="0.25">
      <c r="A133" s="2">
        <v>2017</v>
      </c>
      <c r="B133" s="1" t="s">
        <v>30</v>
      </c>
      <c r="C133" s="8">
        <v>4</v>
      </c>
      <c r="D133" s="8">
        <v>593</v>
      </c>
      <c r="E133" s="6">
        <f t="shared" si="6"/>
        <v>12354.166666666666</v>
      </c>
      <c r="F133" s="8">
        <v>1170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536</v>
      </c>
      <c r="M133" s="6">
        <f t="shared" si="7"/>
        <v>134</v>
      </c>
      <c r="N133" s="8">
        <v>1</v>
      </c>
      <c r="O133" s="8">
        <v>0</v>
      </c>
      <c r="P133" s="8">
        <v>0</v>
      </c>
      <c r="Q133" s="8">
        <v>5443</v>
      </c>
      <c r="R133" s="6">
        <f t="shared" si="8"/>
        <v>1360.75</v>
      </c>
      <c r="S133" s="5">
        <v>1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8">
        <v>920</v>
      </c>
      <c r="AF133" s="5">
        <v>1</v>
      </c>
    </row>
    <row r="134" spans="1:32" x14ac:dyDescent="0.25">
      <c r="A134" s="2">
        <v>2017</v>
      </c>
      <c r="B134" s="1" t="s">
        <v>29</v>
      </c>
      <c r="C134" s="8">
        <v>2</v>
      </c>
      <c r="D134" s="8">
        <v>162</v>
      </c>
      <c r="E134" s="6">
        <f t="shared" si="6"/>
        <v>6750</v>
      </c>
      <c r="F134" s="8">
        <v>811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818</v>
      </c>
      <c r="M134" s="6">
        <f t="shared" si="7"/>
        <v>409</v>
      </c>
      <c r="N134" s="8">
        <v>6</v>
      </c>
      <c r="O134" s="8">
        <v>2</v>
      </c>
      <c r="P134" s="8">
        <v>0</v>
      </c>
      <c r="Q134" s="8">
        <v>564</v>
      </c>
      <c r="R134" s="6">
        <f t="shared" si="8"/>
        <v>282</v>
      </c>
      <c r="S134" s="5">
        <v>1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8">
        <v>415</v>
      </c>
      <c r="AF134" s="5">
        <v>1</v>
      </c>
    </row>
    <row r="135" spans="1:32" x14ac:dyDescent="0.25">
      <c r="A135" s="2">
        <v>2017</v>
      </c>
      <c r="B135" s="1" t="s">
        <v>29</v>
      </c>
      <c r="C135" s="8">
        <v>54</v>
      </c>
      <c r="D135" s="8">
        <v>9871</v>
      </c>
      <c r="E135" s="6">
        <f t="shared" si="6"/>
        <v>15233.024691358025</v>
      </c>
      <c r="F135" s="8">
        <v>3825</v>
      </c>
      <c r="G135" s="8">
        <v>754</v>
      </c>
      <c r="H135" s="8">
        <v>365</v>
      </c>
      <c r="I135" s="8">
        <v>0</v>
      </c>
      <c r="J135" s="8">
        <v>0</v>
      </c>
      <c r="K135" s="8">
        <v>0</v>
      </c>
      <c r="L135" s="8">
        <v>5474</v>
      </c>
      <c r="M135" s="6">
        <f t="shared" si="7"/>
        <v>101.37037037037037</v>
      </c>
      <c r="N135" s="8">
        <v>15</v>
      </c>
      <c r="O135" s="8">
        <v>4</v>
      </c>
      <c r="P135" s="8">
        <v>2</v>
      </c>
      <c r="Q135" s="8">
        <v>77291</v>
      </c>
      <c r="R135" s="6">
        <f t="shared" si="8"/>
        <v>1431.3148148148148</v>
      </c>
      <c r="S135" s="5">
        <v>1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1</v>
      </c>
      <c r="AA135" s="5">
        <v>0</v>
      </c>
      <c r="AB135" s="5">
        <v>0</v>
      </c>
      <c r="AC135" s="5">
        <v>1</v>
      </c>
      <c r="AD135" s="5">
        <v>0</v>
      </c>
      <c r="AE135" s="8">
        <v>34296</v>
      </c>
      <c r="AF135" s="5">
        <v>0</v>
      </c>
    </row>
    <row r="136" spans="1:32" x14ac:dyDescent="0.25">
      <c r="A136" s="2">
        <v>2017</v>
      </c>
      <c r="B136" s="1" t="s">
        <v>30</v>
      </c>
      <c r="C136" s="8">
        <v>37</v>
      </c>
      <c r="D136" s="8">
        <v>6801</v>
      </c>
      <c r="E136" s="6">
        <f t="shared" si="6"/>
        <v>15317.567567567567</v>
      </c>
      <c r="F136" s="8">
        <v>3386</v>
      </c>
      <c r="G136" s="8">
        <v>378</v>
      </c>
      <c r="H136" s="8">
        <v>200</v>
      </c>
      <c r="I136" s="8">
        <v>0</v>
      </c>
      <c r="J136" s="8">
        <v>0</v>
      </c>
      <c r="K136" s="8">
        <v>0</v>
      </c>
      <c r="L136" s="8">
        <v>2756</v>
      </c>
      <c r="M136" s="6">
        <f t="shared" si="7"/>
        <v>74.486486486486484</v>
      </c>
      <c r="N136" s="8">
        <v>3</v>
      </c>
      <c r="O136" s="8">
        <v>1</v>
      </c>
      <c r="P136" s="8">
        <v>0</v>
      </c>
      <c r="Q136" s="8">
        <v>24303</v>
      </c>
      <c r="R136" s="6">
        <f t="shared" si="8"/>
        <v>656.83783783783781</v>
      </c>
      <c r="S136" s="5">
        <v>1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1</v>
      </c>
      <c r="AA136" s="5">
        <v>0</v>
      </c>
      <c r="AB136" s="5">
        <v>0</v>
      </c>
      <c r="AC136" s="5">
        <v>1</v>
      </c>
      <c r="AD136" s="5">
        <v>0</v>
      </c>
      <c r="AE136" s="8">
        <v>22278</v>
      </c>
      <c r="AF136" s="5">
        <v>0</v>
      </c>
    </row>
    <row r="137" spans="1:32" x14ac:dyDescent="0.25">
      <c r="A137" s="2">
        <v>2017</v>
      </c>
      <c r="B137" s="1" t="s">
        <v>29</v>
      </c>
      <c r="C137" s="8">
        <v>1</v>
      </c>
      <c r="D137" s="8">
        <v>93</v>
      </c>
      <c r="E137" s="6">
        <f t="shared" si="6"/>
        <v>7750</v>
      </c>
      <c r="F137" s="8">
        <v>150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300</v>
      </c>
      <c r="M137" s="6">
        <f t="shared" si="7"/>
        <v>300</v>
      </c>
      <c r="N137" s="8">
        <v>1</v>
      </c>
      <c r="O137" s="8">
        <v>0</v>
      </c>
      <c r="P137" s="8">
        <v>0</v>
      </c>
      <c r="Q137" s="8">
        <v>7119</v>
      </c>
      <c r="R137" s="6">
        <f t="shared" si="8"/>
        <v>7119</v>
      </c>
      <c r="S137" s="5">
        <v>1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8">
        <v>1108</v>
      </c>
      <c r="AF137" s="5">
        <v>0</v>
      </c>
    </row>
    <row r="138" spans="1:32" x14ac:dyDescent="0.25">
      <c r="A138" s="2">
        <v>2017</v>
      </c>
      <c r="B138" s="1" t="s">
        <v>36</v>
      </c>
      <c r="C138" s="8">
        <v>84</v>
      </c>
      <c r="D138" s="8">
        <v>19086</v>
      </c>
      <c r="E138" s="6">
        <f t="shared" si="6"/>
        <v>18934.523809523809</v>
      </c>
      <c r="F138" s="8">
        <v>1575</v>
      </c>
      <c r="G138" s="8">
        <v>576</v>
      </c>
      <c r="H138" s="8">
        <v>255</v>
      </c>
      <c r="I138" s="8">
        <v>0</v>
      </c>
      <c r="J138" s="8">
        <v>0</v>
      </c>
      <c r="K138" s="8">
        <v>0</v>
      </c>
      <c r="L138" s="8">
        <v>8083</v>
      </c>
      <c r="M138" s="6">
        <f t="shared" si="7"/>
        <v>96.226190476190482</v>
      </c>
      <c r="N138" s="8">
        <v>25</v>
      </c>
      <c r="O138" s="8">
        <v>2</v>
      </c>
      <c r="P138" s="8">
        <v>3</v>
      </c>
      <c r="Q138" s="8">
        <v>130840</v>
      </c>
      <c r="R138" s="6">
        <f t="shared" si="8"/>
        <v>1557.6190476190477</v>
      </c>
      <c r="S138" s="5">
        <v>1</v>
      </c>
      <c r="T138" s="5">
        <v>0</v>
      </c>
      <c r="U138" s="5">
        <v>1</v>
      </c>
      <c r="V138" s="5">
        <v>0</v>
      </c>
      <c r="W138" s="5">
        <v>0</v>
      </c>
      <c r="X138" s="5">
        <v>0</v>
      </c>
      <c r="Y138" s="5">
        <v>0</v>
      </c>
      <c r="Z138" s="5">
        <v>1</v>
      </c>
      <c r="AA138" s="5">
        <v>0</v>
      </c>
      <c r="AB138" s="5">
        <v>0</v>
      </c>
      <c r="AC138" s="5">
        <v>1</v>
      </c>
      <c r="AD138" s="5">
        <v>0</v>
      </c>
      <c r="AE138" s="8">
        <v>55962</v>
      </c>
      <c r="AF138" s="5">
        <v>1</v>
      </c>
    </row>
    <row r="139" spans="1:32" x14ac:dyDescent="0.25">
      <c r="A139" s="2">
        <v>2017</v>
      </c>
      <c r="B139" s="1" t="s">
        <v>30</v>
      </c>
      <c r="C139" s="8">
        <v>191</v>
      </c>
      <c r="D139" s="8">
        <v>59107</v>
      </c>
      <c r="E139" s="6">
        <f t="shared" si="6"/>
        <v>25788.394415357769</v>
      </c>
      <c r="F139" s="8">
        <v>3019</v>
      </c>
      <c r="G139" s="8">
        <v>1802</v>
      </c>
      <c r="H139" s="8">
        <v>610</v>
      </c>
      <c r="I139" s="8">
        <v>0</v>
      </c>
      <c r="J139" s="8">
        <v>0</v>
      </c>
      <c r="K139" s="8">
        <v>0</v>
      </c>
      <c r="L139" s="8">
        <v>12957</v>
      </c>
      <c r="M139" s="6">
        <f t="shared" si="7"/>
        <v>67.837696335078533</v>
      </c>
      <c r="N139" s="8">
        <v>25</v>
      </c>
      <c r="O139" s="8">
        <v>5</v>
      </c>
      <c r="P139" s="8">
        <v>5</v>
      </c>
      <c r="Q139" s="8">
        <v>198082</v>
      </c>
      <c r="R139" s="6">
        <f t="shared" si="8"/>
        <v>1037.0785340314137</v>
      </c>
      <c r="S139" s="5">
        <v>1</v>
      </c>
      <c r="T139" s="5">
        <v>0</v>
      </c>
      <c r="U139" s="5">
        <v>1</v>
      </c>
      <c r="V139" s="5">
        <v>0</v>
      </c>
      <c r="W139" s="5">
        <v>0</v>
      </c>
      <c r="X139" s="5">
        <v>0</v>
      </c>
      <c r="Y139" s="5">
        <v>0</v>
      </c>
      <c r="Z139" s="5">
        <v>1</v>
      </c>
      <c r="AA139" s="5">
        <v>0</v>
      </c>
      <c r="AB139" s="5">
        <v>0</v>
      </c>
      <c r="AC139" s="5">
        <v>1</v>
      </c>
      <c r="AD139" s="5">
        <v>0</v>
      </c>
      <c r="AE139" s="8">
        <v>130149</v>
      </c>
      <c r="AF139" s="5">
        <v>1</v>
      </c>
    </row>
    <row r="140" spans="1:32" x14ac:dyDescent="0.25">
      <c r="A140" s="2">
        <v>2017</v>
      </c>
      <c r="B140" s="1" t="s">
        <v>29</v>
      </c>
      <c r="C140" s="8">
        <v>13</v>
      </c>
      <c r="D140" s="8">
        <v>1835</v>
      </c>
      <c r="E140" s="6">
        <f t="shared" si="6"/>
        <v>11762.820512820514</v>
      </c>
      <c r="F140" s="8">
        <v>240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1052</v>
      </c>
      <c r="M140" s="6">
        <f t="shared" si="7"/>
        <v>80.92307692307692</v>
      </c>
      <c r="N140" s="8">
        <v>6</v>
      </c>
      <c r="O140" s="8">
        <v>0</v>
      </c>
      <c r="P140" s="8">
        <v>0</v>
      </c>
      <c r="Q140" s="8">
        <v>51414</v>
      </c>
      <c r="R140" s="6">
        <f t="shared" si="8"/>
        <v>3954.9230769230771</v>
      </c>
      <c r="S140" s="5">
        <v>0</v>
      </c>
      <c r="T140" s="5">
        <v>0</v>
      </c>
      <c r="U140" s="5">
        <v>1</v>
      </c>
      <c r="V140" s="5">
        <v>1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8">
        <v>31780</v>
      </c>
      <c r="AF140" s="5">
        <v>1</v>
      </c>
    </row>
    <row r="141" spans="1:32" x14ac:dyDescent="0.25">
      <c r="A141" s="2">
        <v>2017</v>
      </c>
      <c r="B141" s="1" t="s">
        <v>29</v>
      </c>
      <c r="C141" s="8">
        <v>91</v>
      </c>
      <c r="D141" s="8">
        <v>38732</v>
      </c>
      <c r="E141" s="6">
        <f t="shared" si="6"/>
        <v>35468.864468864471</v>
      </c>
      <c r="F141" s="8">
        <v>3440</v>
      </c>
      <c r="G141" s="8">
        <v>698</v>
      </c>
      <c r="H141" s="8">
        <v>0</v>
      </c>
      <c r="I141" s="8">
        <v>0</v>
      </c>
      <c r="J141" s="8">
        <v>0</v>
      </c>
      <c r="K141" s="8">
        <v>0</v>
      </c>
      <c r="L141" s="8">
        <v>10750</v>
      </c>
      <c r="M141" s="6">
        <f t="shared" si="7"/>
        <v>118.13186813186813</v>
      </c>
      <c r="N141" s="8">
        <v>18</v>
      </c>
      <c r="O141" s="8">
        <v>5</v>
      </c>
      <c r="P141" s="8">
        <v>1</v>
      </c>
      <c r="Q141" s="8">
        <v>465989</v>
      </c>
      <c r="R141" s="6">
        <f t="shared" si="8"/>
        <v>5120.7582417582416</v>
      </c>
      <c r="S141" s="5">
        <v>1</v>
      </c>
      <c r="T141" s="5">
        <v>0</v>
      </c>
      <c r="U141" s="5">
        <v>1</v>
      </c>
      <c r="V141" s="5">
        <v>0</v>
      </c>
      <c r="W141" s="5">
        <v>0</v>
      </c>
      <c r="X141" s="5">
        <v>0</v>
      </c>
      <c r="Y141" s="5">
        <v>0</v>
      </c>
      <c r="Z141" s="5">
        <v>1</v>
      </c>
      <c r="AA141" s="5">
        <v>0</v>
      </c>
      <c r="AB141" s="5">
        <v>0</v>
      </c>
      <c r="AC141" s="5">
        <v>0</v>
      </c>
      <c r="AD141" s="5">
        <v>0</v>
      </c>
      <c r="AE141" s="8">
        <v>186366</v>
      </c>
      <c r="AF141" s="5">
        <v>0</v>
      </c>
    </row>
    <row r="142" spans="1:32" x14ac:dyDescent="0.25">
      <c r="A142" s="2">
        <v>2017</v>
      </c>
      <c r="B142" s="1" t="s">
        <v>29</v>
      </c>
      <c r="C142" s="8">
        <v>7</v>
      </c>
      <c r="D142" s="8">
        <v>1040</v>
      </c>
      <c r="E142" s="6">
        <f t="shared" si="6"/>
        <v>12380.952380952382</v>
      </c>
      <c r="F142" s="8">
        <v>277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680</v>
      </c>
      <c r="M142" s="6">
        <f t="shared" si="7"/>
        <v>97.142857142857139</v>
      </c>
      <c r="N142" s="8">
        <v>6</v>
      </c>
      <c r="O142" s="8">
        <v>0</v>
      </c>
      <c r="P142" s="8">
        <v>0</v>
      </c>
      <c r="Q142" s="8">
        <v>2567</v>
      </c>
      <c r="R142" s="6">
        <f t="shared" si="8"/>
        <v>366.71428571428572</v>
      </c>
      <c r="S142" s="5">
        <v>0</v>
      </c>
      <c r="T142" s="5">
        <v>0</v>
      </c>
      <c r="U142" s="5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8">
        <v>6747</v>
      </c>
      <c r="AF142" s="5">
        <v>1</v>
      </c>
    </row>
    <row r="143" spans="1:32" x14ac:dyDescent="0.25">
      <c r="A143" s="2">
        <v>2017</v>
      </c>
      <c r="B143" s="1" t="s">
        <v>29</v>
      </c>
      <c r="C143" s="8">
        <v>19</v>
      </c>
      <c r="D143" s="8">
        <v>2488</v>
      </c>
      <c r="E143" s="6">
        <f t="shared" si="6"/>
        <v>10912.280701754386</v>
      </c>
      <c r="F143" s="8">
        <v>700</v>
      </c>
      <c r="G143" s="8">
        <v>36</v>
      </c>
      <c r="H143" s="8">
        <v>19</v>
      </c>
      <c r="I143" s="8">
        <v>0</v>
      </c>
      <c r="J143" s="8">
        <v>0</v>
      </c>
      <c r="K143" s="8">
        <v>0</v>
      </c>
      <c r="L143" s="8">
        <v>4678</v>
      </c>
      <c r="M143" s="6">
        <f t="shared" si="7"/>
        <v>246.21052631578948</v>
      </c>
      <c r="N143" s="8">
        <v>22</v>
      </c>
      <c r="O143" s="8">
        <v>2</v>
      </c>
      <c r="P143" s="8">
        <v>2</v>
      </c>
      <c r="Q143" s="8">
        <v>46482</v>
      </c>
      <c r="R143" s="6">
        <f t="shared" si="8"/>
        <v>2446.4210526315787</v>
      </c>
      <c r="S143" s="5">
        <v>1</v>
      </c>
      <c r="T143" s="5">
        <v>0</v>
      </c>
      <c r="U143" s="5">
        <v>1</v>
      </c>
      <c r="V143" s="5">
        <v>0</v>
      </c>
      <c r="W143" s="5">
        <v>0</v>
      </c>
      <c r="X143" s="5">
        <v>0</v>
      </c>
      <c r="Y143" s="5">
        <v>0</v>
      </c>
      <c r="Z143" s="5">
        <v>1</v>
      </c>
      <c r="AA143" s="5">
        <v>0</v>
      </c>
      <c r="AB143" s="5">
        <v>0</v>
      </c>
      <c r="AC143" s="5">
        <v>1</v>
      </c>
      <c r="AD143" s="5">
        <v>0</v>
      </c>
      <c r="AE143" s="8">
        <v>10227</v>
      </c>
      <c r="AF143" s="5">
        <v>0</v>
      </c>
    </row>
    <row r="144" spans="1:32" x14ac:dyDescent="0.25">
      <c r="A144" s="2">
        <v>2017</v>
      </c>
      <c r="B144" s="1" t="s">
        <v>29</v>
      </c>
      <c r="C144" s="8">
        <v>2</v>
      </c>
      <c r="D144" s="8">
        <v>276</v>
      </c>
      <c r="E144" s="6">
        <f t="shared" si="6"/>
        <v>11500</v>
      </c>
      <c r="F144" s="8">
        <v>47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630</v>
      </c>
      <c r="M144" s="6">
        <f t="shared" si="7"/>
        <v>315</v>
      </c>
      <c r="N144" s="8">
        <v>3</v>
      </c>
      <c r="O144" s="8">
        <v>1</v>
      </c>
      <c r="P144" s="8">
        <v>0</v>
      </c>
      <c r="Q144" s="8">
        <v>2109</v>
      </c>
      <c r="R144" s="6">
        <f t="shared" si="8"/>
        <v>1054.5</v>
      </c>
      <c r="S144" s="5">
        <v>1</v>
      </c>
      <c r="T144" s="5">
        <v>0</v>
      </c>
      <c r="U144" s="5">
        <v>1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8">
        <v>976</v>
      </c>
      <c r="AF144" s="5">
        <v>1</v>
      </c>
    </row>
    <row r="145" spans="1:32" x14ac:dyDescent="0.25">
      <c r="A145" s="2">
        <v>2017</v>
      </c>
      <c r="B145" s="1" t="s">
        <v>29</v>
      </c>
      <c r="C145" s="8">
        <v>6</v>
      </c>
      <c r="D145" s="8">
        <v>820</v>
      </c>
      <c r="E145" s="6">
        <f t="shared" si="6"/>
        <v>11388.888888888887</v>
      </c>
      <c r="F145" s="8">
        <v>248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490</v>
      </c>
      <c r="M145" s="6">
        <f t="shared" si="7"/>
        <v>81.666666666666671</v>
      </c>
      <c r="N145" s="8">
        <v>2</v>
      </c>
      <c r="O145" s="8">
        <v>0</v>
      </c>
      <c r="P145" s="8">
        <v>1</v>
      </c>
      <c r="Q145" s="8">
        <v>5610</v>
      </c>
      <c r="R145" s="6">
        <f t="shared" si="8"/>
        <v>935</v>
      </c>
      <c r="S145" s="5">
        <v>0</v>
      </c>
      <c r="T145" s="5">
        <v>0</v>
      </c>
      <c r="U145" s="5">
        <v>1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8">
        <v>3099</v>
      </c>
      <c r="AF145" s="5">
        <v>1</v>
      </c>
    </row>
    <row r="146" spans="1:32" x14ac:dyDescent="0.25">
      <c r="A146" s="2">
        <v>2017</v>
      </c>
      <c r="B146" s="1" t="s">
        <v>29</v>
      </c>
      <c r="C146" s="8">
        <v>51</v>
      </c>
      <c r="D146" s="8">
        <v>14638</v>
      </c>
      <c r="E146" s="6">
        <f t="shared" si="6"/>
        <v>23918.300653594772</v>
      </c>
      <c r="F146" s="8">
        <v>3045</v>
      </c>
      <c r="G146" s="8">
        <v>571</v>
      </c>
      <c r="H146" s="8">
        <v>325</v>
      </c>
      <c r="I146" s="8">
        <v>303</v>
      </c>
      <c r="J146" s="8">
        <v>0</v>
      </c>
      <c r="K146" s="8">
        <v>0</v>
      </c>
      <c r="L146" s="8">
        <v>5758</v>
      </c>
      <c r="M146" s="6">
        <f t="shared" si="7"/>
        <v>112.90196078431373</v>
      </c>
      <c r="N146" s="8">
        <v>16</v>
      </c>
      <c r="O146" s="8">
        <v>2</v>
      </c>
      <c r="P146" s="8">
        <v>4</v>
      </c>
      <c r="Q146" s="8">
        <v>260119</v>
      </c>
      <c r="R146" s="6">
        <f t="shared" si="8"/>
        <v>5100.3725490196075</v>
      </c>
      <c r="S146" s="5">
        <v>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1</v>
      </c>
      <c r="AA146" s="5">
        <v>1</v>
      </c>
      <c r="AB146" s="5">
        <v>0</v>
      </c>
      <c r="AC146" s="5">
        <v>1</v>
      </c>
      <c r="AD146" s="5">
        <v>0</v>
      </c>
      <c r="AE146" s="8">
        <v>43752</v>
      </c>
      <c r="AF146" s="5">
        <v>0</v>
      </c>
    </row>
    <row r="147" spans="1:32" x14ac:dyDescent="0.25">
      <c r="A147" s="2">
        <v>2017</v>
      </c>
      <c r="B147" s="1" t="s">
        <v>29</v>
      </c>
      <c r="C147" s="8">
        <v>18</v>
      </c>
      <c r="D147" s="8">
        <v>2900</v>
      </c>
      <c r="E147" s="6">
        <f t="shared" si="6"/>
        <v>13425.925925925925</v>
      </c>
      <c r="F147" s="8">
        <v>565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1677</v>
      </c>
      <c r="M147" s="6">
        <f t="shared" si="7"/>
        <v>93.166666666666671</v>
      </c>
      <c r="N147" s="8">
        <v>6</v>
      </c>
      <c r="O147" s="8">
        <v>1</v>
      </c>
      <c r="P147" s="8">
        <v>0</v>
      </c>
      <c r="Q147" s="8">
        <v>39178</v>
      </c>
      <c r="R147" s="6">
        <f t="shared" si="8"/>
        <v>2176.5555555555557</v>
      </c>
      <c r="S147" s="5">
        <v>1</v>
      </c>
      <c r="T147" s="5">
        <v>0</v>
      </c>
      <c r="U147" s="5">
        <v>1</v>
      </c>
      <c r="V147" s="5">
        <v>1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8">
        <v>19029</v>
      </c>
      <c r="AF147" s="5">
        <v>1</v>
      </c>
    </row>
    <row r="148" spans="1:32" x14ac:dyDescent="0.25">
      <c r="A148" s="2">
        <v>2017</v>
      </c>
      <c r="B148" s="1" t="s">
        <v>30</v>
      </c>
      <c r="C148" s="8">
        <v>29</v>
      </c>
      <c r="D148" s="8">
        <v>5557</v>
      </c>
      <c r="E148" s="6">
        <f t="shared" si="6"/>
        <v>15968.390804597702</v>
      </c>
      <c r="F148" s="8">
        <v>631</v>
      </c>
      <c r="G148" s="8">
        <v>146</v>
      </c>
      <c r="H148" s="8">
        <v>89</v>
      </c>
      <c r="I148" s="8">
        <v>0</v>
      </c>
      <c r="J148" s="8">
        <v>0</v>
      </c>
      <c r="K148" s="8">
        <v>0</v>
      </c>
      <c r="L148" s="8">
        <v>2545</v>
      </c>
      <c r="M148" s="6">
        <f t="shared" si="7"/>
        <v>87.758620689655174</v>
      </c>
      <c r="N148" s="8">
        <v>10</v>
      </c>
      <c r="O148" s="8">
        <v>1</v>
      </c>
      <c r="P148" s="8">
        <v>1</v>
      </c>
      <c r="Q148" s="8">
        <v>20233</v>
      </c>
      <c r="R148" s="6">
        <f t="shared" si="8"/>
        <v>697.68965517241384</v>
      </c>
      <c r="S148" s="5">
        <v>1</v>
      </c>
      <c r="T148" s="5">
        <v>0</v>
      </c>
      <c r="U148" s="5">
        <v>1</v>
      </c>
      <c r="V148" s="5">
        <v>0</v>
      </c>
      <c r="W148" s="5">
        <v>0</v>
      </c>
      <c r="X148" s="5">
        <v>0</v>
      </c>
      <c r="Y148" s="5">
        <v>0</v>
      </c>
      <c r="Z148" s="5">
        <v>1</v>
      </c>
      <c r="AA148" s="5">
        <v>0</v>
      </c>
      <c r="AB148" s="5">
        <v>0</v>
      </c>
      <c r="AC148" s="5">
        <v>1</v>
      </c>
      <c r="AD148" s="5">
        <v>0</v>
      </c>
      <c r="AE148" s="8">
        <v>13285</v>
      </c>
      <c r="AF148" s="5">
        <v>1</v>
      </c>
    </row>
    <row r="149" spans="1:32" x14ac:dyDescent="0.25">
      <c r="A149" s="2">
        <v>2017</v>
      </c>
      <c r="B149" s="1" t="s">
        <v>30</v>
      </c>
      <c r="C149" s="8">
        <v>126</v>
      </c>
      <c r="D149" s="8">
        <v>31086</v>
      </c>
      <c r="E149" s="6">
        <f t="shared" si="6"/>
        <v>20559.523809523809</v>
      </c>
      <c r="F149" s="8">
        <v>2132</v>
      </c>
      <c r="G149" s="8">
        <v>1183</v>
      </c>
      <c r="H149" s="8">
        <v>410</v>
      </c>
      <c r="I149" s="8">
        <v>0</v>
      </c>
      <c r="J149" s="8">
        <v>0</v>
      </c>
      <c r="K149" s="8">
        <v>0</v>
      </c>
      <c r="L149" s="8">
        <v>7652</v>
      </c>
      <c r="M149" s="6">
        <f t="shared" si="7"/>
        <v>60.730158730158728</v>
      </c>
      <c r="N149" s="8">
        <v>21</v>
      </c>
      <c r="O149" s="8">
        <v>4</v>
      </c>
      <c r="P149" s="8">
        <v>3</v>
      </c>
      <c r="Q149" s="8">
        <v>158428</v>
      </c>
      <c r="R149" s="6">
        <f t="shared" si="8"/>
        <v>1257.3650793650793</v>
      </c>
      <c r="S149" s="5">
        <v>1</v>
      </c>
      <c r="T149" s="5">
        <v>0</v>
      </c>
      <c r="U149" s="5">
        <v>1</v>
      </c>
      <c r="V149" s="5">
        <v>0</v>
      </c>
      <c r="W149" s="5">
        <v>0</v>
      </c>
      <c r="X149" s="5">
        <v>0</v>
      </c>
      <c r="Y149" s="5">
        <v>0</v>
      </c>
      <c r="Z149" s="5">
        <v>1</v>
      </c>
      <c r="AA149" s="5">
        <v>0</v>
      </c>
      <c r="AB149" s="5">
        <v>0</v>
      </c>
      <c r="AC149" s="5">
        <v>1</v>
      </c>
      <c r="AD149" s="5">
        <v>0</v>
      </c>
      <c r="AE149" s="8">
        <v>89253</v>
      </c>
      <c r="AF149" s="5">
        <v>1</v>
      </c>
    </row>
    <row r="150" spans="1:32" x14ac:dyDescent="0.25">
      <c r="A150" s="2">
        <v>2017</v>
      </c>
      <c r="B150" s="1" t="s">
        <v>30</v>
      </c>
      <c r="C150" s="8">
        <v>15</v>
      </c>
      <c r="D150" s="8">
        <v>1782</v>
      </c>
      <c r="E150" s="6">
        <f t="shared" si="6"/>
        <v>9900</v>
      </c>
      <c r="F150" s="8">
        <v>479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1270</v>
      </c>
      <c r="M150" s="6">
        <f t="shared" si="7"/>
        <v>84.666666666666671</v>
      </c>
      <c r="N150" s="8">
        <v>5</v>
      </c>
      <c r="O150" s="8">
        <v>1</v>
      </c>
      <c r="P150" s="8">
        <v>0</v>
      </c>
      <c r="Q150" s="8">
        <v>21645</v>
      </c>
      <c r="R150" s="6">
        <f t="shared" si="8"/>
        <v>1443</v>
      </c>
      <c r="S150" s="5">
        <v>1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8">
        <v>8657</v>
      </c>
      <c r="AF150" s="5">
        <v>0</v>
      </c>
    </row>
    <row r="151" spans="1:32" x14ac:dyDescent="0.25">
      <c r="A151" s="2">
        <v>2017</v>
      </c>
      <c r="B151" s="1" t="s">
        <v>30</v>
      </c>
      <c r="C151" s="8">
        <v>225</v>
      </c>
      <c r="D151" s="8">
        <v>81385</v>
      </c>
      <c r="E151" s="6">
        <f t="shared" si="6"/>
        <v>30142.592592592591</v>
      </c>
      <c r="F151" s="8">
        <v>2693</v>
      </c>
      <c r="G151" s="8">
        <v>1905</v>
      </c>
      <c r="H151" s="8">
        <v>600</v>
      </c>
      <c r="I151" s="8">
        <v>0</v>
      </c>
      <c r="J151" s="8">
        <v>0</v>
      </c>
      <c r="K151" s="8">
        <v>0</v>
      </c>
      <c r="L151" s="8">
        <v>12220</v>
      </c>
      <c r="M151" s="6">
        <f t="shared" si="7"/>
        <v>54.31111111111111</v>
      </c>
      <c r="N151" s="8">
        <v>29</v>
      </c>
      <c r="O151" s="8">
        <v>4</v>
      </c>
      <c r="P151" s="8">
        <v>3</v>
      </c>
      <c r="Q151" s="8">
        <v>271602</v>
      </c>
      <c r="R151" s="6">
        <f t="shared" si="8"/>
        <v>1207.1199999999999</v>
      </c>
      <c r="S151" s="5">
        <v>1</v>
      </c>
      <c r="T151" s="5">
        <v>0</v>
      </c>
      <c r="U151" s="5">
        <v>1</v>
      </c>
      <c r="V151" s="5">
        <v>0</v>
      </c>
      <c r="W151" s="5">
        <v>0</v>
      </c>
      <c r="X151" s="5">
        <v>0</v>
      </c>
      <c r="Y151" s="5">
        <v>0</v>
      </c>
      <c r="Z151" s="5">
        <v>1</v>
      </c>
      <c r="AA151" s="5">
        <v>0</v>
      </c>
      <c r="AB151" s="5">
        <v>0</v>
      </c>
      <c r="AC151" s="5">
        <v>1</v>
      </c>
      <c r="AD151" s="5">
        <v>0</v>
      </c>
      <c r="AE151" s="8">
        <v>196389</v>
      </c>
      <c r="AF151" s="5">
        <v>1</v>
      </c>
    </row>
    <row r="152" spans="1:32" x14ac:dyDescent="0.25">
      <c r="A152" s="2">
        <v>2017</v>
      </c>
      <c r="B152" s="1" t="s">
        <v>33</v>
      </c>
      <c r="C152" s="8">
        <v>205</v>
      </c>
      <c r="D152" s="8">
        <v>50002</v>
      </c>
      <c r="E152" s="6">
        <f t="shared" si="6"/>
        <v>20326.0162601626</v>
      </c>
      <c r="F152" s="8">
        <v>2693</v>
      </c>
      <c r="G152" s="8">
        <v>936</v>
      </c>
      <c r="H152" s="8">
        <v>340</v>
      </c>
      <c r="I152" s="8">
        <v>0</v>
      </c>
      <c r="J152" s="8">
        <v>0</v>
      </c>
      <c r="K152" s="8">
        <v>0</v>
      </c>
      <c r="L152" s="8">
        <v>13486</v>
      </c>
      <c r="M152" s="6">
        <f t="shared" si="7"/>
        <v>65.785365853658533</v>
      </c>
      <c r="N152" s="8">
        <v>40</v>
      </c>
      <c r="O152" s="8">
        <v>6</v>
      </c>
      <c r="P152" s="8">
        <v>6</v>
      </c>
      <c r="Q152" s="8">
        <v>285788</v>
      </c>
      <c r="R152" s="6">
        <f t="shared" si="8"/>
        <v>1394.0878048780487</v>
      </c>
      <c r="S152" s="5">
        <v>1</v>
      </c>
      <c r="T152" s="5">
        <v>0</v>
      </c>
      <c r="U152" s="5">
        <v>1</v>
      </c>
      <c r="V152" s="5">
        <v>1</v>
      </c>
      <c r="W152" s="5">
        <v>0</v>
      </c>
      <c r="X152" s="5">
        <v>0</v>
      </c>
      <c r="Y152" s="5">
        <v>0</v>
      </c>
      <c r="Z152" s="5">
        <v>1</v>
      </c>
      <c r="AA152" s="5">
        <v>0</v>
      </c>
      <c r="AB152" s="5">
        <v>0</v>
      </c>
      <c r="AC152" s="5">
        <v>1</v>
      </c>
      <c r="AD152" s="5">
        <v>0</v>
      </c>
      <c r="AE152" s="8">
        <v>146024</v>
      </c>
      <c r="AF152" s="5">
        <v>1</v>
      </c>
    </row>
    <row r="153" spans="1:32" x14ac:dyDescent="0.25">
      <c r="A153" s="2">
        <v>2017</v>
      </c>
      <c r="B153" s="1" t="s">
        <v>32</v>
      </c>
      <c r="C153" s="8">
        <v>121</v>
      </c>
      <c r="D153" s="8">
        <v>40258</v>
      </c>
      <c r="E153" s="6">
        <f t="shared" si="6"/>
        <v>27725.895316804406</v>
      </c>
      <c r="F153" s="8">
        <v>5507</v>
      </c>
      <c r="G153" s="8">
        <v>1917</v>
      </c>
      <c r="H153" s="8">
        <v>761</v>
      </c>
      <c r="I153" s="8">
        <v>0</v>
      </c>
      <c r="J153" s="8">
        <v>0</v>
      </c>
      <c r="K153" s="8">
        <v>0</v>
      </c>
      <c r="L153" s="8">
        <v>10013</v>
      </c>
      <c r="M153" s="6">
        <f t="shared" si="7"/>
        <v>82.752066115702476</v>
      </c>
      <c r="N153" s="8">
        <v>30</v>
      </c>
      <c r="O153" s="8">
        <v>6</v>
      </c>
      <c r="P153" s="8">
        <v>3</v>
      </c>
      <c r="Q153" s="8">
        <v>900237</v>
      </c>
      <c r="R153" s="6">
        <f t="shared" si="8"/>
        <v>7439.9752066115707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1</v>
      </c>
      <c r="AA153" s="5">
        <v>0</v>
      </c>
      <c r="AB153" s="5">
        <v>0</v>
      </c>
      <c r="AC153" s="5">
        <v>1</v>
      </c>
      <c r="AD153" s="5">
        <v>0</v>
      </c>
      <c r="AE153" s="8">
        <v>174705</v>
      </c>
      <c r="AF153" s="5">
        <v>1</v>
      </c>
    </row>
    <row r="154" spans="1:32" x14ac:dyDescent="0.25">
      <c r="A154" s="2">
        <v>2017</v>
      </c>
      <c r="B154" s="1" t="s">
        <v>32</v>
      </c>
      <c r="C154" s="8">
        <v>133</v>
      </c>
      <c r="D154" s="8">
        <v>46510</v>
      </c>
      <c r="E154" s="6">
        <f t="shared" si="6"/>
        <v>29141.604010025061</v>
      </c>
      <c r="F154" s="8">
        <v>3920</v>
      </c>
      <c r="G154" s="8">
        <v>1486</v>
      </c>
      <c r="H154" s="8">
        <v>586</v>
      </c>
      <c r="I154" s="8">
        <v>0</v>
      </c>
      <c r="J154" s="8">
        <v>0</v>
      </c>
      <c r="K154" s="8">
        <v>0</v>
      </c>
      <c r="L154" s="8">
        <v>10921</v>
      </c>
      <c r="M154" s="6">
        <f t="shared" si="7"/>
        <v>82.112781954887211</v>
      </c>
      <c r="N154" s="8">
        <v>34</v>
      </c>
      <c r="O154" s="8">
        <v>7</v>
      </c>
      <c r="P154" s="8">
        <v>1</v>
      </c>
      <c r="Q154" s="8">
        <v>320357</v>
      </c>
      <c r="R154" s="6">
        <f t="shared" si="8"/>
        <v>2408.6992481203006</v>
      </c>
      <c r="S154" s="5">
        <v>1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1</v>
      </c>
      <c r="AA154" s="5">
        <v>0</v>
      </c>
      <c r="AB154" s="5">
        <v>0</v>
      </c>
      <c r="AC154" s="5">
        <v>1</v>
      </c>
      <c r="AD154" s="5">
        <v>0</v>
      </c>
      <c r="AE154" s="8">
        <v>197394</v>
      </c>
      <c r="AF154" s="5">
        <v>0</v>
      </c>
    </row>
    <row r="155" spans="1:32" x14ac:dyDescent="0.25">
      <c r="A155" s="2">
        <v>2017</v>
      </c>
      <c r="B155" s="1" t="s">
        <v>31</v>
      </c>
      <c r="C155" s="8">
        <v>127</v>
      </c>
      <c r="D155" s="8">
        <v>61326</v>
      </c>
      <c r="E155" s="6">
        <f t="shared" si="6"/>
        <v>40240.157480314963</v>
      </c>
      <c r="F155" s="8">
        <v>5202</v>
      </c>
      <c r="G155" s="8">
        <v>2647</v>
      </c>
      <c r="H155" s="8">
        <v>1067</v>
      </c>
      <c r="I155" s="8">
        <v>85</v>
      </c>
      <c r="J155" s="8">
        <v>0</v>
      </c>
      <c r="K155" s="8">
        <v>0</v>
      </c>
      <c r="L155" s="8">
        <v>10364</v>
      </c>
      <c r="M155" s="6">
        <f t="shared" si="7"/>
        <v>81.606299212598429</v>
      </c>
      <c r="N155" s="8">
        <v>24</v>
      </c>
      <c r="O155" s="8">
        <v>7</v>
      </c>
      <c r="P155" s="8">
        <v>2</v>
      </c>
      <c r="Q155" s="8">
        <v>729412</v>
      </c>
      <c r="R155" s="6">
        <f t="shared" si="8"/>
        <v>5743.4015748031497</v>
      </c>
      <c r="S155" s="5">
        <v>1</v>
      </c>
      <c r="T155" s="5">
        <v>1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1</v>
      </c>
      <c r="AA155" s="5">
        <v>1</v>
      </c>
      <c r="AB155" s="5">
        <v>0</v>
      </c>
      <c r="AC155" s="5">
        <v>1</v>
      </c>
      <c r="AD155" s="5">
        <v>0</v>
      </c>
      <c r="AE155" s="8">
        <v>245719</v>
      </c>
      <c r="AF155" s="5">
        <v>1</v>
      </c>
    </row>
    <row r="156" spans="1:32" x14ac:dyDescent="0.25">
      <c r="A156" s="2">
        <v>2017</v>
      </c>
      <c r="B156" s="1" t="s">
        <v>30</v>
      </c>
      <c r="C156" s="8">
        <v>88</v>
      </c>
      <c r="D156" s="8">
        <v>18227</v>
      </c>
      <c r="E156" s="6">
        <f t="shared" si="6"/>
        <v>17260.416666666668</v>
      </c>
      <c r="F156" s="8">
        <v>5155</v>
      </c>
      <c r="G156" s="8">
        <v>1040</v>
      </c>
      <c r="H156" s="8">
        <v>595</v>
      </c>
      <c r="I156" s="8">
        <v>0</v>
      </c>
      <c r="J156" s="8">
        <v>0</v>
      </c>
      <c r="K156" s="8">
        <v>0</v>
      </c>
      <c r="L156" s="8">
        <v>12400</v>
      </c>
      <c r="M156" s="6">
        <f t="shared" si="7"/>
        <v>140.90909090909091</v>
      </c>
      <c r="N156" s="8">
        <v>14</v>
      </c>
      <c r="O156" s="8">
        <v>7</v>
      </c>
      <c r="P156" s="8">
        <v>2</v>
      </c>
      <c r="Q156" s="8">
        <v>199690</v>
      </c>
      <c r="R156" s="6">
        <f t="shared" si="8"/>
        <v>2269.2045454545455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1</v>
      </c>
      <c r="AA156" s="5">
        <v>0</v>
      </c>
      <c r="AB156" s="5">
        <v>0</v>
      </c>
      <c r="AC156" s="5">
        <v>1</v>
      </c>
      <c r="AD156" s="5">
        <v>0</v>
      </c>
      <c r="AE156" s="8">
        <v>72362</v>
      </c>
      <c r="AF156" s="5">
        <v>1</v>
      </c>
    </row>
    <row r="157" spans="1:32" x14ac:dyDescent="0.25">
      <c r="A157" s="2">
        <v>2017</v>
      </c>
      <c r="B157" s="1" t="s">
        <v>30</v>
      </c>
      <c r="C157" s="8">
        <v>76</v>
      </c>
      <c r="D157" s="8">
        <v>18104</v>
      </c>
      <c r="E157" s="6">
        <f t="shared" ref="E157:E195" si="9">D157/C157/12*1000</f>
        <v>19850.877192982454</v>
      </c>
      <c r="F157" s="8">
        <v>4362</v>
      </c>
      <c r="G157" s="8">
        <v>1167</v>
      </c>
      <c r="H157" s="8">
        <v>530</v>
      </c>
      <c r="I157" s="8">
        <v>0</v>
      </c>
      <c r="J157" s="8">
        <v>0</v>
      </c>
      <c r="K157" s="8">
        <v>0</v>
      </c>
      <c r="L157" s="8">
        <v>4928</v>
      </c>
      <c r="M157" s="6">
        <f t="shared" si="7"/>
        <v>64.84210526315789</v>
      </c>
      <c r="N157" s="8">
        <v>17</v>
      </c>
      <c r="O157" s="8">
        <v>4</v>
      </c>
      <c r="P157" s="8">
        <v>2</v>
      </c>
      <c r="Q157" s="8">
        <v>130099</v>
      </c>
      <c r="R157" s="6">
        <f t="shared" si="8"/>
        <v>1711.828947368421</v>
      </c>
      <c r="S157" s="5">
        <v>1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1</v>
      </c>
      <c r="AA157" s="5">
        <v>0</v>
      </c>
      <c r="AB157" s="5">
        <v>0</v>
      </c>
      <c r="AC157" s="5">
        <v>1</v>
      </c>
      <c r="AD157" s="5">
        <v>0</v>
      </c>
      <c r="AE157" s="8">
        <v>53664</v>
      </c>
      <c r="AF157" s="5">
        <v>1</v>
      </c>
    </row>
    <row r="158" spans="1:32" x14ac:dyDescent="0.25">
      <c r="A158" s="2">
        <v>2017</v>
      </c>
      <c r="B158" s="1" t="s">
        <v>30</v>
      </c>
      <c r="C158" s="8">
        <v>93</v>
      </c>
      <c r="D158" s="8">
        <v>30103</v>
      </c>
      <c r="E158" s="6">
        <f t="shared" si="9"/>
        <v>26974.014336917564</v>
      </c>
      <c r="F158" s="8">
        <v>1527</v>
      </c>
      <c r="G158" s="8">
        <v>1354</v>
      </c>
      <c r="H158" s="8">
        <v>520</v>
      </c>
      <c r="I158" s="8">
        <v>0</v>
      </c>
      <c r="J158" s="8">
        <v>0</v>
      </c>
      <c r="K158" s="8">
        <v>0</v>
      </c>
      <c r="L158" s="8">
        <v>4072</v>
      </c>
      <c r="M158" s="6">
        <f t="shared" si="7"/>
        <v>43.784946236559136</v>
      </c>
      <c r="N158" s="8">
        <v>12</v>
      </c>
      <c r="O158" s="8">
        <v>2</v>
      </c>
      <c r="P158" s="8">
        <v>2</v>
      </c>
      <c r="Q158" s="8">
        <v>241927</v>
      </c>
      <c r="R158" s="6">
        <f t="shared" si="8"/>
        <v>2601.3655913978496</v>
      </c>
      <c r="S158" s="5">
        <v>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>
        <v>0</v>
      </c>
      <c r="AB158" s="5">
        <v>0</v>
      </c>
      <c r="AC158" s="5">
        <v>1</v>
      </c>
      <c r="AD158" s="5">
        <v>0</v>
      </c>
      <c r="AE158" s="8">
        <v>99156</v>
      </c>
      <c r="AF158" s="5">
        <v>1</v>
      </c>
    </row>
    <row r="159" spans="1:32" x14ac:dyDescent="0.25">
      <c r="A159" s="2">
        <v>2017</v>
      </c>
      <c r="B159" s="1" t="s">
        <v>29</v>
      </c>
      <c r="C159" s="8">
        <v>10</v>
      </c>
      <c r="D159" s="8">
        <v>2178</v>
      </c>
      <c r="E159" s="6">
        <f t="shared" si="9"/>
        <v>18150.000000000004</v>
      </c>
      <c r="F159" s="8">
        <v>2968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1219</v>
      </c>
      <c r="M159" s="6">
        <f t="shared" si="7"/>
        <v>121.9</v>
      </c>
      <c r="N159" s="8">
        <v>1</v>
      </c>
      <c r="O159" s="8">
        <v>3</v>
      </c>
      <c r="P159" s="8">
        <v>0</v>
      </c>
      <c r="Q159" s="8">
        <v>84104</v>
      </c>
      <c r="R159" s="6">
        <f t="shared" si="8"/>
        <v>8410.4</v>
      </c>
      <c r="S159" s="5">
        <v>1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8">
        <v>24588</v>
      </c>
      <c r="AF159" s="5">
        <v>1</v>
      </c>
    </row>
    <row r="160" spans="1:32" x14ac:dyDescent="0.25">
      <c r="A160" s="2">
        <v>2017</v>
      </c>
      <c r="B160" s="1" t="s">
        <v>29</v>
      </c>
      <c r="C160" s="8">
        <v>5</v>
      </c>
      <c r="D160" s="8">
        <v>752</v>
      </c>
      <c r="E160" s="6">
        <f t="shared" si="9"/>
        <v>12533.333333333334</v>
      </c>
      <c r="F160" s="8">
        <v>1830</v>
      </c>
      <c r="G160" s="8">
        <v>55</v>
      </c>
      <c r="H160" s="8">
        <v>30</v>
      </c>
      <c r="I160" s="8">
        <v>0</v>
      </c>
      <c r="J160" s="8">
        <v>0</v>
      </c>
      <c r="K160" s="8">
        <v>0</v>
      </c>
      <c r="L160" s="8">
        <v>1564</v>
      </c>
      <c r="M160" s="6">
        <f t="shared" si="7"/>
        <v>312.8</v>
      </c>
      <c r="N160" s="8">
        <v>2</v>
      </c>
      <c r="O160" s="8">
        <v>1</v>
      </c>
      <c r="P160" s="8">
        <v>0</v>
      </c>
      <c r="Q160" s="8">
        <v>15175</v>
      </c>
      <c r="R160" s="6">
        <f t="shared" si="8"/>
        <v>3035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1</v>
      </c>
      <c r="AA160" s="5">
        <v>0</v>
      </c>
      <c r="AB160" s="5">
        <v>0</v>
      </c>
      <c r="AC160" s="5">
        <v>1</v>
      </c>
      <c r="AD160" s="5">
        <v>0</v>
      </c>
      <c r="AE160" s="8">
        <v>13123</v>
      </c>
      <c r="AF160" s="5">
        <v>1</v>
      </c>
    </row>
    <row r="161" spans="1:32" x14ac:dyDescent="0.25">
      <c r="A161" s="2">
        <v>2017</v>
      </c>
      <c r="B161" s="1" t="s">
        <v>31</v>
      </c>
      <c r="C161" s="8">
        <v>43</v>
      </c>
      <c r="D161" s="8">
        <v>12115</v>
      </c>
      <c r="E161" s="6">
        <f t="shared" si="9"/>
        <v>23478.682170542637</v>
      </c>
      <c r="F161" s="8">
        <v>4366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10105</v>
      </c>
      <c r="M161" s="6">
        <f t="shared" si="7"/>
        <v>235</v>
      </c>
      <c r="N161" s="8">
        <v>23</v>
      </c>
      <c r="O161" s="8">
        <v>7</v>
      </c>
      <c r="P161" s="8">
        <v>0</v>
      </c>
      <c r="Q161" s="8">
        <v>102253</v>
      </c>
      <c r="R161" s="6">
        <f t="shared" si="8"/>
        <v>2377.9767441860463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8">
        <v>69661</v>
      </c>
      <c r="AF161" s="5">
        <v>1</v>
      </c>
    </row>
    <row r="162" spans="1:32" x14ac:dyDescent="0.25">
      <c r="A162" s="2">
        <v>2017</v>
      </c>
      <c r="B162" s="1" t="s">
        <v>29</v>
      </c>
      <c r="C162" s="8">
        <v>2</v>
      </c>
      <c r="D162" s="8">
        <v>230</v>
      </c>
      <c r="E162" s="6">
        <f t="shared" si="9"/>
        <v>9583.3333333333339</v>
      </c>
      <c r="F162" s="8">
        <v>0</v>
      </c>
      <c r="G162" s="8">
        <v>27</v>
      </c>
      <c r="H162" s="8">
        <v>0</v>
      </c>
      <c r="I162" s="8">
        <v>0</v>
      </c>
      <c r="J162" s="8">
        <v>0</v>
      </c>
      <c r="K162" s="8">
        <v>0</v>
      </c>
      <c r="L162" s="8">
        <v>666</v>
      </c>
      <c r="M162" s="6">
        <f t="shared" si="7"/>
        <v>333</v>
      </c>
      <c r="N162" s="8">
        <v>2</v>
      </c>
      <c r="O162" s="8">
        <v>0</v>
      </c>
      <c r="P162" s="8">
        <v>1</v>
      </c>
      <c r="Q162" s="8">
        <v>4625</v>
      </c>
      <c r="R162" s="6">
        <f t="shared" si="8"/>
        <v>2312.5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1</v>
      </c>
      <c r="AA162" s="5">
        <v>0</v>
      </c>
      <c r="AB162" s="5">
        <v>0</v>
      </c>
      <c r="AC162" s="5">
        <v>0</v>
      </c>
      <c r="AD162" s="5">
        <v>0</v>
      </c>
      <c r="AE162" s="8">
        <v>3212</v>
      </c>
      <c r="AF162" s="5">
        <v>0</v>
      </c>
    </row>
    <row r="163" spans="1:32" x14ac:dyDescent="0.25">
      <c r="A163" s="2">
        <v>2017</v>
      </c>
      <c r="B163" s="1" t="s">
        <v>29</v>
      </c>
      <c r="C163" s="8">
        <v>9</v>
      </c>
      <c r="D163" s="8">
        <v>1060</v>
      </c>
      <c r="E163" s="6">
        <f t="shared" si="9"/>
        <v>9814.8148148148157</v>
      </c>
      <c r="F163" s="8">
        <v>580</v>
      </c>
      <c r="G163" s="8">
        <v>41</v>
      </c>
      <c r="H163" s="8">
        <v>41</v>
      </c>
      <c r="I163" s="8">
        <v>0</v>
      </c>
      <c r="J163" s="8">
        <v>0</v>
      </c>
      <c r="K163" s="8">
        <v>0</v>
      </c>
      <c r="L163" s="8">
        <v>1849</v>
      </c>
      <c r="M163" s="6">
        <f t="shared" si="7"/>
        <v>205.44444444444446</v>
      </c>
      <c r="N163" s="8">
        <v>7</v>
      </c>
      <c r="O163" s="8">
        <v>3</v>
      </c>
      <c r="P163" s="8">
        <v>0</v>
      </c>
      <c r="Q163" s="8">
        <v>36127</v>
      </c>
      <c r="R163" s="6">
        <f t="shared" si="8"/>
        <v>4014.1111111111113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1</v>
      </c>
      <c r="AA163" s="5">
        <v>0</v>
      </c>
      <c r="AB163" s="5">
        <v>0</v>
      </c>
      <c r="AC163" s="5">
        <v>1</v>
      </c>
      <c r="AD163" s="5">
        <v>0</v>
      </c>
      <c r="AE163" s="8">
        <v>47536</v>
      </c>
      <c r="AF163" s="5">
        <v>0</v>
      </c>
    </row>
    <row r="164" spans="1:32" x14ac:dyDescent="0.25">
      <c r="A164" s="2">
        <v>2017</v>
      </c>
      <c r="B164" s="1" t="s">
        <v>29</v>
      </c>
      <c r="C164" s="8">
        <v>188</v>
      </c>
      <c r="D164" s="8">
        <v>59182</v>
      </c>
      <c r="E164" s="6">
        <f t="shared" si="9"/>
        <v>26233.156028368798</v>
      </c>
      <c r="F164" s="8">
        <v>0</v>
      </c>
      <c r="G164" s="8">
        <v>0</v>
      </c>
      <c r="H164" s="8">
        <v>0</v>
      </c>
      <c r="I164" s="8">
        <v>0</v>
      </c>
      <c r="J164" s="8">
        <v>651</v>
      </c>
      <c r="K164" s="8">
        <v>527</v>
      </c>
      <c r="L164" s="8">
        <v>9644</v>
      </c>
      <c r="M164" s="6">
        <f t="shared" si="7"/>
        <v>51.297872340425535</v>
      </c>
      <c r="N164" s="8">
        <v>7</v>
      </c>
      <c r="O164" s="8">
        <v>0</v>
      </c>
      <c r="P164" s="8">
        <v>0</v>
      </c>
      <c r="Q164" s="8">
        <v>579020</v>
      </c>
      <c r="R164" s="6">
        <f t="shared" si="8"/>
        <v>3079.8936170212764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1</v>
      </c>
      <c r="AC164" s="5">
        <v>0</v>
      </c>
      <c r="AD164" s="5">
        <v>1</v>
      </c>
      <c r="AE164" s="8">
        <v>622180</v>
      </c>
      <c r="AF164" s="5">
        <v>1</v>
      </c>
    </row>
    <row r="165" spans="1:32" x14ac:dyDescent="0.25">
      <c r="A165" s="2">
        <v>2017</v>
      </c>
      <c r="B165" s="1" t="s">
        <v>30</v>
      </c>
      <c r="C165" s="8">
        <v>6</v>
      </c>
      <c r="D165" s="8">
        <v>343</v>
      </c>
      <c r="E165" s="6">
        <f t="shared" si="9"/>
        <v>4763.8888888888887</v>
      </c>
      <c r="F165" s="8">
        <v>300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1121</v>
      </c>
      <c r="M165" s="6">
        <f t="shared" si="7"/>
        <v>186.83333333333334</v>
      </c>
      <c r="N165" s="8">
        <v>4</v>
      </c>
      <c r="O165" s="8">
        <v>2</v>
      </c>
      <c r="P165" s="8">
        <v>0</v>
      </c>
      <c r="Q165" s="8">
        <v>297593</v>
      </c>
      <c r="R165" s="6">
        <f t="shared" si="8"/>
        <v>49598.833333333336</v>
      </c>
      <c r="S165" s="5">
        <v>1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8">
        <v>13620</v>
      </c>
      <c r="AF165" s="5">
        <v>0</v>
      </c>
    </row>
    <row r="166" spans="1:32" x14ac:dyDescent="0.25">
      <c r="A166" s="2">
        <v>2017</v>
      </c>
      <c r="B166" s="1" t="s">
        <v>29</v>
      </c>
      <c r="C166" s="8">
        <v>27</v>
      </c>
      <c r="D166" s="8">
        <v>6234</v>
      </c>
      <c r="E166" s="6">
        <f t="shared" si="9"/>
        <v>19240.740740740741</v>
      </c>
      <c r="F166" s="8">
        <v>7148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3082</v>
      </c>
      <c r="M166" s="6">
        <f t="shared" si="7"/>
        <v>114.14814814814815</v>
      </c>
      <c r="N166" s="8">
        <v>4</v>
      </c>
      <c r="O166" s="8">
        <v>4</v>
      </c>
      <c r="P166" s="8">
        <v>0</v>
      </c>
      <c r="Q166" s="8">
        <v>127030</v>
      </c>
      <c r="R166" s="6">
        <f t="shared" si="8"/>
        <v>4704.8148148148148</v>
      </c>
      <c r="S166" s="5">
        <v>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8">
        <v>38730</v>
      </c>
      <c r="AF166" s="5">
        <v>0</v>
      </c>
    </row>
    <row r="167" spans="1:32" x14ac:dyDescent="0.25">
      <c r="A167" s="2">
        <v>2017</v>
      </c>
      <c r="B167" s="1" t="s">
        <v>29</v>
      </c>
      <c r="C167" s="8">
        <v>95</v>
      </c>
      <c r="D167" s="8">
        <v>31277</v>
      </c>
      <c r="E167" s="6">
        <f t="shared" si="9"/>
        <v>27435.964912280699</v>
      </c>
      <c r="F167" s="8">
        <v>4779</v>
      </c>
      <c r="G167" s="8">
        <v>1100</v>
      </c>
      <c r="H167" s="8">
        <v>525</v>
      </c>
      <c r="I167" s="8">
        <v>0</v>
      </c>
      <c r="J167" s="8">
        <v>0</v>
      </c>
      <c r="K167" s="8">
        <v>0</v>
      </c>
      <c r="L167" s="8">
        <v>7260</v>
      </c>
      <c r="M167" s="6">
        <f t="shared" si="7"/>
        <v>76.421052631578945</v>
      </c>
      <c r="N167" s="8">
        <v>20</v>
      </c>
      <c r="O167" s="8">
        <v>6</v>
      </c>
      <c r="P167" s="8">
        <v>2</v>
      </c>
      <c r="Q167" s="8">
        <v>185204</v>
      </c>
      <c r="R167" s="6">
        <f t="shared" si="8"/>
        <v>1949.5157894736842</v>
      </c>
      <c r="S167" s="5">
        <v>1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1</v>
      </c>
      <c r="AA167" s="5">
        <v>0</v>
      </c>
      <c r="AB167" s="5">
        <v>0</v>
      </c>
      <c r="AC167" s="5">
        <v>1</v>
      </c>
      <c r="AD167" s="5">
        <v>0</v>
      </c>
      <c r="AE167" s="8">
        <v>92020</v>
      </c>
      <c r="AF167" s="5">
        <v>0</v>
      </c>
    </row>
    <row r="168" spans="1:32" x14ac:dyDescent="0.25">
      <c r="A168" s="2">
        <v>2017</v>
      </c>
      <c r="B168" s="1" t="s">
        <v>36</v>
      </c>
      <c r="C168" s="8">
        <v>70</v>
      </c>
      <c r="D168" s="8">
        <v>8846</v>
      </c>
      <c r="E168" s="6">
        <f t="shared" si="9"/>
        <v>10530.95238095238</v>
      </c>
      <c r="F168" s="8">
        <v>8672</v>
      </c>
      <c r="G168" s="8">
        <v>836</v>
      </c>
      <c r="H168" s="8">
        <v>453</v>
      </c>
      <c r="I168" s="8">
        <v>0</v>
      </c>
      <c r="J168" s="8">
        <v>0</v>
      </c>
      <c r="K168" s="8">
        <v>0</v>
      </c>
      <c r="L168" s="8">
        <v>9461</v>
      </c>
      <c r="M168" s="6">
        <f t="shared" si="7"/>
        <v>135.15714285714284</v>
      </c>
      <c r="N168" s="8">
        <v>32</v>
      </c>
      <c r="O168" s="8">
        <v>8</v>
      </c>
      <c r="P168" s="8">
        <v>6</v>
      </c>
      <c r="Q168" s="8">
        <v>185031</v>
      </c>
      <c r="R168" s="6">
        <f t="shared" si="8"/>
        <v>2643.3</v>
      </c>
      <c r="S168" s="5">
        <v>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1</v>
      </c>
      <c r="AA168" s="5">
        <v>0</v>
      </c>
      <c r="AB168" s="5">
        <v>0</v>
      </c>
      <c r="AC168" s="5">
        <v>1</v>
      </c>
      <c r="AD168" s="5">
        <v>0</v>
      </c>
      <c r="AE168" s="8">
        <v>61904</v>
      </c>
      <c r="AF168" s="5">
        <v>1</v>
      </c>
    </row>
    <row r="169" spans="1:32" x14ac:dyDescent="0.25">
      <c r="A169" s="2">
        <v>2017</v>
      </c>
      <c r="B169" s="1" t="s">
        <v>30</v>
      </c>
      <c r="C169" s="8">
        <v>9</v>
      </c>
      <c r="D169" s="8">
        <v>1917</v>
      </c>
      <c r="E169" s="6">
        <f t="shared" si="9"/>
        <v>17750</v>
      </c>
      <c r="F169" s="8">
        <v>1320</v>
      </c>
      <c r="G169" s="8">
        <v>98</v>
      </c>
      <c r="H169" s="8">
        <v>80</v>
      </c>
      <c r="I169" s="8">
        <v>0</v>
      </c>
      <c r="J169" s="8">
        <v>0</v>
      </c>
      <c r="K169" s="8">
        <v>0</v>
      </c>
      <c r="L169" s="8">
        <v>256</v>
      </c>
      <c r="M169" s="6">
        <f t="shared" si="7"/>
        <v>28.444444444444443</v>
      </c>
      <c r="N169" s="8">
        <v>2</v>
      </c>
      <c r="O169" s="8">
        <v>0</v>
      </c>
      <c r="P169" s="8">
        <v>0</v>
      </c>
      <c r="Q169" s="8">
        <v>4049</v>
      </c>
      <c r="R169" s="6">
        <f t="shared" si="8"/>
        <v>449.88888888888891</v>
      </c>
      <c r="S169" s="5">
        <v>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1</v>
      </c>
      <c r="AA169" s="5">
        <v>0</v>
      </c>
      <c r="AB169" s="5">
        <v>0</v>
      </c>
      <c r="AC169" s="5">
        <v>1</v>
      </c>
      <c r="AD169" s="5">
        <v>0</v>
      </c>
      <c r="AE169" s="8">
        <v>16385</v>
      </c>
      <c r="AF169" s="5">
        <v>1</v>
      </c>
    </row>
    <row r="170" spans="1:32" x14ac:dyDescent="0.25">
      <c r="A170" s="2">
        <v>2017</v>
      </c>
      <c r="B170" s="1" t="s">
        <v>29</v>
      </c>
      <c r="C170" s="8">
        <v>84</v>
      </c>
      <c r="D170" s="8">
        <v>25408</v>
      </c>
      <c r="E170" s="6">
        <f t="shared" si="9"/>
        <v>25206.349206349205</v>
      </c>
      <c r="F170" s="8">
        <v>2556</v>
      </c>
      <c r="G170" s="8">
        <v>656</v>
      </c>
      <c r="H170" s="8">
        <v>304</v>
      </c>
      <c r="I170" s="8">
        <v>0</v>
      </c>
      <c r="J170" s="8">
        <v>0</v>
      </c>
      <c r="K170" s="8">
        <v>0</v>
      </c>
      <c r="L170" s="8">
        <v>7218</v>
      </c>
      <c r="M170" s="6">
        <f t="shared" si="7"/>
        <v>85.928571428571431</v>
      </c>
      <c r="N170" s="8">
        <v>20</v>
      </c>
      <c r="O170" s="8">
        <v>5</v>
      </c>
      <c r="P170" s="8">
        <v>1</v>
      </c>
      <c r="Q170" s="8">
        <v>114834</v>
      </c>
      <c r="R170" s="6">
        <f t="shared" si="8"/>
        <v>1367.0714285714287</v>
      </c>
      <c r="S170" s="5">
        <v>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1</v>
      </c>
      <c r="AA170" s="5">
        <v>0</v>
      </c>
      <c r="AB170" s="5">
        <v>0</v>
      </c>
      <c r="AC170" s="5">
        <v>1</v>
      </c>
      <c r="AD170" s="5">
        <v>0</v>
      </c>
      <c r="AE170" s="8">
        <v>67835</v>
      </c>
      <c r="AF170" s="5">
        <v>1</v>
      </c>
    </row>
    <row r="171" spans="1:32" x14ac:dyDescent="0.25">
      <c r="A171" s="2">
        <v>2017</v>
      </c>
      <c r="B171" s="1" t="s">
        <v>29</v>
      </c>
      <c r="C171" s="8">
        <v>34</v>
      </c>
      <c r="D171" s="8">
        <v>4470</v>
      </c>
      <c r="E171" s="6">
        <f t="shared" si="9"/>
        <v>10955.882352941177</v>
      </c>
      <c r="F171" s="8">
        <v>2702</v>
      </c>
      <c r="G171" s="8">
        <v>473</v>
      </c>
      <c r="H171" s="8">
        <v>228</v>
      </c>
      <c r="I171" s="8">
        <v>0</v>
      </c>
      <c r="J171" s="8">
        <v>0</v>
      </c>
      <c r="K171" s="8">
        <v>0</v>
      </c>
      <c r="L171" s="8">
        <v>5180</v>
      </c>
      <c r="M171" s="6">
        <f t="shared" si="7"/>
        <v>152.35294117647058</v>
      </c>
      <c r="N171" s="8">
        <v>16</v>
      </c>
      <c r="O171" s="8">
        <v>0</v>
      </c>
      <c r="P171" s="8">
        <v>2</v>
      </c>
      <c r="Q171" s="8">
        <v>76741</v>
      </c>
      <c r="R171" s="6">
        <f t="shared" si="8"/>
        <v>2257.0882352941176</v>
      </c>
      <c r="S171" s="5">
        <v>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1</v>
      </c>
      <c r="AA171" s="5">
        <v>0</v>
      </c>
      <c r="AB171" s="5">
        <v>0</v>
      </c>
      <c r="AC171" s="5">
        <v>1</v>
      </c>
      <c r="AD171" s="5">
        <v>0</v>
      </c>
      <c r="AE171" s="8">
        <v>19870</v>
      </c>
      <c r="AF171" s="5">
        <v>1</v>
      </c>
    </row>
    <row r="172" spans="1:32" x14ac:dyDescent="0.25">
      <c r="A172" s="2">
        <v>2017</v>
      </c>
      <c r="B172" s="1" t="s">
        <v>36</v>
      </c>
      <c r="C172" s="8">
        <v>25</v>
      </c>
      <c r="D172" s="8">
        <v>7740</v>
      </c>
      <c r="E172" s="6">
        <f t="shared" si="9"/>
        <v>25800</v>
      </c>
      <c r="F172" s="8">
        <v>6285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3207</v>
      </c>
      <c r="M172" s="6">
        <f t="shared" si="7"/>
        <v>128.28</v>
      </c>
      <c r="N172" s="8">
        <v>11</v>
      </c>
      <c r="O172" s="8">
        <v>2</v>
      </c>
      <c r="P172" s="8">
        <v>0</v>
      </c>
      <c r="Q172" s="8">
        <v>48562</v>
      </c>
      <c r="R172" s="6">
        <f t="shared" si="8"/>
        <v>1942.48</v>
      </c>
      <c r="S172" s="5">
        <v>1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8">
        <v>30411</v>
      </c>
      <c r="AF172" s="5">
        <v>0</v>
      </c>
    </row>
    <row r="173" spans="1:32" x14ac:dyDescent="0.25">
      <c r="A173" s="2">
        <v>2017</v>
      </c>
      <c r="B173" s="1" t="s">
        <v>29</v>
      </c>
      <c r="C173" s="8">
        <v>16</v>
      </c>
      <c r="D173" s="8">
        <v>4279</v>
      </c>
      <c r="E173" s="6">
        <f t="shared" si="9"/>
        <v>22286.458333333332</v>
      </c>
      <c r="F173" s="8">
        <v>1954</v>
      </c>
      <c r="G173" s="8">
        <v>675</v>
      </c>
      <c r="H173" s="8">
        <v>451</v>
      </c>
      <c r="I173" s="8">
        <v>0</v>
      </c>
      <c r="J173" s="8">
        <v>0</v>
      </c>
      <c r="K173" s="8">
        <v>0</v>
      </c>
      <c r="L173" s="8">
        <v>4698</v>
      </c>
      <c r="M173" s="6">
        <f t="shared" si="7"/>
        <v>293.625</v>
      </c>
      <c r="N173" s="8">
        <v>7</v>
      </c>
      <c r="O173" s="8">
        <v>0</v>
      </c>
      <c r="P173" s="8">
        <v>0</v>
      </c>
      <c r="Q173" s="8">
        <v>17452</v>
      </c>
      <c r="R173" s="6">
        <f t="shared" si="8"/>
        <v>1090.75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1</v>
      </c>
      <c r="AA173" s="5">
        <v>0</v>
      </c>
      <c r="AB173" s="5">
        <v>0</v>
      </c>
      <c r="AC173" s="5">
        <v>1</v>
      </c>
      <c r="AD173" s="5">
        <v>0</v>
      </c>
      <c r="AE173" s="8">
        <v>32873</v>
      </c>
      <c r="AF173" s="5">
        <v>1</v>
      </c>
    </row>
    <row r="174" spans="1:32" x14ac:dyDescent="0.25">
      <c r="A174" s="2">
        <v>2017</v>
      </c>
      <c r="B174" s="1" t="s">
        <v>30</v>
      </c>
      <c r="C174" s="8">
        <v>74</v>
      </c>
      <c r="D174" s="8">
        <v>12706</v>
      </c>
      <c r="E174" s="6">
        <f t="shared" si="9"/>
        <v>14308.55855855856</v>
      </c>
      <c r="F174" s="8">
        <v>3132</v>
      </c>
      <c r="G174" s="8">
        <v>1123</v>
      </c>
      <c r="H174" s="8">
        <v>510</v>
      </c>
      <c r="I174" s="8">
        <v>0</v>
      </c>
      <c r="J174" s="8">
        <v>0</v>
      </c>
      <c r="K174" s="8">
        <v>0</v>
      </c>
      <c r="L174" s="8">
        <v>8353</v>
      </c>
      <c r="M174" s="6">
        <f t="shared" si="7"/>
        <v>112.87837837837837</v>
      </c>
      <c r="N174" s="8">
        <v>25</v>
      </c>
      <c r="O174" s="8">
        <v>2</v>
      </c>
      <c r="P174" s="8">
        <v>2</v>
      </c>
      <c r="Q174" s="8">
        <v>146787</v>
      </c>
      <c r="R174" s="6">
        <f t="shared" si="8"/>
        <v>1983.6081081081081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1</v>
      </c>
      <c r="AA174" s="5">
        <v>0</v>
      </c>
      <c r="AB174" s="5">
        <v>0</v>
      </c>
      <c r="AC174" s="5">
        <v>1</v>
      </c>
      <c r="AD174" s="5">
        <v>0</v>
      </c>
      <c r="AE174" s="8">
        <v>39462</v>
      </c>
      <c r="AF174" s="5">
        <v>1</v>
      </c>
    </row>
    <row r="175" spans="1:32" x14ac:dyDescent="0.25">
      <c r="A175" s="2">
        <v>2017</v>
      </c>
      <c r="B175" s="1" t="s">
        <v>32</v>
      </c>
      <c r="C175" s="8">
        <v>224</v>
      </c>
      <c r="D175" s="8">
        <v>49112</v>
      </c>
      <c r="E175" s="6">
        <f t="shared" si="9"/>
        <v>18270.833333333332</v>
      </c>
      <c r="F175" s="8">
        <v>5222</v>
      </c>
      <c r="G175" s="8">
        <v>1791</v>
      </c>
      <c r="H175" s="8">
        <v>903</v>
      </c>
      <c r="I175" s="8">
        <v>0</v>
      </c>
      <c r="J175" s="8">
        <v>0</v>
      </c>
      <c r="K175" s="8">
        <v>0</v>
      </c>
      <c r="L175" s="8">
        <v>19684</v>
      </c>
      <c r="M175" s="6">
        <f t="shared" si="7"/>
        <v>87.875</v>
      </c>
      <c r="N175" s="8">
        <v>46</v>
      </c>
      <c r="O175" s="8">
        <v>4</v>
      </c>
      <c r="P175" s="8">
        <v>4</v>
      </c>
      <c r="Q175" s="8">
        <v>457358</v>
      </c>
      <c r="R175" s="6">
        <f t="shared" si="8"/>
        <v>2041.7767857142858</v>
      </c>
      <c r="S175" s="5">
        <v>1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1</v>
      </c>
      <c r="AA175" s="5">
        <v>0</v>
      </c>
      <c r="AB175" s="5">
        <v>0</v>
      </c>
      <c r="AC175" s="5">
        <v>1</v>
      </c>
      <c r="AD175" s="5">
        <v>0</v>
      </c>
      <c r="AE175" s="8">
        <v>190333</v>
      </c>
      <c r="AF175" s="5">
        <v>0</v>
      </c>
    </row>
    <row r="176" spans="1:32" x14ac:dyDescent="0.25">
      <c r="A176" s="2">
        <v>2017</v>
      </c>
      <c r="B176" s="1" t="s">
        <v>30</v>
      </c>
      <c r="C176" s="8">
        <v>18</v>
      </c>
      <c r="D176" s="8">
        <v>2863</v>
      </c>
      <c r="E176" s="6">
        <f t="shared" si="9"/>
        <v>13254.629629629628</v>
      </c>
      <c r="F176" s="8">
        <v>3626</v>
      </c>
      <c r="G176" s="8">
        <v>361</v>
      </c>
      <c r="H176" s="8">
        <v>170</v>
      </c>
      <c r="I176" s="8">
        <v>0</v>
      </c>
      <c r="J176" s="8">
        <v>0</v>
      </c>
      <c r="K176" s="8">
        <v>0</v>
      </c>
      <c r="L176" s="8">
        <v>2777</v>
      </c>
      <c r="M176" s="6">
        <f t="shared" si="7"/>
        <v>154.27777777777777</v>
      </c>
      <c r="N176" s="8">
        <v>11</v>
      </c>
      <c r="O176" s="8">
        <v>2</v>
      </c>
      <c r="P176" s="8">
        <v>2</v>
      </c>
      <c r="Q176" s="8">
        <v>30887</v>
      </c>
      <c r="R176" s="6">
        <f t="shared" si="8"/>
        <v>1715.9444444444443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1</v>
      </c>
      <c r="AA176" s="5">
        <v>0</v>
      </c>
      <c r="AB176" s="5">
        <v>0</v>
      </c>
      <c r="AC176" s="5">
        <v>1</v>
      </c>
      <c r="AD176" s="5">
        <v>0</v>
      </c>
      <c r="AE176" s="8">
        <v>12019</v>
      </c>
      <c r="AF176" s="5">
        <v>1</v>
      </c>
    </row>
    <row r="177" spans="1:32" x14ac:dyDescent="0.25">
      <c r="A177" s="2">
        <v>2017</v>
      </c>
      <c r="B177" s="1" t="s">
        <v>29</v>
      </c>
      <c r="C177" s="8">
        <v>129</v>
      </c>
      <c r="D177" s="8">
        <v>28749</v>
      </c>
      <c r="E177" s="6">
        <f t="shared" si="9"/>
        <v>18571.705426356591</v>
      </c>
      <c r="F177" s="8">
        <v>4921</v>
      </c>
      <c r="G177" s="8">
        <v>1588</v>
      </c>
      <c r="H177" s="8">
        <v>500</v>
      </c>
      <c r="I177" s="8">
        <v>0</v>
      </c>
      <c r="J177" s="8">
        <v>0</v>
      </c>
      <c r="K177" s="8">
        <v>0</v>
      </c>
      <c r="L177" s="8">
        <v>10955</v>
      </c>
      <c r="M177" s="6">
        <f t="shared" si="7"/>
        <v>84.922480620155042</v>
      </c>
      <c r="N177" s="8">
        <v>29</v>
      </c>
      <c r="O177" s="8">
        <v>4</v>
      </c>
      <c r="P177" s="8">
        <v>3</v>
      </c>
      <c r="Q177" s="8">
        <v>99435</v>
      </c>
      <c r="R177" s="6">
        <f t="shared" si="8"/>
        <v>770.81395348837214</v>
      </c>
      <c r="S177" s="5">
        <v>1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1</v>
      </c>
      <c r="AA177" s="5">
        <v>0</v>
      </c>
      <c r="AB177" s="5">
        <v>0</v>
      </c>
      <c r="AC177" s="5">
        <v>1</v>
      </c>
      <c r="AD177" s="5">
        <v>0</v>
      </c>
      <c r="AE177" s="8">
        <v>86393</v>
      </c>
      <c r="AF177" s="5">
        <v>1</v>
      </c>
    </row>
    <row r="178" spans="1:32" x14ac:dyDescent="0.25">
      <c r="A178" s="2">
        <v>2017</v>
      </c>
      <c r="B178" s="1" t="s">
        <v>29</v>
      </c>
      <c r="C178" s="8">
        <v>376</v>
      </c>
      <c r="D178" s="8">
        <v>97446</v>
      </c>
      <c r="E178" s="6">
        <f t="shared" si="9"/>
        <v>21597.074468085109</v>
      </c>
      <c r="F178" s="8">
        <v>5704</v>
      </c>
      <c r="G178" s="8">
        <v>2429</v>
      </c>
      <c r="H178" s="8">
        <v>750</v>
      </c>
      <c r="I178" s="8">
        <v>2826</v>
      </c>
      <c r="J178" s="8">
        <v>0</v>
      </c>
      <c r="K178" s="8">
        <v>0</v>
      </c>
      <c r="L178" s="8">
        <v>29291</v>
      </c>
      <c r="M178" s="6">
        <f t="shared" si="7"/>
        <v>77.901595744680847</v>
      </c>
      <c r="N178" s="8">
        <v>58</v>
      </c>
      <c r="O178" s="8">
        <v>8</v>
      </c>
      <c r="P178" s="8">
        <v>4</v>
      </c>
      <c r="Q178" s="8">
        <v>413586</v>
      </c>
      <c r="R178" s="6">
        <f t="shared" si="8"/>
        <v>1099.9627659574469</v>
      </c>
      <c r="S178" s="5">
        <v>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1</v>
      </c>
      <c r="AA178" s="5">
        <v>1</v>
      </c>
      <c r="AB178" s="5">
        <v>0</v>
      </c>
      <c r="AC178" s="5">
        <v>1</v>
      </c>
      <c r="AD178" s="5">
        <v>0</v>
      </c>
      <c r="AE178" s="8">
        <v>312461</v>
      </c>
      <c r="AF178" s="5">
        <v>1</v>
      </c>
    </row>
    <row r="179" spans="1:32" x14ac:dyDescent="0.25">
      <c r="A179" s="2">
        <v>2017</v>
      </c>
      <c r="B179" s="1" t="s">
        <v>30</v>
      </c>
      <c r="C179" s="8">
        <v>98</v>
      </c>
      <c r="D179" s="8">
        <v>19770</v>
      </c>
      <c r="E179" s="6">
        <f t="shared" si="9"/>
        <v>16811.224489795917</v>
      </c>
      <c r="F179" s="8">
        <v>4797</v>
      </c>
      <c r="G179" s="8">
        <v>1337</v>
      </c>
      <c r="H179" s="8">
        <v>490</v>
      </c>
      <c r="I179" s="8">
        <v>0</v>
      </c>
      <c r="J179" s="8">
        <v>0</v>
      </c>
      <c r="K179" s="8">
        <v>0</v>
      </c>
      <c r="L179" s="8">
        <v>10951</v>
      </c>
      <c r="M179" s="6">
        <f t="shared" si="7"/>
        <v>111.74489795918367</v>
      </c>
      <c r="N179" s="8">
        <v>29</v>
      </c>
      <c r="O179" s="8">
        <v>5</v>
      </c>
      <c r="P179" s="8">
        <v>4</v>
      </c>
      <c r="Q179" s="8">
        <v>254371</v>
      </c>
      <c r="R179" s="6">
        <f t="shared" si="8"/>
        <v>2595.6224489795918</v>
      </c>
      <c r="S179" s="5">
        <v>1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1</v>
      </c>
      <c r="AA179" s="5">
        <v>0</v>
      </c>
      <c r="AB179" s="5">
        <v>0</v>
      </c>
      <c r="AC179" s="5">
        <v>1</v>
      </c>
      <c r="AD179" s="5">
        <v>0</v>
      </c>
      <c r="AE179" s="8">
        <v>110855</v>
      </c>
      <c r="AF179" s="5">
        <v>1</v>
      </c>
    </row>
    <row r="180" spans="1:32" x14ac:dyDescent="0.25">
      <c r="A180" s="2">
        <v>2017</v>
      </c>
      <c r="B180" s="1" t="s">
        <v>30</v>
      </c>
      <c r="C180" s="8">
        <v>173</v>
      </c>
      <c r="D180" s="8">
        <v>42459</v>
      </c>
      <c r="E180" s="6">
        <f t="shared" si="9"/>
        <v>20452.312138728324</v>
      </c>
      <c r="F180" s="8">
        <v>4906</v>
      </c>
      <c r="G180" s="8">
        <v>1739</v>
      </c>
      <c r="H180" s="8">
        <v>630</v>
      </c>
      <c r="I180" s="8">
        <v>0</v>
      </c>
      <c r="J180" s="8">
        <v>0</v>
      </c>
      <c r="K180" s="8">
        <v>0</v>
      </c>
      <c r="L180" s="8">
        <v>13952</v>
      </c>
      <c r="M180" s="6">
        <f t="shared" si="7"/>
        <v>80.647398843930631</v>
      </c>
      <c r="N180" s="8">
        <v>30</v>
      </c>
      <c r="O180" s="8">
        <v>6</v>
      </c>
      <c r="P180" s="8">
        <v>2</v>
      </c>
      <c r="Q180" s="8">
        <v>271257</v>
      </c>
      <c r="R180" s="6">
        <f t="shared" si="8"/>
        <v>1567.9595375722542</v>
      </c>
      <c r="S180" s="5">
        <v>1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1</v>
      </c>
      <c r="AA180" s="5">
        <v>0</v>
      </c>
      <c r="AB180" s="5">
        <v>0</v>
      </c>
      <c r="AC180" s="5">
        <v>1</v>
      </c>
      <c r="AD180" s="5">
        <v>0</v>
      </c>
      <c r="AE180" s="8">
        <v>120582</v>
      </c>
      <c r="AF180" s="5">
        <v>1</v>
      </c>
    </row>
    <row r="181" spans="1:32" x14ac:dyDescent="0.25">
      <c r="A181" s="2">
        <v>2017</v>
      </c>
      <c r="B181" s="1" t="s">
        <v>29</v>
      </c>
      <c r="C181" s="8">
        <v>12.2</v>
      </c>
      <c r="D181" s="8">
        <v>4371</v>
      </c>
      <c r="E181" s="6">
        <f t="shared" si="9"/>
        <v>29856.557377049183</v>
      </c>
      <c r="F181" s="8">
        <v>67.900000000000006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469</v>
      </c>
      <c r="M181" s="6">
        <f t="shared" si="7"/>
        <v>38.442622950819676</v>
      </c>
      <c r="N181" s="8">
        <v>3</v>
      </c>
      <c r="O181" s="8">
        <v>0</v>
      </c>
      <c r="P181" s="8">
        <v>0</v>
      </c>
      <c r="Q181" s="8">
        <v>217748</v>
      </c>
      <c r="R181" s="6">
        <f t="shared" si="8"/>
        <v>17848.196721311477</v>
      </c>
      <c r="S181" s="5">
        <v>0</v>
      </c>
      <c r="T181" s="5">
        <v>0</v>
      </c>
      <c r="U181" s="5">
        <v>0</v>
      </c>
      <c r="V181" s="5">
        <v>1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8">
        <v>22389</v>
      </c>
      <c r="AF181" s="5">
        <v>0</v>
      </c>
    </row>
    <row r="182" spans="1:32" x14ac:dyDescent="0.25">
      <c r="A182" s="2">
        <v>2017</v>
      </c>
      <c r="B182" s="1" t="s">
        <v>30</v>
      </c>
      <c r="C182" s="8">
        <v>4</v>
      </c>
      <c r="D182" s="8">
        <v>65</v>
      </c>
      <c r="E182" s="6">
        <f t="shared" si="9"/>
        <v>1354.1666666666667</v>
      </c>
      <c r="F182" s="8">
        <v>2230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1610</v>
      </c>
      <c r="M182" s="6">
        <f t="shared" si="7"/>
        <v>402.5</v>
      </c>
      <c r="N182" s="8">
        <v>7</v>
      </c>
      <c r="O182" s="8">
        <v>2</v>
      </c>
      <c r="P182" s="8">
        <v>1</v>
      </c>
      <c r="Q182" s="8">
        <v>8315</v>
      </c>
      <c r="R182" s="6">
        <f t="shared" si="8"/>
        <v>2078.75</v>
      </c>
      <c r="S182" s="5">
        <v>1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8">
        <v>960</v>
      </c>
      <c r="AF182" s="5">
        <v>0</v>
      </c>
    </row>
    <row r="183" spans="1:32" x14ac:dyDescent="0.25">
      <c r="A183" s="2">
        <v>2017</v>
      </c>
      <c r="B183" s="1" t="s">
        <v>29</v>
      </c>
      <c r="C183" s="8">
        <v>13</v>
      </c>
      <c r="D183" s="8">
        <v>2113</v>
      </c>
      <c r="E183" s="6">
        <f t="shared" si="9"/>
        <v>13544.871794871795</v>
      </c>
      <c r="F183" s="8">
        <v>4769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2320</v>
      </c>
      <c r="M183" s="6">
        <f t="shared" si="7"/>
        <v>178.46153846153845</v>
      </c>
      <c r="N183" s="8">
        <v>3</v>
      </c>
      <c r="O183" s="8">
        <v>2</v>
      </c>
      <c r="P183" s="8">
        <v>0</v>
      </c>
      <c r="Q183" s="8">
        <v>89809</v>
      </c>
      <c r="R183" s="6">
        <f t="shared" si="8"/>
        <v>6908.3846153846152</v>
      </c>
      <c r="S183" s="5">
        <v>1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8">
        <v>29754</v>
      </c>
      <c r="AF183" s="5">
        <v>1</v>
      </c>
    </row>
    <row r="184" spans="1:32" x14ac:dyDescent="0.25">
      <c r="A184" s="2">
        <v>2017</v>
      </c>
      <c r="B184" s="1" t="s">
        <v>29</v>
      </c>
      <c r="C184" s="8">
        <v>3</v>
      </c>
      <c r="D184" s="8">
        <v>379</v>
      </c>
      <c r="E184" s="6">
        <f t="shared" si="9"/>
        <v>10527.777777777777</v>
      </c>
      <c r="F184" s="8">
        <v>500</v>
      </c>
      <c r="G184" s="8">
        <v>138</v>
      </c>
      <c r="H184" s="8">
        <v>88</v>
      </c>
      <c r="I184" s="8">
        <v>0</v>
      </c>
      <c r="J184" s="8">
        <v>0</v>
      </c>
      <c r="K184" s="8">
        <v>0</v>
      </c>
      <c r="L184" s="8">
        <v>256</v>
      </c>
      <c r="M184" s="6">
        <f t="shared" si="7"/>
        <v>85.333333333333329</v>
      </c>
      <c r="N184" s="8">
        <v>2</v>
      </c>
      <c r="O184" s="8">
        <v>0</v>
      </c>
      <c r="P184" s="8">
        <v>0</v>
      </c>
      <c r="Q184" s="8">
        <v>3915</v>
      </c>
      <c r="R184" s="6">
        <f t="shared" si="8"/>
        <v>1305</v>
      </c>
      <c r="S184" s="5">
        <v>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1</v>
      </c>
      <c r="AA184" s="5">
        <v>0</v>
      </c>
      <c r="AB184" s="5">
        <v>0</v>
      </c>
      <c r="AC184" s="5">
        <v>1</v>
      </c>
      <c r="AD184" s="5">
        <v>0</v>
      </c>
      <c r="AE184" s="8">
        <v>3034</v>
      </c>
      <c r="AF184" s="5">
        <v>1</v>
      </c>
    </row>
    <row r="185" spans="1:32" x14ac:dyDescent="0.25">
      <c r="A185" s="2">
        <v>2017</v>
      </c>
      <c r="B185" s="1" t="s">
        <v>29</v>
      </c>
      <c r="C185" s="8">
        <v>2</v>
      </c>
      <c r="D185" s="8">
        <v>220</v>
      </c>
      <c r="E185" s="6">
        <f t="shared" si="9"/>
        <v>9166.6666666666661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120</v>
      </c>
      <c r="M185" s="6">
        <f t="shared" si="7"/>
        <v>60</v>
      </c>
      <c r="N185" s="8">
        <v>0</v>
      </c>
      <c r="O185" s="8">
        <v>0</v>
      </c>
      <c r="P185" s="8">
        <v>0</v>
      </c>
      <c r="Q185" s="8">
        <v>1169</v>
      </c>
      <c r="R185" s="6">
        <f t="shared" si="8"/>
        <v>584.5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8">
        <v>147</v>
      </c>
      <c r="AF185" s="5">
        <v>1</v>
      </c>
    </row>
    <row r="186" spans="1:32" x14ac:dyDescent="0.25">
      <c r="A186" s="2">
        <v>2017</v>
      </c>
      <c r="B186" s="1" t="s">
        <v>29</v>
      </c>
      <c r="C186" s="8">
        <v>5</v>
      </c>
      <c r="D186" s="8">
        <v>605</v>
      </c>
      <c r="E186" s="6">
        <f t="shared" si="9"/>
        <v>10083.333333333334</v>
      </c>
      <c r="F186" s="8">
        <v>809</v>
      </c>
      <c r="G186" s="8">
        <v>214</v>
      </c>
      <c r="H186" s="8">
        <v>97</v>
      </c>
      <c r="I186" s="8">
        <v>0</v>
      </c>
      <c r="J186" s="8">
        <v>0</v>
      </c>
      <c r="K186" s="8">
        <v>0</v>
      </c>
      <c r="L186" s="8">
        <v>435</v>
      </c>
      <c r="M186" s="6">
        <f t="shared" si="7"/>
        <v>87</v>
      </c>
      <c r="N186" s="8">
        <v>2</v>
      </c>
      <c r="O186" s="8">
        <v>3</v>
      </c>
      <c r="P186" s="8">
        <v>0</v>
      </c>
      <c r="Q186" s="8">
        <v>5818</v>
      </c>
      <c r="R186" s="6">
        <f t="shared" si="8"/>
        <v>1163.5999999999999</v>
      </c>
      <c r="S186" s="5">
        <v>1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1</v>
      </c>
      <c r="AA186" s="5">
        <v>0</v>
      </c>
      <c r="AB186" s="5">
        <v>0</v>
      </c>
      <c r="AC186" s="5">
        <v>1</v>
      </c>
      <c r="AD186" s="5">
        <v>0</v>
      </c>
      <c r="AE186" s="8">
        <v>5548</v>
      </c>
      <c r="AF186" s="5">
        <v>1</v>
      </c>
    </row>
    <row r="187" spans="1:32" x14ac:dyDescent="0.25">
      <c r="A187" s="2">
        <v>2017</v>
      </c>
      <c r="B187" s="1" t="s">
        <v>29</v>
      </c>
      <c r="C187" s="8">
        <v>87</v>
      </c>
      <c r="D187" s="8">
        <v>14759</v>
      </c>
      <c r="E187" s="6">
        <f t="shared" si="9"/>
        <v>14136.973180076628</v>
      </c>
      <c r="F187" s="8">
        <v>25640</v>
      </c>
      <c r="G187" s="8">
        <v>591</v>
      </c>
      <c r="H187" s="8">
        <v>420</v>
      </c>
      <c r="I187" s="8">
        <v>0</v>
      </c>
      <c r="J187" s="8">
        <v>0</v>
      </c>
      <c r="K187" s="8">
        <v>0</v>
      </c>
      <c r="L187" s="8">
        <v>8001</v>
      </c>
      <c r="M187" s="6">
        <f t="shared" si="7"/>
        <v>91.965517241379317</v>
      </c>
      <c r="N187" s="8">
        <v>12</v>
      </c>
      <c r="O187" s="8">
        <v>11</v>
      </c>
      <c r="P187" s="8">
        <v>3</v>
      </c>
      <c r="Q187" s="8">
        <v>206421</v>
      </c>
      <c r="R187" s="6">
        <f t="shared" si="8"/>
        <v>2372.655172413793</v>
      </c>
      <c r="S187" s="5">
        <v>1</v>
      </c>
      <c r="T187" s="5">
        <v>1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1</v>
      </c>
      <c r="AA187" s="5">
        <v>0</v>
      </c>
      <c r="AB187" s="5">
        <v>0</v>
      </c>
      <c r="AC187" s="5">
        <v>1</v>
      </c>
      <c r="AD187" s="5">
        <v>0</v>
      </c>
      <c r="AE187" s="8">
        <v>137891</v>
      </c>
      <c r="AF187" s="5">
        <v>1</v>
      </c>
    </row>
    <row r="188" spans="1:32" x14ac:dyDescent="0.25">
      <c r="A188" s="2">
        <v>2017</v>
      </c>
      <c r="B188" s="1" t="s">
        <v>29</v>
      </c>
      <c r="C188" s="8">
        <v>8</v>
      </c>
      <c r="D188" s="8">
        <v>473</v>
      </c>
      <c r="E188" s="6">
        <f t="shared" si="9"/>
        <v>4927.083333333333</v>
      </c>
      <c r="F188" s="8">
        <v>2046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2220</v>
      </c>
      <c r="M188" s="6">
        <f t="shared" si="7"/>
        <v>277.5</v>
      </c>
      <c r="N188" s="8">
        <v>8</v>
      </c>
      <c r="O188" s="8">
        <v>2</v>
      </c>
      <c r="P188" s="8">
        <v>0</v>
      </c>
      <c r="Q188" s="8">
        <v>14291</v>
      </c>
      <c r="R188" s="6">
        <f t="shared" si="8"/>
        <v>1786.375</v>
      </c>
      <c r="S188" s="5">
        <v>1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8">
        <v>10383</v>
      </c>
      <c r="AF188" s="5">
        <v>1</v>
      </c>
    </row>
    <row r="189" spans="1:32" x14ac:dyDescent="0.25">
      <c r="A189" s="2">
        <v>2017</v>
      </c>
      <c r="B189" s="1" t="s">
        <v>29</v>
      </c>
      <c r="C189" s="8">
        <v>3</v>
      </c>
      <c r="D189" s="8">
        <v>363</v>
      </c>
      <c r="E189" s="6">
        <f t="shared" si="9"/>
        <v>10083.333333333334</v>
      </c>
      <c r="F189" s="8">
        <v>1929</v>
      </c>
      <c r="G189" s="8">
        <v>574</v>
      </c>
      <c r="H189" s="8">
        <v>500</v>
      </c>
      <c r="I189" s="8">
        <v>0</v>
      </c>
      <c r="J189" s="8">
        <v>0</v>
      </c>
      <c r="K189" s="8">
        <v>0</v>
      </c>
      <c r="L189" s="8">
        <v>560</v>
      </c>
      <c r="M189" s="6">
        <f t="shared" si="7"/>
        <v>186.66666666666666</v>
      </c>
      <c r="N189" s="8">
        <v>0</v>
      </c>
      <c r="O189" s="8">
        <v>3</v>
      </c>
      <c r="P189" s="8">
        <v>0</v>
      </c>
      <c r="Q189" s="8">
        <v>37662</v>
      </c>
      <c r="R189" s="6">
        <f t="shared" si="8"/>
        <v>12554</v>
      </c>
      <c r="S189" s="5">
        <v>1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1</v>
      </c>
      <c r="AA189" s="5">
        <v>0</v>
      </c>
      <c r="AB189" s="5">
        <v>0</v>
      </c>
      <c r="AC189" s="5">
        <v>1</v>
      </c>
      <c r="AD189" s="5">
        <v>0</v>
      </c>
      <c r="AE189" s="8">
        <v>27451</v>
      </c>
      <c r="AF189" s="5">
        <v>1</v>
      </c>
    </row>
    <row r="190" spans="1:32" x14ac:dyDescent="0.25">
      <c r="A190" s="2">
        <v>2017</v>
      </c>
      <c r="B190" s="1" t="s">
        <v>29</v>
      </c>
      <c r="C190" s="8">
        <v>12</v>
      </c>
      <c r="D190" s="8">
        <v>1579</v>
      </c>
      <c r="E190" s="6">
        <f t="shared" si="9"/>
        <v>10965.277777777779</v>
      </c>
      <c r="F190" s="8">
        <v>851</v>
      </c>
      <c r="G190" s="8">
        <v>237</v>
      </c>
      <c r="H190" s="8">
        <v>215</v>
      </c>
      <c r="I190" s="8">
        <v>0</v>
      </c>
      <c r="J190" s="8">
        <v>0</v>
      </c>
      <c r="K190" s="8">
        <v>0</v>
      </c>
      <c r="L190" s="8">
        <v>590</v>
      </c>
      <c r="M190" s="6">
        <f t="shared" si="7"/>
        <v>49.166666666666664</v>
      </c>
      <c r="N190" s="8">
        <v>5</v>
      </c>
      <c r="O190" s="8">
        <v>1</v>
      </c>
      <c r="P190" s="8">
        <v>1</v>
      </c>
      <c r="Q190" s="8">
        <v>19355</v>
      </c>
      <c r="R190" s="6">
        <f t="shared" si="8"/>
        <v>1612.9166666666667</v>
      </c>
      <c r="S190" s="5">
        <v>1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1</v>
      </c>
      <c r="AA190" s="5">
        <v>0</v>
      </c>
      <c r="AB190" s="5">
        <v>0</v>
      </c>
      <c r="AC190" s="5">
        <v>1</v>
      </c>
      <c r="AD190" s="5">
        <v>0</v>
      </c>
      <c r="AE190" s="8">
        <v>7635</v>
      </c>
      <c r="AF190" s="5">
        <v>1</v>
      </c>
    </row>
    <row r="191" spans="1:32" x14ac:dyDescent="0.25">
      <c r="A191" s="2">
        <v>2017</v>
      </c>
      <c r="B191" s="1" t="s">
        <v>29</v>
      </c>
      <c r="C191" s="8">
        <v>14</v>
      </c>
      <c r="D191" s="8">
        <v>2149</v>
      </c>
      <c r="E191" s="6">
        <f t="shared" si="9"/>
        <v>12791.666666666666</v>
      </c>
      <c r="F191" s="8">
        <v>3193</v>
      </c>
      <c r="G191" s="8">
        <v>1152</v>
      </c>
      <c r="H191" s="8">
        <v>175</v>
      </c>
      <c r="I191" s="8">
        <v>0</v>
      </c>
      <c r="J191" s="8">
        <v>0</v>
      </c>
      <c r="K191" s="8">
        <v>0</v>
      </c>
      <c r="L191" s="8">
        <v>2949</v>
      </c>
      <c r="M191" s="6">
        <f t="shared" si="7"/>
        <v>210.64285714285714</v>
      </c>
      <c r="N191" s="8">
        <v>7</v>
      </c>
      <c r="O191" s="8">
        <v>6</v>
      </c>
      <c r="P191" s="8">
        <v>0</v>
      </c>
      <c r="Q191" s="8">
        <v>40317</v>
      </c>
      <c r="R191" s="6">
        <f t="shared" si="8"/>
        <v>2879.7857142857142</v>
      </c>
      <c r="S191" s="5">
        <v>1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1</v>
      </c>
      <c r="AA191" s="5">
        <v>0</v>
      </c>
      <c r="AB191" s="5">
        <v>0</v>
      </c>
      <c r="AC191" s="5">
        <v>1</v>
      </c>
      <c r="AD191" s="5">
        <v>0</v>
      </c>
      <c r="AE191" s="8">
        <v>25148</v>
      </c>
      <c r="AF191" s="5">
        <v>1</v>
      </c>
    </row>
    <row r="192" spans="1:32" x14ac:dyDescent="0.25">
      <c r="A192" s="2">
        <v>2017</v>
      </c>
      <c r="B192" s="1" t="s">
        <v>30</v>
      </c>
      <c r="C192" s="8">
        <v>23</v>
      </c>
      <c r="D192" s="8">
        <v>2631</v>
      </c>
      <c r="E192" s="6">
        <f t="shared" si="9"/>
        <v>9532.608695652174</v>
      </c>
      <c r="F192" s="8">
        <v>3794</v>
      </c>
      <c r="G192" s="8">
        <v>202</v>
      </c>
      <c r="H192" s="8">
        <v>153</v>
      </c>
      <c r="I192" s="8">
        <v>0</v>
      </c>
      <c r="J192" s="8">
        <v>0</v>
      </c>
      <c r="K192" s="8">
        <v>0</v>
      </c>
      <c r="L192" s="8">
        <v>9460</v>
      </c>
      <c r="M192" s="6">
        <f t="shared" si="7"/>
        <v>411.30434782608694</v>
      </c>
      <c r="N192" s="8">
        <v>16</v>
      </c>
      <c r="O192" s="8">
        <v>4</v>
      </c>
      <c r="P192" s="8">
        <v>9</v>
      </c>
      <c r="Q192" s="8">
        <v>67988</v>
      </c>
      <c r="R192" s="6">
        <f t="shared" si="8"/>
        <v>2956</v>
      </c>
      <c r="S192" s="5">
        <v>1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1</v>
      </c>
      <c r="AA192" s="5">
        <v>0</v>
      </c>
      <c r="AB192" s="5">
        <v>0</v>
      </c>
      <c r="AC192" s="5">
        <v>1</v>
      </c>
      <c r="AD192" s="5">
        <v>0</v>
      </c>
      <c r="AE192" s="8">
        <v>17736</v>
      </c>
      <c r="AF192" s="5">
        <v>0</v>
      </c>
    </row>
    <row r="193" spans="1:32" x14ac:dyDescent="0.25">
      <c r="A193" s="2">
        <v>2017</v>
      </c>
      <c r="B193" s="1" t="s">
        <v>30</v>
      </c>
      <c r="C193" s="8">
        <v>21</v>
      </c>
      <c r="D193" s="8">
        <v>2552</v>
      </c>
      <c r="E193" s="6">
        <f t="shared" si="9"/>
        <v>10126.984126984127</v>
      </c>
      <c r="F193" s="8">
        <v>1740</v>
      </c>
      <c r="G193" s="8">
        <v>450</v>
      </c>
      <c r="H193" s="8">
        <v>290</v>
      </c>
      <c r="I193" s="8">
        <v>0</v>
      </c>
      <c r="J193" s="8">
        <v>0</v>
      </c>
      <c r="K193" s="8">
        <v>0</v>
      </c>
      <c r="L193" s="8">
        <v>2098</v>
      </c>
      <c r="M193" s="6">
        <f t="shared" si="7"/>
        <v>99.904761904761898</v>
      </c>
      <c r="N193" s="8">
        <v>8</v>
      </c>
      <c r="O193" s="8">
        <v>2</v>
      </c>
      <c r="P193" s="8">
        <v>0</v>
      </c>
      <c r="Q193" s="8">
        <v>21768</v>
      </c>
      <c r="R193" s="6">
        <f t="shared" si="8"/>
        <v>1036.5714285714287</v>
      </c>
      <c r="S193" s="5">
        <v>1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0</v>
      </c>
      <c r="AB193" s="5">
        <v>0</v>
      </c>
      <c r="AC193" s="5">
        <v>1</v>
      </c>
      <c r="AD193" s="5">
        <v>0</v>
      </c>
      <c r="AE193" s="8">
        <v>13833</v>
      </c>
      <c r="AF193" s="5">
        <v>1</v>
      </c>
    </row>
    <row r="194" spans="1:32" x14ac:dyDescent="0.25">
      <c r="A194" s="2">
        <v>2017</v>
      </c>
      <c r="B194" s="1" t="s">
        <v>30</v>
      </c>
      <c r="C194" s="8">
        <v>50</v>
      </c>
      <c r="D194" s="8">
        <v>10297</v>
      </c>
      <c r="E194" s="6">
        <f t="shared" si="9"/>
        <v>17161.666666666664</v>
      </c>
      <c r="F194" s="8">
        <v>2167</v>
      </c>
      <c r="G194" s="8">
        <v>614</v>
      </c>
      <c r="H194" s="8">
        <v>270</v>
      </c>
      <c r="I194" s="8">
        <v>0</v>
      </c>
      <c r="J194" s="8">
        <v>0</v>
      </c>
      <c r="K194" s="8">
        <v>0</v>
      </c>
      <c r="L194" s="8">
        <v>6429</v>
      </c>
      <c r="M194" s="6">
        <f t="shared" si="7"/>
        <v>128.58000000000001</v>
      </c>
      <c r="N194" s="8">
        <v>11</v>
      </c>
      <c r="O194" s="8">
        <v>3</v>
      </c>
      <c r="P194" s="8">
        <v>2</v>
      </c>
      <c r="Q194" s="8">
        <v>88457</v>
      </c>
      <c r="R194" s="6">
        <f t="shared" si="8"/>
        <v>1769.14</v>
      </c>
      <c r="S194" s="5">
        <v>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1</v>
      </c>
      <c r="AA194" s="5">
        <v>0</v>
      </c>
      <c r="AB194" s="5">
        <v>0</v>
      </c>
      <c r="AC194" s="5">
        <v>1</v>
      </c>
      <c r="AD194" s="5">
        <v>0</v>
      </c>
      <c r="AE194" s="8">
        <v>37580</v>
      </c>
      <c r="AF194" s="5">
        <v>1</v>
      </c>
    </row>
    <row r="195" spans="1:32" x14ac:dyDescent="0.25">
      <c r="A195" s="2">
        <v>2017</v>
      </c>
      <c r="B195" s="1" t="s">
        <v>30</v>
      </c>
      <c r="C195" s="8">
        <v>29</v>
      </c>
      <c r="D195" s="8">
        <v>2971</v>
      </c>
      <c r="E195" s="6">
        <f t="shared" si="9"/>
        <v>8537.3563218390809</v>
      </c>
      <c r="F195" s="8">
        <v>2500</v>
      </c>
      <c r="G195" s="8">
        <v>300</v>
      </c>
      <c r="H195" s="8">
        <v>172</v>
      </c>
      <c r="I195" s="8">
        <v>0</v>
      </c>
      <c r="J195" s="8">
        <v>0</v>
      </c>
      <c r="K195" s="8">
        <v>0</v>
      </c>
      <c r="L195" s="8">
        <v>4580</v>
      </c>
      <c r="M195" s="6">
        <f t="shared" si="7"/>
        <v>157.93103448275863</v>
      </c>
      <c r="N195" s="8">
        <v>11</v>
      </c>
      <c r="O195" s="8">
        <v>4</v>
      </c>
      <c r="P195" s="8">
        <v>1</v>
      </c>
      <c r="Q195" s="8">
        <v>51085</v>
      </c>
      <c r="R195" s="6">
        <f t="shared" si="8"/>
        <v>1761.5517241379309</v>
      </c>
      <c r="S195" s="5">
        <v>1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1</v>
      </c>
      <c r="AA195" s="5">
        <v>0</v>
      </c>
      <c r="AB195" s="5">
        <v>0</v>
      </c>
      <c r="AC195" s="5">
        <v>1</v>
      </c>
      <c r="AD195" s="5">
        <v>0</v>
      </c>
      <c r="AE195" s="8">
        <v>17171</v>
      </c>
      <c r="AF195" s="5">
        <v>0</v>
      </c>
    </row>
    <row r="196" spans="1:32" x14ac:dyDescent="0.25">
      <c r="A196" s="2">
        <v>2017</v>
      </c>
      <c r="B196" s="1" t="s">
        <v>36</v>
      </c>
      <c r="C196" s="8">
        <v>54</v>
      </c>
      <c r="D196" s="8">
        <v>9435</v>
      </c>
      <c r="E196" s="6">
        <f t="shared" ref="E196:E249" si="10">D196/C196/12*1000</f>
        <v>14560.185185185184</v>
      </c>
      <c r="F196" s="8">
        <v>2891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13091</v>
      </c>
      <c r="M196" s="6">
        <f t="shared" ref="M196:M259" si="11">L196/C196</f>
        <v>242.42592592592592</v>
      </c>
      <c r="N196" s="8">
        <v>21</v>
      </c>
      <c r="O196" s="8">
        <v>4</v>
      </c>
      <c r="P196" s="8">
        <v>2</v>
      </c>
      <c r="Q196" s="8">
        <v>110400</v>
      </c>
      <c r="R196" s="6">
        <f t="shared" ref="R196:R259" si="12">Q196/C196</f>
        <v>2044.4444444444443</v>
      </c>
      <c r="S196" s="5">
        <v>1</v>
      </c>
      <c r="T196" s="5">
        <v>0</v>
      </c>
      <c r="U196" s="5">
        <v>1</v>
      </c>
      <c r="V196" s="5">
        <v>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8">
        <v>18689</v>
      </c>
      <c r="AF196" s="5">
        <v>0</v>
      </c>
    </row>
    <row r="197" spans="1:32" x14ac:dyDescent="0.25">
      <c r="A197" s="2">
        <v>2017</v>
      </c>
      <c r="B197" s="1" t="s">
        <v>29</v>
      </c>
      <c r="C197" s="8">
        <v>91</v>
      </c>
      <c r="D197" s="8">
        <v>26111</v>
      </c>
      <c r="E197" s="6">
        <f t="shared" si="10"/>
        <v>23911.172161172162</v>
      </c>
      <c r="F197" s="8">
        <v>12368</v>
      </c>
      <c r="G197" s="8">
        <v>1300</v>
      </c>
      <c r="H197" s="8">
        <v>501</v>
      </c>
      <c r="I197" s="8">
        <v>0</v>
      </c>
      <c r="J197" s="8">
        <v>0</v>
      </c>
      <c r="K197" s="8">
        <v>0</v>
      </c>
      <c r="L197" s="8">
        <v>13429</v>
      </c>
      <c r="M197" s="6">
        <f t="shared" si="11"/>
        <v>147.57142857142858</v>
      </c>
      <c r="N197" s="8">
        <v>41</v>
      </c>
      <c r="O197" s="8">
        <v>5</v>
      </c>
      <c r="P197" s="8">
        <v>7</v>
      </c>
      <c r="Q197" s="8">
        <v>417002</v>
      </c>
      <c r="R197" s="6">
        <f t="shared" si="12"/>
        <v>4582.4395604395604</v>
      </c>
      <c r="S197" s="5">
        <v>1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1</v>
      </c>
      <c r="AA197" s="5">
        <v>0</v>
      </c>
      <c r="AB197" s="5">
        <v>0</v>
      </c>
      <c r="AC197" s="5">
        <v>1</v>
      </c>
      <c r="AD197" s="5">
        <v>0</v>
      </c>
      <c r="AE197" s="8">
        <v>108065</v>
      </c>
      <c r="AF197" s="5">
        <v>0</v>
      </c>
    </row>
    <row r="198" spans="1:32" x14ac:dyDescent="0.25">
      <c r="A198" s="2">
        <v>2017</v>
      </c>
      <c r="B198" s="1" t="s">
        <v>29</v>
      </c>
      <c r="C198" s="8">
        <v>2</v>
      </c>
      <c r="D198" s="8">
        <v>309</v>
      </c>
      <c r="E198" s="6">
        <f t="shared" si="10"/>
        <v>12875</v>
      </c>
      <c r="F198" s="8">
        <v>500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426</v>
      </c>
      <c r="M198" s="6">
        <f t="shared" si="11"/>
        <v>213</v>
      </c>
      <c r="N198" s="8">
        <v>1</v>
      </c>
      <c r="O198" s="8">
        <v>0</v>
      </c>
      <c r="P198" s="8">
        <v>1</v>
      </c>
      <c r="Q198" s="8">
        <v>17747</v>
      </c>
      <c r="R198" s="6">
        <f t="shared" si="12"/>
        <v>8873.5</v>
      </c>
      <c r="S198" s="5">
        <v>1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8">
        <v>1337</v>
      </c>
      <c r="AF198" s="5">
        <v>1</v>
      </c>
    </row>
    <row r="199" spans="1:32" x14ac:dyDescent="0.25">
      <c r="A199" s="2">
        <v>2017</v>
      </c>
      <c r="B199" s="1" t="s">
        <v>29</v>
      </c>
      <c r="C199" s="8">
        <v>138</v>
      </c>
      <c r="D199" s="8">
        <v>35371</v>
      </c>
      <c r="E199" s="6">
        <f t="shared" si="10"/>
        <v>21359.299516908213</v>
      </c>
      <c r="F199" s="8">
        <v>5527</v>
      </c>
      <c r="G199" s="8">
        <v>1292</v>
      </c>
      <c r="H199" s="8">
        <v>685</v>
      </c>
      <c r="I199" s="8">
        <v>0</v>
      </c>
      <c r="J199" s="8">
        <v>0</v>
      </c>
      <c r="K199" s="8">
        <v>0</v>
      </c>
      <c r="L199" s="8">
        <v>5250</v>
      </c>
      <c r="M199" s="6">
        <f t="shared" si="11"/>
        <v>38.043478260869563</v>
      </c>
      <c r="N199" s="8">
        <v>19</v>
      </c>
      <c r="O199" s="8">
        <v>4</v>
      </c>
      <c r="P199" s="8">
        <v>2</v>
      </c>
      <c r="Q199" s="8">
        <v>58059</v>
      </c>
      <c r="R199" s="6">
        <f t="shared" si="12"/>
        <v>420.71739130434781</v>
      </c>
      <c r="S199" s="5">
        <v>1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1</v>
      </c>
      <c r="AA199" s="5">
        <v>0</v>
      </c>
      <c r="AB199" s="5">
        <v>0</v>
      </c>
      <c r="AC199" s="5">
        <v>1</v>
      </c>
      <c r="AD199" s="5">
        <v>0</v>
      </c>
      <c r="AE199" s="8">
        <v>94643</v>
      </c>
      <c r="AF199" s="5">
        <v>1</v>
      </c>
    </row>
    <row r="200" spans="1:32" x14ac:dyDescent="0.25">
      <c r="A200" s="2">
        <v>2017</v>
      </c>
      <c r="B200" s="1" t="s">
        <v>29</v>
      </c>
      <c r="C200" s="8">
        <v>55</v>
      </c>
      <c r="D200" s="8">
        <v>17186</v>
      </c>
      <c r="E200" s="6">
        <f t="shared" si="10"/>
        <v>26039.393939393944</v>
      </c>
      <c r="F200" s="8">
        <v>0</v>
      </c>
      <c r="G200" s="8">
        <v>46</v>
      </c>
      <c r="H200" s="8">
        <v>0</v>
      </c>
      <c r="I200" s="8">
        <v>0</v>
      </c>
      <c r="J200" s="8">
        <v>0</v>
      </c>
      <c r="K200" s="8">
        <v>0</v>
      </c>
      <c r="L200" s="8">
        <v>1963</v>
      </c>
      <c r="M200" s="6">
        <f t="shared" si="11"/>
        <v>35.690909090909088</v>
      </c>
      <c r="N200" s="8">
        <v>1</v>
      </c>
      <c r="O200" s="8">
        <v>0</v>
      </c>
      <c r="P200" s="8">
        <v>0</v>
      </c>
      <c r="Q200" s="8">
        <v>73207</v>
      </c>
      <c r="R200" s="6">
        <f t="shared" si="12"/>
        <v>1331.0363636363636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1</v>
      </c>
      <c r="AA200" s="5">
        <v>0</v>
      </c>
      <c r="AB200" s="5">
        <v>0</v>
      </c>
      <c r="AC200" s="5">
        <v>0</v>
      </c>
      <c r="AD200" s="5">
        <v>0</v>
      </c>
      <c r="AE200" s="8">
        <v>16700</v>
      </c>
      <c r="AF200" s="5">
        <v>1</v>
      </c>
    </row>
    <row r="201" spans="1:32" x14ac:dyDescent="0.25">
      <c r="A201" s="2">
        <v>2017</v>
      </c>
      <c r="B201" s="1" t="s">
        <v>29</v>
      </c>
      <c r="C201" s="8">
        <v>115</v>
      </c>
      <c r="D201" s="8">
        <v>47262</v>
      </c>
      <c r="E201" s="6">
        <f t="shared" si="10"/>
        <v>34247.82608695652</v>
      </c>
      <c r="F201" s="8">
        <v>3185</v>
      </c>
      <c r="G201" s="8">
        <v>2919</v>
      </c>
      <c r="H201" s="8">
        <v>1320</v>
      </c>
      <c r="I201" s="8">
        <v>0</v>
      </c>
      <c r="J201" s="8">
        <v>0</v>
      </c>
      <c r="K201" s="8">
        <v>0</v>
      </c>
      <c r="L201" s="8">
        <v>7914</v>
      </c>
      <c r="M201" s="6">
        <f t="shared" si="11"/>
        <v>68.817391304347822</v>
      </c>
      <c r="N201" s="8">
        <v>33</v>
      </c>
      <c r="O201" s="8">
        <v>0</v>
      </c>
      <c r="P201" s="8">
        <v>2</v>
      </c>
      <c r="Q201" s="8">
        <v>895038</v>
      </c>
      <c r="R201" s="6">
        <f t="shared" si="12"/>
        <v>7782.9391304347828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1</v>
      </c>
      <c r="AA201" s="5">
        <v>0</v>
      </c>
      <c r="AB201" s="5">
        <v>0</v>
      </c>
      <c r="AC201" s="5">
        <v>1</v>
      </c>
      <c r="AD201" s="5">
        <v>0</v>
      </c>
      <c r="AE201" s="8">
        <v>370276</v>
      </c>
      <c r="AF201" s="5">
        <v>1</v>
      </c>
    </row>
    <row r="202" spans="1:32" x14ac:dyDescent="0.25">
      <c r="A202" s="2">
        <v>2017</v>
      </c>
      <c r="B202" s="1" t="s">
        <v>29</v>
      </c>
      <c r="C202" s="8">
        <v>146</v>
      </c>
      <c r="D202" s="8">
        <v>42487</v>
      </c>
      <c r="E202" s="6">
        <f t="shared" si="10"/>
        <v>24250.57077625571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3036</v>
      </c>
      <c r="M202" s="6">
        <f t="shared" si="11"/>
        <v>20.794520547945204</v>
      </c>
      <c r="N202" s="8">
        <v>3</v>
      </c>
      <c r="O202" s="8">
        <v>0</v>
      </c>
      <c r="P202" s="8">
        <v>0</v>
      </c>
      <c r="Q202" s="8">
        <v>35596</v>
      </c>
      <c r="R202" s="6">
        <f t="shared" si="12"/>
        <v>243.8082191780822</v>
      </c>
      <c r="S202" s="5">
        <v>0</v>
      </c>
      <c r="T202" s="5">
        <v>0</v>
      </c>
      <c r="U202" s="5">
        <v>0</v>
      </c>
      <c r="V202" s="5">
        <v>0</v>
      </c>
      <c r="W202" s="5">
        <v>1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8">
        <v>123301</v>
      </c>
      <c r="AF202" s="5">
        <v>1</v>
      </c>
    </row>
    <row r="203" spans="1:32" x14ac:dyDescent="0.25">
      <c r="A203" s="2">
        <v>2017</v>
      </c>
      <c r="B203" s="1" t="s">
        <v>40</v>
      </c>
      <c r="C203" s="8">
        <v>41</v>
      </c>
      <c r="D203" s="8">
        <v>7197.2</v>
      </c>
      <c r="E203" s="6">
        <f t="shared" si="10"/>
        <v>14628.455284552843</v>
      </c>
      <c r="F203" s="8">
        <v>3443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8869</v>
      </c>
      <c r="M203" s="6">
        <f t="shared" si="11"/>
        <v>216.3170731707317</v>
      </c>
      <c r="N203" s="8">
        <v>18</v>
      </c>
      <c r="O203" s="8">
        <v>6</v>
      </c>
      <c r="P203" s="8">
        <v>5</v>
      </c>
      <c r="Q203" s="8">
        <v>155479</v>
      </c>
      <c r="R203" s="6">
        <f t="shared" si="12"/>
        <v>3792.1707317073169</v>
      </c>
      <c r="S203" s="5">
        <v>1</v>
      </c>
      <c r="T203" s="5">
        <v>0</v>
      </c>
      <c r="U203" s="5">
        <v>1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8">
        <v>38547</v>
      </c>
      <c r="AF203" s="5">
        <v>0</v>
      </c>
    </row>
    <row r="204" spans="1:32" x14ac:dyDescent="0.25">
      <c r="A204" s="2">
        <v>2017</v>
      </c>
      <c r="B204" s="1" t="s">
        <v>29</v>
      </c>
      <c r="C204" s="8">
        <v>18</v>
      </c>
      <c r="D204" s="8">
        <v>3164</v>
      </c>
      <c r="E204" s="6">
        <f t="shared" si="10"/>
        <v>14648.148148148148</v>
      </c>
      <c r="F204" s="8">
        <v>396</v>
      </c>
      <c r="G204" s="8">
        <v>118</v>
      </c>
      <c r="H204" s="8">
        <v>84</v>
      </c>
      <c r="I204" s="8">
        <v>0</v>
      </c>
      <c r="J204" s="8">
        <v>0</v>
      </c>
      <c r="K204" s="8">
        <v>0</v>
      </c>
      <c r="L204" s="8">
        <v>1464</v>
      </c>
      <c r="M204" s="6">
        <f t="shared" si="11"/>
        <v>81.333333333333329</v>
      </c>
      <c r="N204" s="8">
        <v>6</v>
      </c>
      <c r="O204" s="8">
        <v>1</v>
      </c>
      <c r="P204" s="8">
        <v>0</v>
      </c>
      <c r="Q204" s="8">
        <v>10047</v>
      </c>
      <c r="R204" s="6">
        <f t="shared" si="12"/>
        <v>558.16666666666663</v>
      </c>
      <c r="S204" s="5">
        <v>1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1</v>
      </c>
      <c r="AA204" s="5">
        <v>0</v>
      </c>
      <c r="AB204" s="5">
        <v>0</v>
      </c>
      <c r="AC204" s="5">
        <v>1</v>
      </c>
      <c r="AD204" s="5">
        <v>0</v>
      </c>
      <c r="AE204" s="8">
        <v>7436</v>
      </c>
      <c r="AF204" s="5">
        <v>1</v>
      </c>
    </row>
    <row r="205" spans="1:32" x14ac:dyDescent="0.25">
      <c r="A205" s="2">
        <v>2017</v>
      </c>
      <c r="B205" s="1" t="s">
        <v>29</v>
      </c>
      <c r="C205" s="8">
        <v>2</v>
      </c>
      <c r="D205" s="8">
        <v>204</v>
      </c>
      <c r="E205" s="6">
        <f t="shared" si="10"/>
        <v>8500</v>
      </c>
      <c r="F205" s="8">
        <v>471</v>
      </c>
      <c r="G205" s="8">
        <v>9</v>
      </c>
      <c r="H205" s="8">
        <v>9</v>
      </c>
      <c r="I205" s="8">
        <v>0</v>
      </c>
      <c r="J205" s="8">
        <v>0</v>
      </c>
      <c r="K205" s="8">
        <v>0</v>
      </c>
      <c r="L205" s="8">
        <v>210</v>
      </c>
      <c r="M205" s="6">
        <f t="shared" si="11"/>
        <v>105</v>
      </c>
      <c r="N205" s="8">
        <v>4</v>
      </c>
      <c r="O205" s="8">
        <v>0</v>
      </c>
      <c r="P205" s="8">
        <v>0</v>
      </c>
      <c r="Q205" s="8">
        <v>866</v>
      </c>
      <c r="R205" s="6">
        <f t="shared" si="12"/>
        <v>433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1</v>
      </c>
      <c r="AA205" s="5">
        <v>0</v>
      </c>
      <c r="AB205" s="5">
        <v>0</v>
      </c>
      <c r="AC205" s="5">
        <v>1</v>
      </c>
      <c r="AD205" s="5">
        <v>0</v>
      </c>
      <c r="AE205" s="8">
        <v>934</v>
      </c>
      <c r="AF205" s="5">
        <v>1</v>
      </c>
    </row>
    <row r="206" spans="1:32" x14ac:dyDescent="0.25">
      <c r="A206" s="2">
        <v>2017</v>
      </c>
      <c r="B206" s="1" t="s">
        <v>29</v>
      </c>
      <c r="C206" s="8">
        <v>3</v>
      </c>
      <c r="D206" s="8">
        <v>666</v>
      </c>
      <c r="E206" s="6">
        <f t="shared" si="10"/>
        <v>18500</v>
      </c>
      <c r="F206" s="8">
        <v>468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1494</v>
      </c>
      <c r="M206" s="6">
        <f t="shared" si="11"/>
        <v>498</v>
      </c>
      <c r="N206" s="8">
        <v>4</v>
      </c>
      <c r="O206" s="8">
        <v>3</v>
      </c>
      <c r="P206" s="8">
        <v>0</v>
      </c>
      <c r="Q206" s="8">
        <v>13753</v>
      </c>
      <c r="R206" s="6">
        <f t="shared" si="12"/>
        <v>4584.333333333333</v>
      </c>
      <c r="S206" s="5">
        <v>1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8">
        <v>6114</v>
      </c>
      <c r="AF206" s="5">
        <v>1</v>
      </c>
    </row>
    <row r="207" spans="1:32" x14ac:dyDescent="0.25">
      <c r="A207" s="2">
        <v>2017</v>
      </c>
      <c r="B207" s="1" t="s">
        <v>29</v>
      </c>
      <c r="C207" s="8">
        <v>24</v>
      </c>
      <c r="D207" s="8">
        <v>4127</v>
      </c>
      <c r="E207" s="6">
        <f t="shared" si="10"/>
        <v>14329.861111111113</v>
      </c>
      <c r="F207" s="8">
        <v>2185</v>
      </c>
      <c r="G207" s="8">
        <v>429</v>
      </c>
      <c r="H207" s="8">
        <v>279</v>
      </c>
      <c r="I207" s="8">
        <v>0</v>
      </c>
      <c r="J207" s="8">
        <v>0</v>
      </c>
      <c r="K207" s="8">
        <v>0</v>
      </c>
      <c r="L207" s="8">
        <v>1890</v>
      </c>
      <c r="M207" s="6">
        <f t="shared" si="11"/>
        <v>78.75</v>
      </c>
      <c r="N207" s="8">
        <v>5</v>
      </c>
      <c r="O207" s="8">
        <v>3</v>
      </c>
      <c r="P207" s="8">
        <v>0</v>
      </c>
      <c r="Q207" s="8">
        <v>24136</v>
      </c>
      <c r="R207" s="6">
        <f t="shared" si="12"/>
        <v>1005.6666666666666</v>
      </c>
      <c r="S207" s="5">
        <v>1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1</v>
      </c>
      <c r="AA207" s="5">
        <v>0</v>
      </c>
      <c r="AB207" s="5">
        <v>0</v>
      </c>
      <c r="AC207" s="5">
        <v>1</v>
      </c>
      <c r="AD207" s="5">
        <v>1</v>
      </c>
      <c r="AE207" s="8">
        <v>26061</v>
      </c>
      <c r="AF207" s="5">
        <v>0</v>
      </c>
    </row>
    <row r="208" spans="1:32" x14ac:dyDescent="0.25">
      <c r="A208" s="2">
        <v>2017</v>
      </c>
      <c r="B208" s="1" t="s">
        <v>30</v>
      </c>
      <c r="C208" s="8">
        <v>2</v>
      </c>
      <c r="D208" s="8">
        <v>468</v>
      </c>
      <c r="E208" s="6">
        <f t="shared" si="10"/>
        <v>19500</v>
      </c>
      <c r="F208" s="8">
        <v>307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801</v>
      </c>
      <c r="M208" s="6">
        <f t="shared" si="11"/>
        <v>400.5</v>
      </c>
      <c r="N208" s="8">
        <v>4</v>
      </c>
      <c r="O208" s="8">
        <v>2</v>
      </c>
      <c r="P208" s="8">
        <v>0</v>
      </c>
      <c r="Q208" s="8">
        <v>517</v>
      </c>
      <c r="R208" s="6">
        <f t="shared" si="12"/>
        <v>258.5</v>
      </c>
      <c r="S208" s="5">
        <v>1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8">
        <v>2292</v>
      </c>
      <c r="AF208" s="5">
        <v>1</v>
      </c>
    </row>
    <row r="209" spans="1:32" x14ac:dyDescent="0.25">
      <c r="A209" s="2">
        <v>2017</v>
      </c>
      <c r="B209" s="1" t="s">
        <v>29</v>
      </c>
      <c r="C209" s="8">
        <v>48</v>
      </c>
      <c r="D209" s="8">
        <v>8709</v>
      </c>
      <c r="E209" s="6">
        <f t="shared" si="10"/>
        <v>15119.791666666666</v>
      </c>
      <c r="F209" s="8">
        <v>1400</v>
      </c>
      <c r="G209" s="8">
        <v>453</v>
      </c>
      <c r="H209" s="8">
        <v>253</v>
      </c>
      <c r="I209" s="8">
        <v>0</v>
      </c>
      <c r="J209" s="8">
        <v>0</v>
      </c>
      <c r="K209" s="8">
        <v>0</v>
      </c>
      <c r="L209" s="8">
        <v>3420</v>
      </c>
      <c r="M209" s="6">
        <f t="shared" si="11"/>
        <v>71.25</v>
      </c>
      <c r="N209" s="8">
        <v>9</v>
      </c>
      <c r="O209" s="8">
        <v>1</v>
      </c>
      <c r="P209" s="8">
        <v>2</v>
      </c>
      <c r="Q209" s="8">
        <v>34644</v>
      </c>
      <c r="R209" s="6">
        <f t="shared" si="12"/>
        <v>721.75</v>
      </c>
      <c r="S209" s="5">
        <v>1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1</v>
      </c>
      <c r="AA209" s="5">
        <v>0</v>
      </c>
      <c r="AB209" s="5">
        <v>0</v>
      </c>
      <c r="AC209" s="5">
        <v>1</v>
      </c>
      <c r="AD209" s="5">
        <v>1</v>
      </c>
      <c r="AE209" s="8">
        <v>29954</v>
      </c>
      <c r="AF209" s="5">
        <v>1</v>
      </c>
    </row>
    <row r="210" spans="1:32" x14ac:dyDescent="0.25">
      <c r="A210" s="2">
        <v>2017</v>
      </c>
      <c r="B210" s="1" t="s">
        <v>29</v>
      </c>
      <c r="C210" s="8">
        <v>3</v>
      </c>
      <c r="D210" s="8">
        <v>476</v>
      </c>
      <c r="E210" s="6">
        <f t="shared" si="10"/>
        <v>13222.222222222221</v>
      </c>
      <c r="F210" s="8">
        <v>3886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4428</v>
      </c>
      <c r="M210" s="6">
        <f t="shared" si="11"/>
        <v>1476</v>
      </c>
      <c r="N210" s="8">
        <v>8</v>
      </c>
      <c r="O210" s="8">
        <v>3</v>
      </c>
      <c r="P210" s="8">
        <v>2</v>
      </c>
      <c r="Q210" s="8">
        <v>53626</v>
      </c>
      <c r="R210" s="6">
        <f t="shared" si="12"/>
        <v>17875.333333333332</v>
      </c>
      <c r="S210" s="5">
        <v>1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8">
        <v>1533</v>
      </c>
      <c r="AF210" s="5">
        <v>1</v>
      </c>
    </row>
    <row r="211" spans="1:32" x14ac:dyDescent="0.25">
      <c r="A211" s="2">
        <v>2017</v>
      </c>
      <c r="B211" s="1" t="s">
        <v>29</v>
      </c>
      <c r="C211" s="8">
        <v>1</v>
      </c>
      <c r="D211" s="8">
        <v>117</v>
      </c>
      <c r="E211" s="6">
        <f t="shared" si="10"/>
        <v>9750</v>
      </c>
      <c r="F211" s="8">
        <v>2600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1103</v>
      </c>
      <c r="M211" s="6">
        <f t="shared" si="11"/>
        <v>1103</v>
      </c>
      <c r="N211" s="8">
        <v>2</v>
      </c>
      <c r="O211" s="8">
        <v>0</v>
      </c>
      <c r="P211" s="8">
        <v>0</v>
      </c>
      <c r="Q211" s="8">
        <v>4334</v>
      </c>
      <c r="R211" s="6">
        <f t="shared" si="12"/>
        <v>4334</v>
      </c>
      <c r="S211" s="5">
        <v>1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8">
        <v>1185</v>
      </c>
      <c r="AF211" s="5">
        <v>1</v>
      </c>
    </row>
    <row r="212" spans="1:32" x14ac:dyDescent="0.25">
      <c r="A212" s="2">
        <v>2017</v>
      </c>
      <c r="B212" s="1" t="s">
        <v>29</v>
      </c>
      <c r="C212" s="8">
        <v>84</v>
      </c>
      <c r="D212" s="8">
        <v>26854</v>
      </c>
      <c r="E212" s="6">
        <f t="shared" si="10"/>
        <v>26640.873015873014</v>
      </c>
      <c r="F212" s="8">
        <v>5430</v>
      </c>
      <c r="G212" s="8">
        <v>32</v>
      </c>
      <c r="H212" s="8">
        <v>0</v>
      </c>
      <c r="I212" s="8">
        <v>0</v>
      </c>
      <c r="J212" s="8">
        <v>0</v>
      </c>
      <c r="K212" s="8">
        <v>0</v>
      </c>
      <c r="L212" s="8">
        <v>9051</v>
      </c>
      <c r="M212" s="6">
        <f t="shared" si="11"/>
        <v>107.75</v>
      </c>
      <c r="N212" s="8">
        <v>11</v>
      </c>
      <c r="O212" s="8">
        <v>8</v>
      </c>
      <c r="P212" s="8">
        <v>1</v>
      </c>
      <c r="Q212" s="8">
        <v>377218</v>
      </c>
      <c r="R212" s="6">
        <f t="shared" si="12"/>
        <v>4490.6904761904761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1</v>
      </c>
      <c r="AA212" s="5">
        <v>0</v>
      </c>
      <c r="AB212" s="5">
        <v>0</v>
      </c>
      <c r="AC212" s="5">
        <v>0</v>
      </c>
      <c r="AD212" s="5">
        <v>1</v>
      </c>
      <c r="AE212" s="8">
        <v>63739</v>
      </c>
      <c r="AF212" s="5">
        <v>1</v>
      </c>
    </row>
    <row r="213" spans="1:32" x14ac:dyDescent="0.25">
      <c r="A213" s="2">
        <v>2017</v>
      </c>
      <c r="B213" s="1" t="s">
        <v>29</v>
      </c>
      <c r="C213" s="8">
        <v>46</v>
      </c>
      <c r="D213" s="8">
        <v>14233</v>
      </c>
      <c r="E213" s="6">
        <f t="shared" si="10"/>
        <v>25784.420289855076</v>
      </c>
      <c r="F213" s="8">
        <v>16016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30829</v>
      </c>
      <c r="M213" s="6">
        <f t="shared" si="11"/>
        <v>670.195652173913</v>
      </c>
      <c r="N213" s="8">
        <v>29</v>
      </c>
      <c r="O213" s="8">
        <v>10</v>
      </c>
      <c r="P213" s="8">
        <v>0</v>
      </c>
      <c r="Q213" s="8">
        <v>567751</v>
      </c>
      <c r="R213" s="6">
        <f t="shared" si="12"/>
        <v>12342.41304347826</v>
      </c>
      <c r="S213" s="5">
        <v>1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8">
        <v>34985</v>
      </c>
      <c r="AF213" s="5">
        <v>0</v>
      </c>
    </row>
    <row r="214" spans="1:32" x14ac:dyDescent="0.25">
      <c r="A214" s="2">
        <v>2017</v>
      </c>
      <c r="B214" s="1" t="s">
        <v>33</v>
      </c>
      <c r="C214" s="8">
        <v>7</v>
      </c>
      <c r="D214" s="8">
        <v>1210</v>
      </c>
      <c r="E214" s="6">
        <f t="shared" si="10"/>
        <v>14404.761904761905</v>
      </c>
      <c r="F214" s="8">
        <v>1121</v>
      </c>
      <c r="G214" s="8">
        <v>116</v>
      </c>
      <c r="H214" s="8">
        <v>50</v>
      </c>
      <c r="I214" s="8">
        <v>185</v>
      </c>
      <c r="J214" s="8">
        <v>0</v>
      </c>
      <c r="K214" s="8">
        <v>0</v>
      </c>
      <c r="L214" s="8">
        <v>2548</v>
      </c>
      <c r="M214" s="6">
        <f t="shared" si="11"/>
        <v>364</v>
      </c>
      <c r="N214" s="8">
        <v>7</v>
      </c>
      <c r="O214" s="8">
        <v>3</v>
      </c>
      <c r="P214" s="8">
        <v>0</v>
      </c>
      <c r="Q214" s="8">
        <v>12589</v>
      </c>
      <c r="R214" s="6">
        <f t="shared" si="12"/>
        <v>1798.4285714285713</v>
      </c>
      <c r="S214" s="5">
        <v>1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1</v>
      </c>
      <c r="AA214" s="5">
        <v>1</v>
      </c>
      <c r="AB214" s="5">
        <v>0</v>
      </c>
      <c r="AC214" s="5">
        <v>1</v>
      </c>
      <c r="AD214" s="5">
        <v>1</v>
      </c>
      <c r="AE214" s="8">
        <v>6701</v>
      </c>
      <c r="AF214" s="5">
        <v>1</v>
      </c>
    </row>
    <row r="215" spans="1:32" x14ac:dyDescent="0.25">
      <c r="A215" s="2">
        <v>2017</v>
      </c>
      <c r="B215" s="1" t="s">
        <v>30</v>
      </c>
      <c r="C215" s="8">
        <v>6</v>
      </c>
      <c r="D215" s="8">
        <v>1180</v>
      </c>
      <c r="E215" s="6">
        <f t="shared" si="10"/>
        <v>16388.888888888891</v>
      </c>
      <c r="F215" s="8">
        <v>2324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1836</v>
      </c>
      <c r="M215" s="6">
        <f t="shared" si="11"/>
        <v>306</v>
      </c>
      <c r="N215" s="8">
        <v>5</v>
      </c>
      <c r="O215" s="8">
        <v>2</v>
      </c>
      <c r="P215" s="8">
        <v>0</v>
      </c>
      <c r="Q215" s="8">
        <v>5591</v>
      </c>
      <c r="R215" s="6">
        <f t="shared" si="12"/>
        <v>931.83333333333337</v>
      </c>
      <c r="S215" s="5">
        <v>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8">
        <v>2061</v>
      </c>
      <c r="AF215" s="5">
        <v>1</v>
      </c>
    </row>
    <row r="216" spans="1:32" x14ac:dyDescent="0.25">
      <c r="A216" s="2">
        <v>2017</v>
      </c>
      <c r="B216" s="1" t="s">
        <v>32</v>
      </c>
      <c r="C216" s="8">
        <v>234</v>
      </c>
      <c r="D216" s="8">
        <v>65552</v>
      </c>
      <c r="E216" s="6">
        <f t="shared" si="10"/>
        <v>23344.729344729345</v>
      </c>
      <c r="F216" s="8">
        <v>9442</v>
      </c>
      <c r="G216" s="8">
        <v>2395</v>
      </c>
      <c r="H216" s="8">
        <v>1133</v>
      </c>
      <c r="I216" s="8">
        <v>0</v>
      </c>
      <c r="J216" s="8">
        <v>0</v>
      </c>
      <c r="K216" s="8">
        <v>0</v>
      </c>
      <c r="L216" s="8">
        <v>16502</v>
      </c>
      <c r="M216" s="6">
        <f t="shared" si="11"/>
        <v>70.521367521367523</v>
      </c>
      <c r="N216" s="8">
        <v>51</v>
      </c>
      <c r="O216" s="8">
        <v>8</v>
      </c>
      <c r="P216" s="8">
        <v>1</v>
      </c>
      <c r="Q216" s="8">
        <v>566401</v>
      </c>
      <c r="R216" s="6">
        <f t="shared" si="12"/>
        <v>2420.5170940170942</v>
      </c>
      <c r="S216" s="5">
        <v>1</v>
      </c>
      <c r="T216" s="5">
        <v>1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1</v>
      </c>
      <c r="AA216" s="5">
        <v>0</v>
      </c>
      <c r="AB216" s="5">
        <v>0</v>
      </c>
      <c r="AC216" s="5">
        <v>1</v>
      </c>
      <c r="AD216" s="5">
        <v>0</v>
      </c>
      <c r="AE216" s="8">
        <v>199617</v>
      </c>
      <c r="AF216" s="5">
        <v>1</v>
      </c>
    </row>
    <row r="217" spans="1:32" x14ac:dyDescent="0.25">
      <c r="A217" s="2">
        <v>2017</v>
      </c>
      <c r="B217" s="1" t="s">
        <v>31</v>
      </c>
      <c r="C217" s="8">
        <v>193</v>
      </c>
      <c r="D217" s="8">
        <v>39269</v>
      </c>
      <c r="E217" s="6">
        <f t="shared" si="10"/>
        <v>16955.526770293611</v>
      </c>
      <c r="F217" s="8">
        <v>9030</v>
      </c>
      <c r="G217" s="8">
        <v>1040</v>
      </c>
      <c r="H217" s="8">
        <v>475</v>
      </c>
      <c r="I217" s="8">
        <v>0</v>
      </c>
      <c r="J217" s="8">
        <v>0</v>
      </c>
      <c r="K217" s="8">
        <v>0</v>
      </c>
      <c r="L217" s="8">
        <v>9607</v>
      </c>
      <c r="M217" s="6">
        <f t="shared" si="11"/>
        <v>49.777202072538863</v>
      </c>
      <c r="N217" s="8">
        <v>29</v>
      </c>
      <c r="O217" s="8">
        <v>5</v>
      </c>
      <c r="P217" s="8">
        <v>2</v>
      </c>
      <c r="Q217" s="8">
        <v>357488</v>
      </c>
      <c r="R217" s="6">
        <f t="shared" si="12"/>
        <v>1852.2694300518135</v>
      </c>
      <c r="S217" s="5">
        <v>1</v>
      </c>
      <c r="T217" s="5">
        <v>0</v>
      </c>
      <c r="U217" s="5">
        <v>0</v>
      </c>
      <c r="V217" s="5">
        <v>1</v>
      </c>
      <c r="W217" s="5">
        <v>0</v>
      </c>
      <c r="X217" s="5">
        <v>0</v>
      </c>
      <c r="Y217" s="5">
        <v>0</v>
      </c>
      <c r="Z217" s="5">
        <v>1</v>
      </c>
      <c r="AA217" s="5">
        <v>0</v>
      </c>
      <c r="AB217" s="5">
        <v>0</v>
      </c>
      <c r="AC217" s="5">
        <v>1</v>
      </c>
      <c r="AD217" s="5">
        <v>0</v>
      </c>
      <c r="AE217" s="8">
        <v>93787</v>
      </c>
      <c r="AF217" s="5">
        <v>1</v>
      </c>
    </row>
    <row r="218" spans="1:32" x14ac:dyDescent="0.25">
      <c r="A218" s="2">
        <v>2017</v>
      </c>
      <c r="B218" s="1" t="s">
        <v>29</v>
      </c>
      <c r="C218" s="8">
        <v>212</v>
      </c>
      <c r="D218" s="8">
        <v>72687</v>
      </c>
      <c r="E218" s="6">
        <f t="shared" si="10"/>
        <v>28571.933962264149</v>
      </c>
      <c r="F218" s="8">
        <v>7655</v>
      </c>
      <c r="G218" s="8">
        <v>2093</v>
      </c>
      <c r="H218" s="8">
        <v>835</v>
      </c>
      <c r="I218" s="8">
        <v>888</v>
      </c>
      <c r="J218" s="8">
        <v>0</v>
      </c>
      <c r="K218" s="8">
        <v>0</v>
      </c>
      <c r="L218" s="8">
        <v>9851</v>
      </c>
      <c r="M218" s="6">
        <f t="shared" si="11"/>
        <v>46.466981132075475</v>
      </c>
      <c r="N218" s="8">
        <v>26</v>
      </c>
      <c r="O218" s="8">
        <v>5</v>
      </c>
      <c r="P218" s="8">
        <v>2</v>
      </c>
      <c r="Q218" s="8">
        <v>462914</v>
      </c>
      <c r="R218" s="6">
        <f t="shared" si="12"/>
        <v>2183.5566037735848</v>
      </c>
      <c r="S218" s="5">
        <v>1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1</v>
      </c>
      <c r="AA218" s="5">
        <v>1</v>
      </c>
      <c r="AB218" s="5">
        <v>0</v>
      </c>
      <c r="AC218" s="5">
        <v>1</v>
      </c>
      <c r="AD218" s="5">
        <v>0</v>
      </c>
      <c r="AE218" s="8">
        <v>269588</v>
      </c>
      <c r="AF218" s="5">
        <v>0</v>
      </c>
    </row>
    <row r="219" spans="1:32" x14ac:dyDescent="0.25">
      <c r="A219" s="2">
        <v>2017</v>
      </c>
      <c r="B219" s="1" t="s">
        <v>32</v>
      </c>
      <c r="C219" s="8">
        <v>52</v>
      </c>
      <c r="D219" s="8">
        <v>11255</v>
      </c>
      <c r="E219" s="6">
        <f t="shared" si="10"/>
        <v>18036.858974358973</v>
      </c>
      <c r="F219" s="8">
        <v>3418</v>
      </c>
      <c r="G219" s="8">
        <v>597</v>
      </c>
      <c r="H219" s="8">
        <v>450</v>
      </c>
      <c r="I219" s="8">
        <v>0</v>
      </c>
      <c r="J219" s="8">
        <v>0</v>
      </c>
      <c r="K219" s="8">
        <v>0</v>
      </c>
      <c r="L219" s="8">
        <v>5801</v>
      </c>
      <c r="M219" s="6">
        <f t="shared" si="11"/>
        <v>111.55769230769231</v>
      </c>
      <c r="N219" s="8">
        <v>14</v>
      </c>
      <c r="O219" s="8">
        <v>3</v>
      </c>
      <c r="P219" s="8">
        <v>3</v>
      </c>
      <c r="Q219" s="8">
        <v>80717</v>
      </c>
      <c r="R219" s="6">
        <f t="shared" si="12"/>
        <v>1552.25</v>
      </c>
      <c r="S219" s="5">
        <v>1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1</v>
      </c>
      <c r="AA219" s="5">
        <v>0</v>
      </c>
      <c r="AB219" s="5">
        <v>0</v>
      </c>
      <c r="AC219" s="5">
        <v>1</v>
      </c>
      <c r="AD219" s="5">
        <v>0</v>
      </c>
      <c r="AE219" s="8">
        <v>31523</v>
      </c>
      <c r="AF219" s="5">
        <v>0</v>
      </c>
    </row>
    <row r="220" spans="1:32" x14ac:dyDescent="0.25">
      <c r="A220" s="2">
        <v>2017</v>
      </c>
      <c r="B220" s="1" t="s">
        <v>29</v>
      </c>
      <c r="C220" s="8">
        <v>15</v>
      </c>
      <c r="D220" s="8">
        <v>2761</v>
      </c>
      <c r="E220" s="6">
        <f t="shared" si="10"/>
        <v>15338.888888888889</v>
      </c>
      <c r="F220" s="8">
        <v>327.39999999999998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624</v>
      </c>
      <c r="M220" s="6">
        <f t="shared" si="11"/>
        <v>41.6</v>
      </c>
      <c r="N220" s="8">
        <v>3</v>
      </c>
      <c r="O220" s="8">
        <v>0</v>
      </c>
      <c r="P220" s="8">
        <v>1</v>
      </c>
      <c r="Q220" s="8">
        <v>14370</v>
      </c>
      <c r="R220" s="6">
        <f t="shared" si="12"/>
        <v>958</v>
      </c>
      <c r="S220" s="5">
        <v>0</v>
      </c>
      <c r="T220" s="5">
        <v>0</v>
      </c>
      <c r="U220" s="5">
        <v>1</v>
      </c>
      <c r="V220" s="5">
        <v>1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8">
        <v>16796</v>
      </c>
      <c r="AF220" s="5">
        <v>1</v>
      </c>
    </row>
    <row r="221" spans="1:32" x14ac:dyDescent="0.25">
      <c r="A221" s="2">
        <v>2017</v>
      </c>
      <c r="B221" s="1" t="s">
        <v>29</v>
      </c>
      <c r="C221" s="8">
        <v>77</v>
      </c>
      <c r="D221" s="8">
        <v>20131</v>
      </c>
      <c r="E221" s="6">
        <f t="shared" si="10"/>
        <v>21786.796536796533</v>
      </c>
      <c r="F221" s="8">
        <v>4716</v>
      </c>
      <c r="G221" s="8">
        <v>701</v>
      </c>
      <c r="H221" s="8">
        <v>251</v>
      </c>
      <c r="I221" s="8">
        <v>0</v>
      </c>
      <c r="J221" s="8">
        <v>0</v>
      </c>
      <c r="K221" s="8">
        <v>0</v>
      </c>
      <c r="L221" s="8">
        <v>4324</v>
      </c>
      <c r="M221" s="6">
        <f t="shared" si="11"/>
        <v>56.155844155844157</v>
      </c>
      <c r="N221" s="8">
        <v>13</v>
      </c>
      <c r="O221" s="8">
        <v>4</v>
      </c>
      <c r="P221" s="8">
        <v>3</v>
      </c>
      <c r="Q221" s="8">
        <v>276215</v>
      </c>
      <c r="R221" s="6">
        <f t="shared" si="12"/>
        <v>3587.2077922077924</v>
      </c>
      <c r="S221" s="5">
        <v>1</v>
      </c>
      <c r="T221" s="5">
        <v>1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1</v>
      </c>
      <c r="AA221" s="5">
        <v>0</v>
      </c>
      <c r="AB221" s="5">
        <v>0</v>
      </c>
      <c r="AC221" s="5">
        <v>1</v>
      </c>
      <c r="AD221" s="5">
        <v>0</v>
      </c>
      <c r="AE221" s="8">
        <v>61451</v>
      </c>
      <c r="AF221" s="5">
        <v>1</v>
      </c>
    </row>
    <row r="222" spans="1:32" x14ac:dyDescent="0.25">
      <c r="A222" s="2">
        <v>2017</v>
      </c>
      <c r="B222" s="1" t="s">
        <v>29</v>
      </c>
      <c r="C222" s="8">
        <v>193</v>
      </c>
      <c r="D222" s="8">
        <v>53191</v>
      </c>
      <c r="E222" s="6">
        <f t="shared" si="10"/>
        <v>22966.753022452504</v>
      </c>
      <c r="F222" s="8">
        <v>9713</v>
      </c>
      <c r="G222" s="8">
        <v>4322</v>
      </c>
      <c r="H222" s="8">
        <v>804</v>
      </c>
      <c r="I222" s="8">
        <v>0</v>
      </c>
      <c r="J222" s="8">
        <v>0</v>
      </c>
      <c r="K222" s="8">
        <v>0</v>
      </c>
      <c r="L222" s="8">
        <v>12965</v>
      </c>
      <c r="M222" s="6">
        <f t="shared" si="11"/>
        <v>67.176165803108802</v>
      </c>
      <c r="N222" s="8">
        <v>30</v>
      </c>
      <c r="O222" s="8">
        <v>7</v>
      </c>
      <c r="P222" s="8">
        <v>2</v>
      </c>
      <c r="Q222" s="8">
        <v>1551284</v>
      </c>
      <c r="R222" s="6">
        <f t="shared" si="12"/>
        <v>8037.7409326424868</v>
      </c>
      <c r="S222" s="5">
        <v>1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1</v>
      </c>
      <c r="AA222" s="5">
        <v>0</v>
      </c>
      <c r="AB222" s="5">
        <v>0</v>
      </c>
      <c r="AC222" s="5">
        <v>1</v>
      </c>
      <c r="AD222" s="5">
        <v>0</v>
      </c>
      <c r="AE222" s="8">
        <v>207359</v>
      </c>
      <c r="AF222" s="5">
        <v>0</v>
      </c>
    </row>
    <row r="223" spans="1:32" x14ac:dyDescent="0.25">
      <c r="A223" s="2">
        <v>2017</v>
      </c>
      <c r="B223" s="1" t="s">
        <v>29</v>
      </c>
      <c r="C223" s="8">
        <v>22</v>
      </c>
      <c r="D223" s="8">
        <v>2715</v>
      </c>
      <c r="E223" s="6">
        <f t="shared" si="10"/>
        <v>10284.090909090908</v>
      </c>
      <c r="F223" s="8">
        <v>2135</v>
      </c>
      <c r="G223" s="8">
        <v>436</v>
      </c>
      <c r="H223" s="8">
        <v>200</v>
      </c>
      <c r="I223" s="8">
        <v>0</v>
      </c>
      <c r="J223" s="8">
        <v>0</v>
      </c>
      <c r="K223" s="8">
        <v>0</v>
      </c>
      <c r="L223" s="8">
        <v>3495</v>
      </c>
      <c r="M223" s="6">
        <f t="shared" si="11"/>
        <v>158.86363636363637</v>
      </c>
      <c r="N223" s="8">
        <v>14</v>
      </c>
      <c r="O223" s="8">
        <v>2</v>
      </c>
      <c r="P223" s="8">
        <v>1</v>
      </c>
      <c r="Q223" s="8">
        <v>8173</v>
      </c>
      <c r="R223" s="6">
        <f t="shared" si="12"/>
        <v>371.5</v>
      </c>
      <c r="S223" s="5">
        <v>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1</v>
      </c>
      <c r="AA223" s="5">
        <v>0</v>
      </c>
      <c r="AB223" s="5">
        <v>0</v>
      </c>
      <c r="AC223" s="5">
        <v>1</v>
      </c>
      <c r="AD223" s="5">
        <v>0</v>
      </c>
      <c r="AE223" s="8">
        <v>12766</v>
      </c>
      <c r="AF223" s="5">
        <v>0</v>
      </c>
    </row>
    <row r="224" spans="1:32" x14ac:dyDescent="0.25">
      <c r="A224" s="2">
        <v>2017</v>
      </c>
      <c r="B224" s="1" t="s">
        <v>36</v>
      </c>
      <c r="C224" s="8">
        <v>98</v>
      </c>
      <c r="D224" s="8">
        <v>25246</v>
      </c>
      <c r="E224" s="6">
        <f t="shared" si="10"/>
        <v>21467.68707482993</v>
      </c>
      <c r="F224" s="8">
        <v>4410</v>
      </c>
      <c r="G224" s="8">
        <v>1313</v>
      </c>
      <c r="H224" s="8">
        <v>685</v>
      </c>
      <c r="I224" s="8">
        <v>0</v>
      </c>
      <c r="J224" s="8">
        <v>0</v>
      </c>
      <c r="K224" s="8">
        <v>0</v>
      </c>
      <c r="L224" s="8">
        <v>8405</v>
      </c>
      <c r="M224" s="6">
        <f t="shared" si="11"/>
        <v>85.765306122448976</v>
      </c>
      <c r="N224" s="8">
        <v>18</v>
      </c>
      <c r="O224" s="8">
        <v>4</v>
      </c>
      <c r="P224" s="8">
        <v>2</v>
      </c>
      <c r="Q224" s="8">
        <v>249863</v>
      </c>
      <c r="R224" s="6">
        <f t="shared" si="12"/>
        <v>2549.6224489795918</v>
      </c>
      <c r="S224" s="5">
        <v>1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1</v>
      </c>
      <c r="AA224" s="5">
        <v>0</v>
      </c>
      <c r="AB224" s="5">
        <v>0</v>
      </c>
      <c r="AC224" s="5">
        <v>1</v>
      </c>
      <c r="AD224" s="5">
        <v>0</v>
      </c>
      <c r="AE224" s="8">
        <v>106062</v>
      </c>
      <c r="AF224" s="5">
        <v>0</v>
      </c>
    </row>
    <row r="225" spans="1:32" x14ac:dyDescent="0.25">
      <c r="A225" s="2">
        <v>2017</v>
      </c>
      <c r="B225" s="1" t="s">
        <v>29</v>
      </c>
      <c r="C225" s="8">
        <v>4.3</v>
      </c>
      <c r="D225" s="8">
        <v>571</v>
      </c>
      <c r="E225" s="6">
        <f t="shared" si="10"/>
        <v>11065.891472868218</v>
      </c>
      <c r="F225" s="8">
        <v>976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2637</v>
      </c>
      <c r="M225" s="6">
        <f t="shared" si="11"/>
        <v>613.25581395348843</v>
      </c>
      <c r="N225" s="8">
        <v>7</v>
      </c>
      <c r="O225" s="8">
        <v>1</v>
      </c>
      <c r="P225" s="8">
        <v>0</v>
      </c>
      <c r="Q225" s="8">
        <v>12115</v>
      </c>
      <c r="R225" s="6">
        <f t="shared" si="12"/>
        <v>2817.4418604651164</v>
      </c>
      <c r="S225" s="5">
        <v>1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8">
        <v>2045</v>
      </c>
      <c r="AF225" s="5">
        <v>1</v>
      </c>
    </row>
    <row r="226" spans="1:32" x14ac:dyDescent="0.25">
      <c r="A226" s="2">
        <v>2017</v>
      </c>
      <c r="B226" s="1" t="s">
        <v>36</v>
      </c>
      <c r="C226" s="8">
        <v>71</v>
      </c>
      <c r="D226" s="8">
        <v>18074</v>
      </c>
      <c r="E226" s="6">
        <f t="shared" si="10"/>
        <v>21213.61502347418</v>
      </c>
      <c r="F226" s="8">
        <v>2576</v>
      </c>
      <c r="G226" s="8">
        <v>1298</v>
      </c>
      <c r="H226" s="8">
        <v>484</v>
      </c>
      <c r="I226" s="8">
        <v>0</v>
      </c>
      <c r="J226" s="8">
        <v>0</v>
      </c>
      <c r="K226" s="8">
        <v>0</v>
      </c>
      <c r="L226" s="8">
        <v>7011</v>
      </c>
      <c r="M226" s="6">
        <f t="shared" si="11"/>
        <v>98.74647887323944</v>
      </c>
      <c r="N226" s="8">
        <v>15</v>
      </c>
      <c r="O226" s="8">
        <v>4</v>
      </c>
      <c r="P226" s="8">
        <v>3</v>
      </c>
      <c r="Q226" s="8">
        <v>351997</v>
      </c>
      <c r="R226" s="6">
        <f t="shared" si="12"/>
        <v>4957.7042253521131</v>
      </c>
      <c r="S226" s="5">
        <v>1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1</v>
      </c>
      <c r="AA226" s="5">
        <v>0</v>
      </c>
      <c r="AB226" s="5">
        <v>0</v>
      </c>
      <c r="AC226" s="5">
        <v>1</v>
      </c>
      <c r="AD226" s="5">
        <v>0</v>
      </c>
      <c r="AE226" s="8">
        <v>91937</v>
      </c>
      <c r="AF226" s="5">
        <v>0</v>
      </c>
    </row>
    <row r="227" spans="1:32" x14ac:dyDescent="0.25">
      <c r="A227" s="2">
        <v>2017</v>
      </c>
      <c r="B227" s="1" t="s">
        <v>36</v>
      </c>
      <c r="C227" s="8">
        <v>200</v>
      </c>
      <c r="D227" s="8">
        <v>50408</v>
      </c>
      <c r="E227" s="6">
        <f t="shared" si="10"/>
        <v>21003.333333333332</v>
      </c>
      <c r="F227" s="8">
        <v>3660</v>
      </c>
      <c r="G227" s="8">
        <v>1774</v>
      </c>
      <c r="H227" s="8">
        <v>756</v>
      </c>
      <c r="I227" s="8">
        <v>0</v>
      </c>
      <c r="J227" s="8">
        <v>0</v>
      </c>
      <c r="K227" s="8">
        <v>0</v>
      </c>
      <c r="L227" s="8">
        <v>10741</v>
      </c>
      <c r="M227" s="6">
        <f t="shared" si="11"/>
        <v>53.704999999999998</v>
      </c>
      <c r="N227" s="8">
        <v>38</v>
      </c>
      <c r="O227" s="8">
        <v>3</v>
      </c>
      <c r="P227" s="8">
        <v>1</v>
      </c>
      <c r="Q227" s="8">
        <v>244895</v>
      </c>
      <c r="R227" s="6">
        <f t="shared" si="12"/>
        <v>1224.4749999999999</v>
      </c>
      <c r="S227" s="5">
        <v>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1</v>
      </c>
      <c r="AA227" s="5">
        <v>0</v>
      </c>
      <c r="AB227" s="5">
        <v>0</v>
      </c>
      <c r="AC227" s="5">
        <v>1</v>
      </c>
      <c r="AD227" s="5">
        <v>0</v>
      </c>
      <c r="AE227" s="8">
        <v>150550</v>
      </c>
      <c r="AF227" s="5">
        <v>1</v>
      </c>
    </row>
    <row r="228" spans="1:32" x14ac:dyDescent="0.25">
      <c r="A228" s="2">
        <v>2017</v>
      </c>
      <c r="B228" s="1" t="s">
        <v>30</v>
      </c>
      <c r="C228" s="8">
        <v>50</v>
      </c>
      <c r="D228" s="8">
        <v>13880</v>
      </c>
      <c r="E228" s="6">
        <f t="shared" si="10"/>
        <v>23133.333333333336</v>
      </c>
      <c r="F228" s="8">
        <v>3515</v>
      </c>
      <c r="G228" s="8">
        <v>713</v>
      </c>
      <c r="H228" s="8">
        <v>348</v>
      </c>
      <c r="I228" s="8">
        <v>0</v>
      </c>
      <c r="J228" s="8">
        <v>0</v>
      </c>
      <c r="K228" s="8">
        <v>0</v>
      </c>
      <c r="L228" s="8">
        <v>4612</v>
      </c>
      <c r="M228" s="6">
        <f t="shared" si="11"/>
        <v>92.24</v>
      </c>
      <c r="N228" s="8">
        <v>30</v>
      </c>
      <c r="O228" s="8">
        <v>6</v>
      </c>
      <c r="P228" s="8">
        <v>4</v>
      </c>
      <c r="Q228" s="8">
        <v>208130</v>
      </c>
      <c r="R228" s="6">
        <f t="shared" si="12"/>
        <v>4162.6000000000004</v>
      </c>
      <c r="S228" s="5">
        <v>1</v>
      </c>
      <c r="T228" s="5">
        <v>1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1</v>
      </c>
      <c r="AA228" s="5">
        <v>0</v>
      </c>
      <c r="AB228" s="5">
        <v>0</v>
      </c>
      <c r="AC228" s="5">
        <v>1</v>
      </c>
      <c r="AD228" s="5">
        <v>0</v>
      </c>
      <c r="AE228" s="8">
        <v>43279</v>
      </c>
      <c r="AF228" s="5">
        <v>0</v>
      </c>
    </row>
    <row r="229" spans="1:32" x14ac:dyDescent="0.25">
      <c r="A229" s="2">
        <v>2017</v>
      </c>
      <c r="B229" s="1" t="s">
        <v>29</v>
      </c>
      <c r="C229" s="8">
        <v>1237</v>
      </c>
      <c r="D229" s="8">
        <v>356794</v>
      </c>
      <c r="E229" s="6">
        <f t="shared" si="10"/>
        <v>24036.243600107784</v>
      </c>
      <c r="F229" s="8">
        <v>0</v>
      </c>
      <c r="G229" s="8">
        <v>0</v>
      </c>
      <c r="H229" s="8">
        <v>0</v>
      </c>
      <c r="I229" s="8">
        <v>0</v>
      </c>
      <c r="J229" s="8">
        <v>2481</v>
      </c>
      <c r="K229" s="8">
        <v>0</v>
      </c>
      <c r="L229" s="8">
        <v>23214</v>
      </c>
      <c r="M229" s="6">
        <f t="shared" si="11"/>
        <v>18.766370250606304</v>
      </c>
      <c r="N229" s="8">
        <v>34</v>
      </c>
      <c r="O229" s="8">
        <v>0</v>
      </c>
      <c r="P229" s="8">
        <v>0</v>
      </c>
      <c r="Q229" s="8">
        <v>3138911</v>
      </c>
      <c r="R229" s="6">
        <f t="shared" si="12"/>
        <v>2537.5189975747776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1</v>
      </c>
      <c r="AC229" s="5">
        <v>0</v>
      </c>
      <c r="AD229" s="5">
        <v>0</v>
      </c>
      <c r="AE229" s="8">
        <v>3305556</v>
      </c>
      <c r="AF229" s="5">
        <v>1</v>
      </c>
    </row>
    <row r="230" spans="1:32" x14ac:dyDescent="0.25">
      <c r="A230" s="2">
        <v>2017</v>
      </c>
      <c r="B230" s="1" t="s">
        <v>32</v>
      </c>
      <c r="C230" s="8">
        <v>26</v>
      </c>
      <c r="D230" s="8">
        <v>6358</v>
      </c>
      <c r="E230" s="6">
        <f t="shared" si="10"/>
        <v>20378.205128205129</v>
      </c>
      <c r="F230" s="8">
        <v>3325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3086</v>
      </c>
      <c r="M230" s="6">
        <f t="shared" si="11"/>
        <v>118.69230769230769</v>
      </c>
      <c r="N230" s="8">
        <v>8</v>
      </c>
      <c r="O230" s="8">
        <v>4</v>
      </c>
      <c r="P230" s="8">
        <v>0</v>
      </c>
      <c r="Q230" s="8">
        <v>71557</v>
      </c>
      <c r="R230" s="6">
        <f t="shared" si="12"/>
        <v>2752.1923076923076</v>
      </c>
      <c r="S230" s="5">
        <v>1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8">
        <v>30405</v>
      </c>
      <c r="AF230" s="5">
        <v>0</v>
      </c>
    </row>
    <row r="231" spans="1:32" x14ac:dyDescent="0.25">
      <c r="A231" s="2">
        <v>2017</v>
      </c>
      <c r="B231" s="1" t="s">
        <v>32</v>
      </c>
      <c r="C231" s="8">
        <v>358</v>
      </c>
      <c r="D231" s="8">
        <v>70942</v>
      </c>
      <c r="E231" s="6">
        <f t="shared" si="10"/>
        <v>16513.500931098697</v>
      </c>
      <c r="F231" s="8">
        <v>6111</v>
      </c>
      <c r="G231" s="8">
        <v>0</v>
      </c>
      <c r="H231" s="8">
        <v>0</v>
      </c>
      <c r="I231" s="8">
        <v>0</v>
      </c>
      <c r="J231" s="8">
        <v>718</v>
      </c>
      <c r="K231" s="8">
        <v>510</v>
      </c>
      <c r="L231" s="8">
        <v>21373</v>
      </c>
      <c r="M231" s="6">
        <f t="shared" si="11"/>
        <v>59.701117318435756</v>
      </c>
      <c r="N231" s="8">
        <v>44</v>
      </c>
      <c r="O231" s="8">
        <v>15</v>
      </c>
      <c r="P231" s="8">
        <v>0</v>
      </c>
      <c r="Q231" s="8">
        <v>266868</v>
      </c>
      <c r="R231" s="6">
        <f t="shared" si="12"/>
        <v>745.44134078212289</v>
      </c>
      <c r="S231" s="5">
        <v>1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1</v>
      </c>
      <c r="AC231" s="5">
        <v>0</v>
      </c>
      <c r="AD231" s="5">
        <v>0</v>
      </c>
      <c r="AE231" s="8">
        <v>539088</v>
      </c>
      <c r="AF231" s="5">
        <v>0</v>
      </c>
    </row>
    <row r="232" spans="1:32" x14ac:dyDescent="0.25">
      <c r="A232" s="2">
        <v>2017</v>
      </c>
      <c r="B232" s="1" t="s">
        <v>29</v>
      </c>
      <c r="C232" s="8">
        <v>6</v>
      </c>
      <c r="D232" s="8">
        <v>1596</v>
      </c>
      <c r="E232" s="6">
        <f t="shared" si="10"/>
        <v>22166.666666666668</v>
      </c>
      <c r="F232" s="8">
        <v>6016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220</v>
      </c>
      <c r="M232" s="6">
        <f t="shared" si="11"/>
        <v>36.666666666666664</v>
      </c>
      <c r="N232" s="8">
        <v>0</v>
      </c>
      <c r="O232" s="8">
        <v>0</v>
      </c>
      <c r="P232" s="8">
        <v>0</v>
      </c>
      <c r="Q232" s="8">
        <v>12830</v>
      </c>
      <c r="R232" s="6">
        <f t="shared" si="12"/>
        <v>2138.3333333333335</v>
      </c>
      <c r="S232" s="5">
        <v>1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1</v>
      </c>
      <c r="AE232" s="8">
        <v>29549</v>
      </c>
      <c r="AF232" s="5">
        <v>1</v>
      </c>
    </row>
    <row r="233" spans="1:32" x14ac:dyDescent="0.25">
      <c r="A233" s="2">
        <v>2017</v>
      </c>
      <c r="B233" s="1" t="s">
        <v>29</v>
      </c>
      <c r="C233" s="8">
        <v>19</v>
      </c>
      <c r="D233" s="8">
        <v>3368</v>
      </c>
      <c r="E233" s="6">
        <f t="shared" si="10"/>
        <v>14771.929824561405</v>
      </c>
      <c r="F233" s="8">
        <v>1883</v>
      </c>
      <c r="G233" s="8">
        <v>415</v>
      </c>
      <c r="H233" s="8">
        <v>150</v>
      </c>
      <c r="I233" s="8">
        <v>0</v>
      </c>
      <c r="J233" s="8">
        <v>0</v>
      </c>
      <c r="K233" s="8">
        <v>0</v>
      </c>
      <c r="L233" s="8">
        <v>1433</v>
      </c>
      <c r="M233" s="6">
        <f t="shared" si="11"/>
        <v>75.421052631578945</v>
      </c>
      <c r="N233" s="8">
        <v>6</v>
      </c>
      <c r="O233" s="8">
        <v>1</v>
      </c>
      <c r="P233" s="8">
        <v>0</v>
      </c>
      <c r="Q233" s="8">
        <v>29401</v>
      </c>
      <c r="R233" s="6">
        <f t="shared" si="12"/>
        <v>1547.421052631579</v>
      </c>
      <c r="S233" s="5">
        <v>1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1</v>
      </c>
      <c r="AA233" s="5">
        <v>0</v>
      </c>
      <c r="AB233" s="5">
        <v>0</v>
      </c>
      <c r="AC233" s="5">
        <v>1</v>
      </c>
      <c r="AD233" s="5">
        <v>0</v>
      </c>
      <c r="AE233" s="8">
        <v>22908</v>
      </c>
      <c r="AF233" s="5">
        <v>1</v>
      </c>
    </row>
    <row r="234" spans="1:32" x14ac:dyDescent="0.25">
      <c r="A234" s="2">
        <v>2017</v>
      </c>
      <c r="B234" s="1" t="s">
        <v>29</v>
      </c>
      <c r="C234" s="8">
        <v>120</v>
      </c>
      <c r="D234" s="8">
        <v>24846</v>
      </c>
      <c r="E234" s="6">
        <f t="shared" si="10"/>
        <v>17254.166666666668</v>
      </c>
      <c r="F234" s="8">
        <v>4489</v>
      </c>
      <c r="G234" s="8">
        <v>1022</v>
      </c>
      <c r="H234" s="8">
        <v>442</v>
      </c>
      <c r="I234" s="8">
        <v>0</v>
      </c>
      <c r="J234" s="8">
        <v>0</v>
      </c>
      <c r="K234" s="8">
        <v>0</v>
      </c>
      <c r="L234" s="8">
        <v>6661</v>
      </c>
      <c r="M234" s="6">
        <f t="shared" si="11"/>
        <v>55.508333333333333</v>
      </c>
      <c r="N234" s="8">
        <v>19</v>
      </c>
      <c r="O234" s="8">
        <v>5</v>
      </c>
      <c r="P234" s="8">
        <v>4</v>
      </c>
      <c r="Q234" s="8">
        <v>172213</v>
      </c>
      <c r="R234" s="6">
        <f t="shared" si="12"/>
        <v>1435.1083333333333</v>
      </c>
      <c r="S234" s="5">
        <v>1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1</v>
      </c>
      <c r="AA234" s="5">
        <v>0</v>
      </c>
      <c r="AB234" s="5">
        <v>0</v>
      </c>
      <c r="AC234" s="5">
        <v>1</v>
      </c>
      <c r="AD234" s="5">
        <v>0</v>
      </c>
      <c r="AE234" s="8">
        <v>75822</v>
      </c>
      <c r="AF234" s="5">
        <v>0</v>
      </c>
    </row>
    <row r="235" spans="1:32" x14ac:dyDescent="0.25">
      <c r="A235" s="2">
        <v>2017</v>
      </c>
      <c r="B235" s="1" t="s">
        <v>36</v>
      </c>
      <c r="C235" s="8">
        <v>71</v>
      </c>
      <c r="D235" s="8">
        <v>15938</v>
      </c>
      <c r="E235" s="6">
        <f t="shared" si="10"/>
        <v>18706.572769953051</v>
      </c>
      <c r="F235" s="8">
        <v>4704</v>
      </c>
      <c r="G235" s="8">
        <v>684</v>
      </c>
      <c r="H235" s="8">
        <v>345</v>
      </c>
      <c r="I235" s="8">
        <v>0</v>
      </c>
      <c r="J235" s="8">
        <v>0</v>
      </c>
      <c r="K235" s="8">
        <v>0</v>
      </c>
      <c r="L235" s="8">
        <v>4918</v>
      </c>
      <c r="M235" s="6">
        <f t="shared" si="11"/>
        <v>69.267605633802816</v>
      </c>
      <c r="N235" s="8">
        <v>14</v>
      </c>
      <c r="O235" s="8">
        <v>3</v>
      </c>
      <c r="P235" s="8">
        <v>1</v>
      </c>
      <c r="Q235" s="8">
        <v>435717</v>
      </c>
      <c r="R235" s="6">
        <f t="shared" si="12"/>
        <v>6136.859154929577</v>
      </c>
      <c r="S235" s="5">
        <v>1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1</v>
      </c>
      <c r="AA235" s="5">
        <v>0</v>
      </c>
      <c r="AB235" s="5">
        <v>0</v>
      </c>
      <c r="AC235" s="5">
        <v>1</v>
      </c>
      <c r="AD235" s="5">
        <v>0</v>
      </c>
      <c r="AE235" s="8">
        <v>63864</v>
      </c>
      <c r="AF235" s="5">
        <v>0</v>
      </c>
    </row>
    <row r="236" spans="1:32" x14ac:dyDescent="0.25">
      <c r="A236" s="2">
        <v>2017</v>
      </c>
      <c r="B236" s="1" t="s">
        <v>31</v>
      </c>
      <c r="C236" s="8">
        <v>103</v>
      </c>
      <c r="D236" s="8">
        <v>28291</v>
      </c>
      <c r="E236" s="6">
        <f t="shared" si="10"/>
        <v>22889.158576051781</v>
      </c>
      <c r="F236" s="8">
        <v>3791</v>
      </c>
      <c r="G236" s="8">
        <v>1457</v>
      </c>
      <c r="H236" s="8">
        <v>665</v>
      </c>
      <c r="I236" s="8">
        <v>0</v>
      </c>
      <c r="J236" s="8">
        <v>0</v>
      </c>
      <c r="K236" s="8">
        <v>0</v>
      </c>
      <c r="L236" s="8">
        <v>3206</v>
      </c>
      <c r="M236" s="6">
        <f t="shared" si="11"/>
        <v>31.126213592233011</v>
      </c>
      <c r="N236" s="8">
        <v>23</v>
      </c>
      <c r="O236" s="8">
        <v>8</v>
      </c>
      <c r="P236" s="8">
        <v>0</v>
      </c>
      <c r="Q236" s="8">
        <v>166274</v>
      </c>
      <c r="R236" s="6">
        <f t="shared" si="12"/>
        <v>1614.3106796116506</v>
      </c>
      <c r="S236" s="5">
        <v>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1</v>
      </c>
      <c r="AA236" s="5">
        <v>0</v>
      </c>
      <c r="AB236" s="5">
        <v>0</v>
      </c>
      <c r="AC236" s="5">
        <v>1</v>
      </c>
      <c r="AD236" s="5">
        <v>0</v>
      </c>
      <c r="AE236" s="8">
        <v>72706</v>
      </c>
      <c r="AF236" s="5">
        <v>1</v>
      </c>
    </row>
    <row r="237" spans="1:32" x14ac:dyDescent="0.25">
      <c r="A237" s="2">
        <v>2017</v>
      </c>
      <c r="B237" s="1" t="s">
        <v>29</v>
      </c>
      <c r="C237" s="8">
        <v>10</v>
      </c>
      <c r="D237" s="8">
        <v>2227</v>
      </c>
      <c r="E237" s="6">
        <f t="shared" si="10"/>
        <v>18558.333333333332</v>
      </c>
      <c r="F237" s="8">
        <v>1534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3130</v>
      </c>
      <c r="M237" s="6">
        <f t="shared" si="11"/>
        <v>313</v>
      </c>
      <c r="N237" s="8">
        <v>2</v>
      </c>
      <c r="O237" s="8">
        <v>2</v>
      </c>
      <c r="P237" s="8">
        <v>0</v>
      </c>
      <c r="Q237" s="8">
        <v>30511</v>
      </c>
      <c r="R237" s="6">
        <f t="shared" si="12"/>
        <v>3051.1</v>
      </c>
      <c r="S237" s="5">
        <v>1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8">
        <v>13799</v>
      </c>
      <c r="AF237" s="5">
        <v>1</v>
      </c>
    </row>
    <row r="238" spans="1:32" x14ac:dyDescent="0.25">
      <c r="A238" s="2">
        <v>2017</v>
      </c>
      <c r="B238" s="1" t="s">
        <v>29</v>
      </c>
      <c r="C238" s="8">
        <v>6</v>
      </c>
      <c r="D238" s="8">
        <v>781</v>
      </c>
      <c r="E238" s="6">
        <f t="shared" si="10"/>
        <v>10847.222222222221</v>
      </c>
      <c r="F238" s="8">
        <v>716</v>
      </c>
      <c r="G238" s="8">
        <v>509</v>
      </c>
      <c r="H238" s="8">
        <v>240</v>
      </c>
      <c r="I238" s="8">
        <v>0</v>
      </c>
      <c r="J238" s="8">
        <v>0</v>
      </c>
      <c r="K238" s="8">
        <v>0</v>
      </c>
      <c r="L238" s="8">
        <v>593</v>
      </c>
      <c r="M238" s="6">
        <f t="shared" si="11"/>
        <v>98.833333333333329</v>
      </c>
      <c r="N238" s="8">
        <v>3</v>
      </c>
      <c r="O238" s="8">
        <v>0</v>
      </c>
      <c r="P238" s="8">
        <v>0</v>
      </c>
      <c r="Q238" s="8">
        <v>17822</v>
      </c>
      <c r="R238" s="6">
        <f t="shared" si="12"/>
        <v>2970.3333333333335</v>
      </c>
      <c r="S238" s="5">
        <v>1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1</v>
      </c>
      <c r="AA238" s="5">
        <v>0</v>
      </c>
      <c r="AB238" s="5">
        <v>0</v>
      </c>
      <c r="AC238" s="5">
        <v>1</v>
      </c>
      <c r="AD238" s="5">
        <v>0</v>
      </c>
      <c r="AE238" s="8">
        <v>23016</v>
      </c>
      <c r="AF238" s="5">
        <v>0</v>
      </c>
    </row>
    <row r="239" spans="1:32" x14ac:dyDescent="0.25">
      <c r="A239" s="2">
        <v>2017</v>
      </c>
      <c r="B239" s="1" t="s">
        <v>30</v>
      </c>
      <c r="C239" s="8">
        <v>34</v>
      </c>
      <c r="D239" s="8">
        <v>6125</v>
      </c>
      <c r="E239" s="6">
        <f t="shared" si="10"/>
        <v>15012.254901960785</v>
      </c>
      <c r="F239" s="8">
        <v>3105</v>
      </c>
      <c r="G239" s="8">
        <v>791</v>
      </c>
      <c r="H239" s="8">
        <v>483</v>
      </c>
      <c r="I239" s="8">
        <v>0</v>
      </c>
      <c r="J239" s="8">
        <v>0</v>
      </c>
      <c r="K239" s="8">
        <v>0</v>
      </c>
      <c r="L239" s="8">
        <v>6404</v>
      </c>
      <c r="M239" s="6">
        <f t="shared" si="11"/>
        <v>188.35294117647058</v>
      </c>
      <c r="N239" s="8">
        <v>18</v>
      </c>
      <c r="O239" s="8">
        <v>6</v>
      </c>
      <c r="P239" s="8">
        <v>0</v>
      </c>
      <c r="Q239" s="8">
        <v>103837</v>
      </c>
      <c r="R239" s="6">
        <f t="shared" si="12"/>
        <v>3054.0294117647059</v>
      </c>
      <c r="S239" s="5">
        <v>1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1</v>
      </c>
      <c r="AA239" s="5">
        <v>0</v>
      </c>
      <c r="AB239" s="5">
        <v>0</v>
      </c>
      <c r="AC239" s="5">
        <v>1</v>
      </c>
      <c r="AD239" s="5">
        <v>0</v>
      </c>
      <c r="AE239" s="8">
        <v>63578</v>
      </c>
      <c r="AF239" s="5">
        <v>1</v>
      </c>
    </row>
    <row r="240" spans="1:32" x14ac:dyDescent="0.25">
      <c r="A240" s="2">
        <v>2017</v>
      </c>
      <c r="B240" s="1" t="s">
        <v>30</v>
      </c>
      <c r="C240" s="8">
        <v>35</v>
      </c>
      <c r="D240" s="8">
        <v>6369</v>
      </c>
      <c r="E240" s="6">
        <f t="shared" si="10"/>
        <v>15164.285714285712</v>
      </c>
      <c r="F240" s="8">
        <v>3756</v>
      </c>
      <c r="G240" s="8">
        <v>666</v>
      </c>
      <c r="H240" s="8">
        <v>450</v>
      </c>
      <c r="I240" s="8">
        <v>0</v>
      </c>
      <c r="J240" s="8">
        <v>0</v>
      </c>
      <c r="K240" s="8">
        <v>0</v>
      </c>
      <c r="L240" s="8">
        <v>9399</v>
      </c>
      <c r="M240" s="6">
        <f t="shared" si="11"/>
        <v>268.54285714285714</v>
      </c>
      <c r="N240" s="8">
        <v>18</v>
      </c>
      <c r="O240" s="8">
        <v>4</v>
      </c>
      <c r="P240" s="8">
        <v>0</v>
      </c>
      <c r="Q240" s="8">
        <v>73852</v>
      </c>
      <c r="R240" s="6">
        <f t="shared" si="12"/>
        <v>2110.0571428571429</v>
      </c>
      <c r="S240" s="5">
        <v>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1</v>
      </c>
      <c r="AA240" s="5">
        <v>0</v>
      </c>
      <c r="AB240" s="5">
        <v>0</v>
      </c>
      <c r="AC240" s="5">
        <v>1</v>
      </c>
      <c r="AD240" s="5">
        <v>0</v>
      </c>
      <c r="AE240" s="8">
        <v>31377</v>
      </c>
      <c r="AF240" s="5">
        <v>0</v>
      </c>
    </row>
    <row r="241" spans="1:32" x14ac:dyDescent="0.25">
      <c r="A241" s="2">
        <v>2017</v>
      </c>
      <c r="B241" s="1" t="s">
        <v>30</v>
      </c>
      <c r="C241" s="8">
        <v>80</v>
      </c>
      <c r="D241" s="8">
        <v>19984</v>
      </c>
      <c r="E241" s="6">
        <f t="shared" si="10"/>
        <v>20816.666666666668</v>
      </c>
      <c r="F241" s="8">
        <v>5986</v>
      </c>
      <c r="G241" s="8">
        <v>1256</v>
      </c>
      <c r="H241" s="8">
        <v>565</v>
      </c>
      <c r="I241" s="8">
        <v>0</v>
      </c>
      <c r="J241" s="8">
        <v>0</v>
      </c>
      <c r="K241" s="8">
        <v>0</v>
      </c>
      <c r="L241" s="8">
        <v>6279</v>
      </c>
      <c r="M241" s="6">
        <f t="shared" si="11"/>
        <v>78.487499999999997</v>
      </c>
      <c r="N241" s="8">
        <v>5</v>
      </c>
      <c r="O241" s="8">
        <v>5</v>
      </c>
      <c r="P241" s="8">
        <v>2</v>
      </c>
      <c r="Q241" s="8">
        <v>195077</v>
      </c>
      <c r="R241" s="6">
        <f t="shared" si="12"/>
        <v>2438.4625000000001</v>
      </c>
      <c r="S241" s="5">
        <v>1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1</v>
      </c>
      <c r="AA241" s="5">
        <v>0</v>
      </c>
      <c r="AB241" s="5">
        <v>0</v>
      </c>
      <c r="AC241" s="5">
        <v>1</v>
      </c>
      <c r="AD241" s="5">
        <v>0</v>
      </c>
      <c r="AE241" s="8">
        <v>73756</v>
      </c>
      <c r="AF241" s="5">
        <v>1</v>
      </c>
    </row>
    <row r="242" spans="1:32" x14ac:dyDescent="0.25">
      <c r="A242" s="2">
        <v>2017</v>
      </c>
      <c r="B242" s="1" t="s">
        <v>30</v>
      </c>
      <c r="C242" s="8">
        <v>50</v>
      </c>
      <c r="D242" s="8">
        <v>9524</v>
      </c>
      <c r="E242" s="6">
        <f t="shared" si="10"/>
        <v>15873.333333333334</v>
      </c>
      <c r="F242" s="8">
        <v>2862</v>
      </c>
      <c r="G242" s="8">
        <v>680</v>
      </c>
      <c r="H242" s="8">
        <v>242</v>
      </c>
      <c r="I242" s="8">
        <v>0</v>
      </c>
      <c r="J242" s="8">
        <v>0</v>
      </c>
      <c r="K242" s="8">
        <v>0</v>
      </c>
      <c r="L242" s="8">
        <v>1781</v>
      </c>
      <c r="M242" s="6">
        <f t="shared" si="11"/>
        <v>35.619999999999997</v>
      </c>
      <c r="N242" s="8">
        <v>0</v>
      </c>
      <c r="O242" s="8">
        <v>3</v>
      </c>
      <c r="P242" s="8">
        <v>1</v>
      </c>
      <c r="Q242" s="8">
        <v>65934</v>
      </c>
      <c r="R242" s="6">
        <f t="shared" si="12"/>
        <v>1318.68</v>
      </c>
      <c r="S242" s="5">
        <v>1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1</v>
      </c>
      <c r="AA242" s="5">
        <v>0</v>
      </c>
      <c r="AB242" s="5">
        <v>0</v>
      </c>
      <c r="AC242" s="5">
        <v>1</v>
      </c>
      <c r="AD242" s="5">
        <v>0</v>
      </c>
      <c r="AE242" s="8">
        <v>28657</v>
      </c>
      <c r="AF242" s="5">
        <v>1</v>
      </c>
    </row>
    <row r="243" spans="1:32" x14ac:dyDescent="0.25">
      <c r="A243" s="2">
        <v>2017</v>
      </c>
      <c r="B243" s="1" t="s">
        <v>30</v>
      </c>
      <c r="C243" s="8">
        <v>168</v>
      </c>
      <c r="D243" s="8">
        <v>46180</v>
      </c>
      <c r="E243" s="6">
        <f t="shared" si="10"/>
        <v>22906.746031746035</v>
      </c>
      <c r="F243" s="8">
        <v>4625</v>
      </c>
      <c r="G243" s="8">
        <v>2569</v>
      </c>
      <c r="H243" s="8">
        <v>1338</v>
      </c>
      <c r="I243" s="8">
        <v>0</v>
      </c>
      <c r="J243" s="8">
        <v>0</v>
      </c>
      <c r="K243" s="8">
        <v>0</v>
      </c>
      <c r="L243" s="8">
        <v>13849</v>
      </c>
      <c r="M243" s="6">
        <f t="shared" si="11"/>
        <v>82.43452380952381</v>
      </c>
      <c r="N243" s="8">
        <v>10</v>
      </c>
      <c r="O243" s="8">
        <v>6</v>
      </c>
      <c r="P243" s="8">
        <v>3</v>
      </c>
      <c r="Q243" s="8">
        <v>317073</v>
      </c>
      <c r="R243" s="6">
        <f t="shared" si="12"/>
        <v>1887.3392857142858</v>
      </c>
      <c r="S243" s="5">
        <v>1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1</v>
      </c>
      <c r="AA243" s="5">
        <v>0</v>
      </c>
      <c r="AB243" s="5">
        <v>0</v>
      </c>
      <c r="AC243" s="5">
        <v>1</v>
      </c>
      <c r="AD243" s="5">
        <v>0</v>
      </c>
      <c r="AE243" s="8">
        <v>141862</v>
      </c>
      <c r="AF243" s="5">
        <v>1</v>
      </c>
    </row>
    <row r="244" spans="1:32" x14ac:dyDescent="0.25">
      <c r="A244" s="2">
        <v>2017</v>
      </c>
      <c r="B244" s="1" t="s">
        <v>30</v>
      </c>
      <c r="C244" s="8">
        <v>2.5</v>
      </c>
      <c r="D244" s="8">
        <v>271</v>
      </c>
      <c r="E244" s="6">
        <f t="shared" si="10"/>
        <v>9033.3333333333339</v>
      </c>
      <c r="F244" s="8">
        <v>3442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7116</v>
      </c>
      <c r="M244" s="6">
        <f t="shared" si="11"/>
        <v>2846.4</v>
      </c>
      <c r="N244" s="8">
        <v>0</v>
      </c>
      <c r="O244" s="8">
        <v>0</v>
      </c>
      <c r="P244" s="8">
        <v>1</v>
      </c>
      <c r="Q244" s="8">
        <v>38810</v>
      </c>
      <c r="R244" s="6">
        <f t="shared" si="12"/>
        <v>15524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8">
        <v>455</v>
      </c>
      <c r="AF244" s="5">
        <v>0</v>
      </c>
    </row>
    <row r="245" spans="1:32" x14ac:dyDescent="0.25">
      <c r="A245" s="2">
        <v>2017</v>
      </c>
      <c r="B245" s="1" t="s">
        <v>30</v>
      </c>
      <c r="C245" s="8">
        <v>62</v>
      </c>
      <c r="D245" s="8">
        <v>14313</v>
      </c>
      <c r="E245" s="6">
        <f t="shared" si="10"/>
        <v>19237.903225806451</v>
      </c>
      <c r="F245" s="8">
        <v>2988</v>
      </c>
      <c r="G245" s="8">
        <v>713</v>
      </c>
      <c r="H245" s="8">
        <v>359</v>
      </c>
      <c r="I245" s="8">
        <v>0</v>
      </c>
      <c r="J245" s="8">
        <v>0</v>
      </c>
      <c r="K245" s="8">
        <v>0</v>
      </c>
      <c r="L245" s="8">
        <v>4892</v>
      </c>
      <c r="M245" s="6">
        <f t="shared" si="11"/>
        <v>78.903225806451616</v>
      </c>
      <c r="N245" s="8">
        <v>0</v>
      </c>
      <c r="O245" s="8">
        <v>4</v>
      </c>
      <c r="P245" s="8">
        <v>3</v>
      </c>
      <c r="Q245" s="8">
        <v>90344</v>
      </c>
      <c r="R245" s="6">
        <f t="shared" si="12"/>
        <v>1457.1612903225807</v>
      </c>
      <c r="S245" s="5">
        <v>1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1</v>
      </c>
      <c r="AA245" s="5">
        <v>0</v>
      </c>
      <c r="AB245" s="5">
        <v>0</v>
      </c>
      <c r="AC245" s="5">
        <v>1</v>
      </c>
      <c r="AD245" s="5">
        <v>0</v>
      </c>
      <c r="AE245" s="8">
        <v>49415</v>
      </c>
      <c r="AF245" s="5">
        <v>0</v>
      </c>
    </row>
    <row r="246" spans="1:32" x14ac:dyDescent="0.25">
      <c r="A246" s="2">
        <v>2017</v>
      </c>
      <c r="B246" s="1" t="s">
        <v>30</v>
      </c>
      <c r="C246" s="8">
        <v>6</v>
      </c>
      <c r="D246" s="8">
        <v>610</v>
      </c>
      <c r="E246" s="6">
        <f t="shared" si="10"/>
        <v>8472.2222222222226</v>
      </c>
      <c r="F246" s="8">
        <v>1406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80</v>
      </c>
      <c r="M246" s="6">
        <f t="shared" si="11"/>
        <v>13.333333333333334</v>
      </c>
      <c r="N246" s="8">
        <v>0</v>
      </c>
      <c r="O246" s="8">
        <v>0</v>
      </c>
      <c r="P246" s="8">
        <v>0</v>
      </c>
      <c r="Q246" s="8">
        <v>3363</v>
      </c>
      <c r="R246" s="6">
        <f t="shared" si="12"/>
        <v>560.5</v>
      </c>
      <c r="S246" s="5">
        <v>1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8">
        <v>1285</v>
      </c>
      <c r="AF246" s="5">
        <v>1</v>
      </c>
    </row>
    <row r="247" spans="1:32" x14ac:dyDescent="0.25">
      <c r="A247" s="2">
        <v>2017</v>
      </c>
      <c r="B247" s="1" t="s">
        <v>30</v>
      </c>
      <c r="C247" s="8">
        <v>63</v>
      </c>
      <c r="D247" s="8">
        <v>12490</v>
      </c>
      <c r="E247" s="6">
        <f t="shared" si="10"/>
        <v>16521.164021164022</v>
      </c>
      <c r="F247" s="8">
        <v>3438</v>
      </c>
      <c r="G247" s="8">
        <v>791</v>
      </c>
      <c r="H247" s="8">
        <v>350</v>
      </c>
      <c r="I247" s="8">
        <v>0</v>
      </c>
      <c r="J247" s="8">
        <v>0</v>
      </c>
      <c r="K247" s="8">
        <v>0</v>
      </c>
      <c r="L247" s="8">
        <v>3852</v>
      </c>
      <c r="M247" s="6">
        <f t="shared" si="11"/>
        <v>61.142857142857146</v>
      </c>
      <c r="N247" s="8">
        <v>2</v>
      </c>
      <c r="O247" s="8">
        <v>4</v>
      </c>
      <c r="P247" s="8">
        <v>1</v>
      </c>
      <c r="Q247" s="8">
        <v>101550</v>
      </c>
      <c r="R247" s="6">
        <f t="shared" si="12"/>
        <v>1611.9047619047619</v>
      </c>
      <c r="S247" s="5">
        <v>1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1</v>
      </c>
      <c r="AA247" s="5">
        <v>0</v>
      </c>
      <c r="AB247" s="5">
        <v>0</v>
      </c>
      <c r="AC247" s="5">
        <v>1</v>
      </c>
      <c r="AD247" s="5">
        <v>0</v>
      </c>
      <c r="AE247" s="8">
        <v>40906</v>
      </c>
      <c r="AF247" s="5">
        <v>1</v>
      </c>
    </row>
    <row r="248" spans="1:32" x14ac:dyDescent="0.25">
      <c r="A248" s="2">
        <v>2017</v>
      </c>
      <c r="B248" s="1" t="s">
        <v>30</v>
      </c>
      <c r="C248" s="8">
        <v>74</v>
      </c>
      <c r="D248" s="8">
        <v>17165</v>
      </c>
      <c r="E248" s="6">
        <f t="shared" si="10"/>
        <v>19329.954954954952</v>
      </c>
      <c r="F248" s="8">
        <v>3247</v>
      </c>
      <c r="G248" s="8">
        <v>928</v>
      </c>
      <c r="H248" s="8">
        <v>397</v>
      </c>
      <c r="I248" s="8">
        <v>0</v>
      </c>
      <c r="J248" s="8">
        <v>0</v>
      </c>
      <c r="K248" s="8">
        <v>0</v>
      </c>
      <c r="L248" s="8">
        <v>5770</v>
      </c>
      <c r="M248" s="6">
        <f t="shared" si="11"/>
        <v>77.972972972972968</v>
      </c>
      <c r="N248" s="8">
        <v>0</v>
      </c>
      <c r="O248" s="8">
        <v>4</v>
      </c>
      <c r="P248" s="8">
        <v>1</v>
      </c>
      <c r="Q248" s="8">
        <v>114842</v>
      </c>
      <c r="R248" s="6">
        <f t="shared" si="12"/>
        <v>1551.918918918919</v>
      </c>
      <c r="S248" s="5">
        <v>1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1</v>
      </c>
      <c r="AA248" s="5">
        <v>0</v>
      </c>
      <c r="AB248" s="5">
        <v>0</v>
      </c>
      <c r="AC248" s="5">
        <v>1</v>
      </c>
      <c r="AD248" s="5">
        <v>0</v>
      </c>
      <c r="AE248" s="8">
        <v>46219</v>
      </c>
      <c r="AF248" s="5">
        <v>1</v>
      </c>
    </row>
    <row r="249" spans="1:32" x14ac:dyDescent="0.25">
      <c r="A249" s="2">
        <v>2017</v>
      </c>
      <c r="B249" s="1" t="s">
        <v>30</v>
      </c>
      <c r="C249" s="8">
        <v>109</v>
      </c>
      <c r="D249" s="8">
        <v>30175</v>
      </c>
      <c r="E249" s="6">
        <f t="shared" si="10"/>
        <v>23069.571865443424</v>
      </c>
      <c r="F249" s="8">
        <v>5111</v>
      </c>
      <c r="G249" s="8">
        <v>1398</v>
      </c>
      <c r="H249" s="8">
        <v>516</v>
      </c>
      <c r="I249" s="8">
        <v>0</v>
      </c>
      <c r="J249" s="8">
        <v>0</v>
      </c>
      <c r="K249" s="8">
        <v>0</v>
      </c>
      <c r="L249" s="8">
        <v>8190</v>
      </c>
      <c r="M249" s="6">
        <f t="shared" si="11"/>
        <v>75.137614678899084</v>
      </c>
      <c r="N249" s="8">
        <v>0</v>
      </c>
      <c r="O249" s="8">
        <v>4</v>
      </c>
      <c r="P249" s="8">
        <v>3</v>
      </c>
      <c r="Q249" s="8">
        <v>135107</v>
      </c>
      <c r="R249" s="6">
        <f t="shared" si="12"/>
        <v>1239.5137614678899</v>
      </c>
      <c r="S249" s="5">
        <v>1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1</v>
      </c>
      <c r="AA249" s="5">
        <v>0</v>
      </c>
      <c r="AB249" s="5">
        <v>0</v>
      </c>
      <c r="AC249" s="5">
        <v>1</v>
      </c>
      <c r="AD249" s="5">
        <v>0</v>
      </c>
      <c r="AE249" s="8">
        <v>77235</v>
      </c>
      <c r="AF249" s="5">
        <v>1</v>
      </c>
    </row>
    <row r="250" spans="1:32" x14ac:dyDescent="0.25">
      <c r="A250" s="2">
        <v>2017</v>
      </c>
      <c r="B250" s="1" t="s">
        <v>30</v>
      </c>
      <c r="C250" s="8">
        <v>91</v>
      </c>
      <c r="D250" s="8">
        <v>27073</v>
      </c>
      <c r="E250" s="6">
        <f t="shared" ref="E250:E307" si="13">D250/C250/12*1000</f>
        <v>24792.12454212454</v>
      </c>
      <c r="F250" s="8">
        <v>2399</v>
      </c>
      <c r="G250" s="8">
        <v>1650</v>
      </c>
      <c r="H250" s="8">
        <v>601</v>
      </c>
      <c r="I250" s="8">
        <v>0</v>
      </c>
      <c r="J250" s="8">
        <v>0</v>
      </c>
      <c r="K250" s="8">
        <v>0</v>
      </c>
      <c r="L250" s="8">
        <v>6622</v>
      </c>
      <c r="M250" s="6">
        <f t="shared" si="11"/>
        <v>72.769230769230774</v>
      </c>
      <c r="N250" s="8">
        <v>1</v>
      </c>
      <c r="O250" s="8">
        <v>3</v>
      </c>
      <c r="P250" s="8">
        <v>3</v>
      </c>
      <c r="Q250" s="8">
        <v>145053</v>
      </c>
      <c r="R250" s="6">
        <f t="shared" si="12"/>
        <v>1593.9890109890109</v>
      </c>
      <c r="S250" s="5">
        <v>1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1</v>
      </c>
      <c r="AA250" s="5">
        <v>0</v>
      </c>
      <c r="AB250" s="5">
        <v>0</v>
      </c>
      <c r="AC250" s="5">
        <v>1</v>
      </c>
      <c r="AD250" s="5">
        <v>0</v>
      </c>
      <c r="AE250" s="8">
        <v>73217</v>
      </c>
      <c r="AF250" s="5">
        <v>1</v>
      </c>
    </row>
    <row r="251" spans="1:32" x14ac:dyDescent="0.25">
      <c r="A251" s="2">
        <v>2017</v>
      </c>
      <c r="B251" s="1" t="s">
        <v>30</v>
      </c>
      <c r="C251" s="8">
        <v>83</v>
      </c>
      <c r="D251" s="8">
        <v>17262</v>
      </c>
      <c r="E251" s="6">
        <f t="shared" si="13"/>
        <v>17331.325301204819</v>
      </c>
      <c r="F251" s="8">
        <v>3507</v>
      </c>
      <c r="G251" s="8">
        <v>1175</v>
      </c>
      <c r="H251" s="8">
        <v>513</v>
      </c>
      <c r="I251" s="8">
        <v>0</v>
      </c>
      <c r="J251" s="8">
        <v>0</v>
      </c>
      <c r="K251" s="8">
        <v>0</v>
      </c>
      <c r="L251" s="8">
        <v>7854</v>
      </c>
      <c r="M251" s="6">
        <f t="shared" si="11"/>
        <v>94.626506024096386</v>
      </c>
      <c r="N251" s="8">
        <v>0</v>
      </c>
      <c r="O251" s="8">
        <v>2</v>
      </c>
      <c r="P251" s="8">
        <v>1</v>
      </c>
      <c r="Q251" s="8">
        <v>121590</v>
      </c>
      <c r="R251" s="6">
        <f t="shared" si="12"/>
        <v>1464.9397590361446</v>
      </c>
      <c r="S251" s="5">
        <v>1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1</v>
      </c>
      <c r="AA251" s="5">
        <v>0</v>
      </c>
      <c r="AB251" s="5">
        <v>0</v>
      </c>
      <c r="AC251" s="5">
        <v>1</v>
      </c>
      <c r="AD251" s="5">
        <v>0</v>
      </c>
      <c r="AE251" s="8">
        <v>59388</v>
      </c>
      <c r="AF251" s="5">
        <v>0</v>
      </c>
    </row>
    <row r="252" spans="1:32" x14ac:dyDescent="0.25">
      <c r="A252" s="2">
        <v>2017</v>
      </c>
      <c r="B252" s="1" t="s">
        <v>30</v>
      </c>
      <c r="C252" s="8">
        <v>189</v>
      </c>
      <c r="D252" s="8">
        <v>47496</v>
      </c>
      <c r="E252" s="6">
        <f t="shared" si="13"/>
        <v>20941.798941798941</v>
      </c>
      <c r="F252" s="8">
        <v>8729</v>
      </c>
      <c r="G252" s="8">
        <v>2662</v>
      </c>
      <c r="H252" s="8">
        <v>796</v>
      </c>
      <c r="I252" s="8">
        <v>0</v>
      </c>
      <c r="J252" s="8">
        <v>0</v>
      </c>
      <c r="K252" s="8">
        <v>0</v>
      </c>
      <c r="L252" s="8">
        <v>20218</v>
      </c>
      <c r="M252" s="6">
        <f t="shared" si="11"/>
        <v>106.97354497354497</v>
      </c>
      <c r="N252" s="8">
        <v>6</v>
      </c>
      <c r="O252" s="8">
        <v>6</v>
      </c>
      <c r="P252" s="8">
        <v>4</v>
      </c>
      <c r="Q252" s="8">
        <v>325593</v>
      </c>
      <c r="R252" s="6">
        <f t="shared" si="12"/>
        <v>1722.7142857142858</v>
      </c>
      <c r="S252" s="5">
        <v>1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1</v>
      </c>
      <c r="AA252" s="5">
        <v>0</v>
      </c>
      <c r="AB252" s="5">
        <v>0</v>
      </c>
      <c r="AC252" s="5">
        <v>1</v>
      </c>
      <c r="AD252" s="5">
        <v>0</v>
      </c>
      <c r="AE252" s="8">
        <v>158477</v>
      </c>
      <c r="AF252" s="5">
        <v>1</v>
      </c>
    </row>
    <row r="253" spans="1:32" x14ac:dyDescent="0.25">
      <c r="A253" s="2">
        <v>2017</v>
      </c>
      <c r="B253" s="1" t="s">
        <v>30</v>
      </c>
      <c r="C253" s="8">
        <v>102</v>
      </c>
      <c r="D253" s="8">
        <v>26528</v>
      </c>
      <c r="E253" s="6">
        <f t="shared" si="13"/>
        <v>21673.202614379083</v>
      </c>
      <c r="F253" s="8">
        <v>4450</v>
      </c>
      <c r="G253" s="8">
        <v>1639</v>
      </c>
      <c r="H253" s="8">
        <v>656</v>
      </c>
      <c r="I253" s="8">
        <v>0</v>
      </c>
      <c r="J253" s="8">
        <v>0</v>
      </c>
      <c r="K253" s="8">
        <v>0</v>
      </c>
      <c r="L253" s="8">
        <v>8828</v>
      </c>
      <c r="M253" s="6">
        <f t="shared" si="11"/>
        <v>86.549019607843135</v>
      </c>
      <c r="N253" s="8">
        <v>0</v>
      </c>
      <c r="O253" s="8">
        <v>5</v>
      </c>
      <c r="P253" s="8">
        <v>5</v>
      </c>
      <c r="Q253" s="8">
        <v>188612</v>
      </c>
      <c r="R253" s="6">
        <f t="shared" si="12"/>
        <v>1849.1372549019609</v>
      </c>
      <c r="S253" s="5">
        <v>1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1</v>
      </c>
      <c r="AA253" s="5">
        <v>0</v>
      </c>
      <c r="AB253" s="5">
        <v>0</v>
      </c>
      <c r="AC253" s="5">
        <v>1</v>
      </c>
      <c r="AD253" s="5">
        <v>0</v>
      </c>
      <c r="AE253" s="8">
        <v>81669</v>
      </c>
      <c r="AF253" s="5">
        <v>1</v>
      </c>
    </row>
    <row r="254" spans="1:32" x14ac:dyDescent="0.25">
      <c r="A254" s="2">
        <v>2017</v>
      </c>
      <c r="B254" s="1" t="s">
        <v>30</v>
      </c>
      <c r="C254" s="8">
        <v>35</v>
      </c>
      <c r="D254" s="8">
        <v>8659</v>
      </c>
      <c r="E254" s="6">
        <f t="shared" si="13"/>
        <v>20616.666666666668</v>
      </c>
      <c r="F254" s="8">
        <v>1691</v>
      </c>
      <c r="G254" s="8">
        <v>728</v>
      </c>
      <c r="H254" s="8">
        <v>317</v>
      </c>
      <c r="I254" s="8">
        <v>0</v>
      </c>
      <c r="J254" s="8">
        <v>0</v>
      </c>
      <c r="K254" s="8">
        <v>0</v>
      </c>
      <c r="L254" s="8">
        <v>3271</v>
      </c>
      <c r="M254" s="6">
        <f t="shared" si="11"/>
        <v>93.457142857142856</v>
      </c>
      <c r="N254" s="8">
        <v>0</v>
      </c>
      <c r="O254" s="8">
        <v>2</v>
      </c>
      <c r="P254" s="8">
        <v>0</v>
      </c>
      <c r="Q254" s="8">
        <v>84437</v>
      </c>
      <c r="R254" s="6">
        <f t="shared" si="12"/>
        <v>2412.4857142857145</v>
      </c>
      <c r="S254" s="5">
        <v>1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1</v>
      </c>
      <c r="AA254" s="5">
        <v>0</v>
      </c>
      <c r="AB254" s="5">
        <v>0</v>
      </c>
      <c r="AC254" s="5">
        <v>1</v>
      </c>
      <c r="AD254" s="5">
        <v>0</v>
      </c>
      <c r="AE254" s="8">
        <v>30182</v>
      </c>
      <c r="AF254" s="5">
        <v>1</v>
      </c>
    </row>
    <row r="255" spans="1:32" x14ac:dyDescent="0.25">
      <c r="A255" s="2">
        <v>2017</v>
      </c>
      <c r="B255" s="1" t="s">
        <v>30</v>
      </c>
      <c r="C255" s="8">
        <v>64</v>
      </c>
      <c r="D255" s="8">
        <v>13667</v>
      </c>
      <c r="E255" s="6">
        <f t="shared" si="13"/>
        <v>17795.572916666668</v>
      </c>
      <c r="F255" s="8">
        <v>4520</v>
      </c>
      <c r="G255" s="8">
        <v>756</v>
      </c>
      <c r="H255" s="8">
        <v>272</v>
      </c>
      <c r="I255" s="8">
        <v>0</v>
      </c>
      <c r="J255" s="8">
        <v>0</v>
      </c>
      <c r="K255" s="8">
        <v>0</v>
      </c>
      <c r="L255" s="8">
        <v>8402</v>
      </c>
      <c r="M255" s="6">
        <f t="shared" si="11"/>
        <v>131.28125</v>
      </c>
      <c r="N255" s="8">
        <v>0</v>
      </c>
      <c r="O255" s="8">
        <v>4</v>
      </c>
      <c r="P255" s="8">
        <v>3</v>
      </c>
      <c r="Q255" s="8">
        <v>89566</v>
      </c>
      <c r="R255" s="6">
        <f t="shared" si="12"/>
        <v>1399.46875</v>
      </c>
      <c r="S255" s="5">
        <v>1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1</v>
      </c>
      <c r="AA255" s="5">
        <v>0</v>
      </c>
      <c r="AB255" s="5">
        <v>0</v>
      </c>
      <c r="AC255" s="5">
        <v>1</v>
      </c>
      <c r="AD255" s="5">
        <v>0</v>
      </c>
      <c r="AE255" s="8">
        <v>46451</v>
      </c>
      <c r="AF255" s="5">
        <v>1</v>
      </c>
    </row>
    <row r="256" spans="1:32" x14ac:dyDescent="0.25">
      <c r="A256" s="2">
        <v>2017</v>
      </c>
      <c r="B256" s="1" t="s">
        <v>30</v>
      </c>
      <c r="C256" s="8">
        <v>83</v>
      </c>
      <c r="D256" s="8">
        <v>18261</v>
      </c>
      <c r="E256" s="6">
        <f t="shared" si="13"/>
        <v>18334.337349397589</v>
      </c>
      <c r="F256" s="8">
        <v>3830</v>
      </c>
      <c r="G256" s="8">
        <v>686</v>
      </c>
      <c r="H256" s="8">
        <v>360</v>
      </c>
      <c r="I256" s="8">
        <v>0</v>
      </c>
      <c r="J256" s="8">
        <v>0</v>
      </c>
      <c r="K256" s="8">
        <v>0</v>
      </c>
      <c r="L256" s="8">
        <v>6061</v>
      </c>
      <c r="M256" s="6">
        <f t="shared" si="11"/>
        <v>73.024096385542165</v>
      </c>
      <c r="N256" s="8">
        <v>2</v>
      </c>
      <c r="O256" s="8">
        <v>4</v>
      </c>
      <c r="P256" s="8">
        <v>1</v>
      </c>
      <c r="Q256" s="8">
        <v>104352</v>
      </c>
      <c r="R256" s="6">
        <f t="shared" si="12"/>
        <v>1257.2530120481927</v>
      </c>
      <c r="S256" s="5">
        <v>1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1</v>
      </c>
      <c r="AA256" s="5">
        <v>0</v>
      </c>
      <c r="AB256" s="5">
        <v>0</v>
      </c>
      <c r="AC256" s="5">
        <v>1</v>
      </c>
      <c r="AD256" s="5">
        <v>0</v>
      </c>
      <c r="AE256" s="8">
        <v>44941</v>
      </c>
      <c r="AF256" s="5">
        <v>1</v>
      </c>
    </row>
    <row r="257" spans="1:32" x14ac:dyDescent="0.25">
      <c r="A257" s="2">
        <v>2017</v>
      </c>
      <c r="B257" s="1" t="s">
        <v>30</v>
      </c>
      <c r="C257" s="8">
        <v>8</v>
      </c>
      <c r="D257" s="8">
        <v>955</v>
      </c>
      <c r="E257" s="6">
        <f t="shared" si="13"/>
        <v>9947.9166666666661</v>
      </c>
      <c r="F257" s="8">
        <v>2793</v>
      </c>
      <c r="G257" s="8">
        <v>36</v>
      </c>
      <c r="H257" s="8">
        <v>21</v>
      </c>
      <c r="I257" s="8">
        <v>0</v>
      </c>
      <c r="J257" s="8">
        <v>0</v>
      </c>
      <c r="K257" s="8">
        <v>0</v>
      </c>
      <c r="L257" s="8">
        <v>1417</v>
      </c>
      <c r="M257" s="6">
        <f t="shared" si="11"/>
        <v>177.125</v>
      </c>
      <c r="N257" s="8">
        <v>0</v>
      </c>
      <c r="O257" s="8">
        <v>2</v>
      </c>
      <c r="P257" s="8">
        <v>1</v>
      </c>
      <c r="Q257" s="8">
        <v>22990</v>
      </c>
      <c r="R257" s="6">
        <f t="shared" si="12"/>
        <v>2873.75</v>
      </c>
      <c r="S257" s="5">
        <v>1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1</v>
      </c>
      <c r="AA257" s="5">
        <v>0</v>
      </c>
      <c r="AB257" s="5">
        <v>0</v>
      </c>
      <c r="AC257" s="5">
        <v>1</v>
      </c>
      <c r="AD257" s="5">
        <v>0</v>
      </c>
      <c r="AE257" s="8">
        <v>8828</v>
      </c>
      <c r="AF257" s="5">
        <v>0</v>
      </c>
    </row>
    <row r="258" spans="1:32" x14ac:dyDescent="0.25">
      <c r="A258" s="2">
        <v>2017</v>
      </c>
      <c r="B258" s="1" t="s">
        <v>29</v>
      </c>
      <c r="C258" s="8">
        <v>3</v>
      </c>
      <c r="D258" s="8">
        <v>686</v>
      </c>
      <c r="E258" s="6">
        <f t="shared" si="13"/>
        <v>19055.555555555555</v>
      </c>
      <c r="F258" s="8">
        <v>675</v>
      </c>
      <c r="G258" s="8">
        <v>106</v>
      </c>
      <c r="H258" s="8">
        <v>1</v>
      </c>
      <c r="I258" s="8">
        <v>0</v>
      </c>
      <c r="J258" s="8">
        <v>0</v>
      </c>
      <c r="K258" s="8">
        <v>0</v>
      </c>
      <c r="L258" s="8">
        <v>516</v>
      </c>
      <c r="M258" s="6">
        <f t="shared" si="11"/>
        <v>172</v>
      </c>
      <c r="N258" s="8">
        <v>4</v>
      </c>
      <c r="O258" s="8">
        <v>1</v>
      </c>
      <c r="P258" s="8">
        <v>1</v>
      </c>
      <c r="Q258" s="8">
        <v>29656</v>
      </c>
      <c r="R258" s="6">
        <f t="shared" si="12"/>
        <v>9885.3333333333339</v>
      </c>
      <c r="S258" s="5">
        <v>1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1</v>
      </c>
      <c r="AA258" s="5">
        <v>0</v>
      </c>
      <c r="AB258" s="5">
        <v>0</v>
      </c>
      <c r="AC258" s="5">
        <v>1</v>
      </c>
      <c r="AD258" s="5">
        <v>0</v>
      </c>
      <c r="AE258" s="8">
        <v>68</v>
      </c>
      <c r="AF258" s="5">
        <v>1</v>
      </c>
    </row>
    <row r="259" spans="1:32" x14ac:dyDescent="0.25">
      <c r="A259" s="2">
        <v>2017</v>
      </c>
      <c r="B259" s="1" t="s">
        <v>30</v>
      </c>
      <c r="C259" s="8">
        <v>123</v>
      </c>
      <c r="D259" s="8">
        <v>35280</v>
      </c>
      <c r="E259" s="6">
        <f t="shared" si="13"/>
        <v>23902.439024390245</v>
      </c>
      <c r="F259" s="8">
        <v>6405</v>
      </c>
      <c r="G259" s="8">
        <v>1818</v>
      </c>
      <c r="H259" s="8">
        <v>680</v>
      </c>
      <c r="I259" s="8">
        <v>0</v>
      </c>
      <c r="J259" s="8">
        <v>0</v>
      </c>
      <c r="K259" s="8">
        <v>0</v>
      </c>
      <c r="L259" s="8">
        <v>5116</v>
      </c>
      <c r="M259" s="6">
        <f t="shared" si="11"/>
        <v>41.59349593495935</v>
      </c>
      <c r="N259" s="8">
        <v>16</v>
      </c>
      <c r="O259" s="8">
        <v>5</v>
      </c>
      <c r="P259" s="8">
        <v>4</v>
      </c>
      <c r="Q259" s="8">
        <v>199562</v>
      </c>
      <c r="R259" s="6">
        <f t="shared" si="12"/>
        <v>1622.4552845528456</v>
      </c>
      <c r="S259" s="5">
        <v>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1</v>
      </c>
      <c r="AA259" s="5">
        <v>0</v>
      </c>
      <c r="AB259" s="5">
        <v>0</v>
      </c>
      <c r="AC259" s="5">
        <v>1</v>
      </c>
      <c r="AD259" s="5">
        <v>0</v>
      </c>
      <c r="AE259" s="8">
        <v>82080</v>
      </c>
      <c r="AF259" s="5">
        <v>1</v>
      </c>
    </row>
    <row r="260" spans="1:32" x14ac:dyDescent="0.25">
      <c r="A260" s="2">
        <v>2017</v>
      </c>
      <c r="B260" s="1" t="s">
        <v>29</v>
      </c>
      <c r="C260" s="8">
        <v>44</v>
      </c>
      <c r="D260" s="8">
        <v>11378</v>
      </c>
      <c r="E260" s="6">
        <f t="shared" si="13"/>
        <v>21549.24242424242</v>
      </c>
      <c r="F260" s="8">
        <v>4317</v>
      </c>
      <c r="G260" s="8">
        <v>741</v>
      </c>
      <c r="H260" s="8">
        <v>211</v>
      </c>
      <c r="I260" s="8">
        <v>0</v>
      </c>
      <c r="J260" s="8">
        <v>0</v>
      </c>
      <c r="K260" s="8">
        <v>0</v>
      </c>
      <c r="L260" s="8">
        <v>1140</v>
      </c>
      <c r="M260" s="6">
        <f t="shared" ref="M260:M323" si="14">L260/C260</f>
        <v>25.90909090909091</v>
      </c>
      <c r="N260" s="8">
        <v>0</v>
      </c>
      <c r="O260" s="8">
        <v>0</v>
      </c>
      <c r="P260" s="8">
        <v>2</v>
      </c>
      <c r="Q260" s="8">
        <v>51535</v>
      </c>
      <c r="R260" s="6">
        <f t="shared" ref="R260:R323" si="15">Q260/C260</f>
        <v>1171.25</v>
      </c>
      <c r="S260" s="5">
        <v>1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1</v>
      </c>
      <c r="AA260" s="5">
        <v>0</v>
      </c>
      <c r="AB260" s="5">
        <v>0</v>
      </c>
      <c r="AC260" s="5">
        <v>1</v>
      </c>
      <c r="AD260" s="5">
        <v>0</v>
      </c>
      <c r="AE260" s="8">
        <v>39780</v>
      </c>
      <c r="AF260" s="5">
        <v>0</v>
      </c>
    </row>
    <row r="261" spans="1:32" x14ac:dyDescent="0.25">
      <c r="A261" s="2">
        <v>2017</v>
      </c>
      <c r="B261" s="1" t="s">
        <v>29</v>
      </c>
      <c r="C261" s="8">
        <v>36</v>
      </c>
      <c r="D261" s="8">
        <v>7957</v>
      </c>
      <c r="E261" s="6">
        <f t="shared" si="13"/>
        <v>18418.981481481482</v>
      </c>
      <c r="F261" s="8">
        <v>0</v>
      </c>
      <c r="G261" s="8">
        <v>667</v>
      </c>
      <c r="H261" s="8">
        <v>244</v>
      </c>
      <c r="I261" s="8">
        <v>0</v>
      </c>
      <c r="J261" s="8">
        <v>0</v>
      </c>
      <c r="K261" s="8">
        <v>0</v>
      </c>
      <c r="L261" s="8">
        <v>3548</v>
      </c>
      <c r="M261" s="6">
        <f t="shared" si="14"/>
        <v>98.555555555555557</v>
      </c>
      <c r="N261" s="8">
        <v>13</v>
      </c>
      <c r="O261" s="8">
        <v>0</v>
      </c>
      <c r="P261" s="8">
        <v>0</v>
      </c>
      <c r="Q261" s="8">
        <v>13319</v>
      </c>
      <c r="R261" s="6">
        <f t="shared" si="15"/>
        <v>369.97222222222223</v>
      </c>
      <c r="S261" s="5">
        <v>1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1</v>
      </c>
      <c r="AA261" s="5">
        <v>0</v>
      </c>
      <c r="AB261" s="5">
        <v>0</v>
      </c>
      <c r="AC261" s="5">
        <v>1</v>
      </c>
      <c r="AD261" s="5">
        <v>0</v>
      </c>
      <c r="AE261" s="8">
        <v>50729</v>
      </c>
      <c r="AF261" s="5">
        <v>0</v>
      </c>
    </row>
    <row r="262" spans="1:32" x14ac:dyDescent="0.25">
      <c r="A262" s="2">
        <v>2017</v>
      </c>
      <c r="B262" s="1" t="s">
        <v>29</v>
      </c>
      <c r="C262" s="8">
        <v>74</v>
      </c>
      <c r="D262" s="8">
        <v>9488</v>
      </c>
      <c r="E262" s="6">
        <f t="shared" si="13"/>
        <v>10684.684684684686</v>
      </c>
      <c r="F262" s="8">
        <v>24000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22050</v>
      </c>
      <c r="M262" s="6">
        <f t="shared" si="14"/>
        <v>297.97297297297297</v>
      </c>
      <c r="N262" s="8">
        <v>0</v>
      </c>
      <c r="O262" s="8">
        <v>15</v>
      </c>
      <c r="P262" s="8">
        <v>0</v>
      </c>
      <c r="Q262" s="8">
        <v>296951</v>
      </c>
      <c r="R262" s="6">
        <f t="shared" si="15"/>
        <v>4012.8513513513512</v>
      </c>
      <c r="S262" s="5">
        <v>1</v>
      </c>
      <c r="T262" s="5">
        <v>1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8">
        <v>134079</v>
      </c>
      <c r="AF262" s="5">
        <v>1</v>
      </c>
    </row>
    <row r="263" spans="1:32" x14ac:dyDescent="0.25">
      <c r="A263" s="2">
        <v>2017</v>
      </c>
      <c r="B263" s="1" t="s">
        <v>29</v>
      </c>
      <c r="C263" s="8">
        <v>38</v>
      </c>
      <c r="D263" s="8">
        <v>12502</v>
      </c>
      <c r="E263" s="6">
        <f t="shared" si="13"/>
        <v>27416.666666666668</v>
      </c>
      <c r="F263" s="8">
        <v>8093</v>
      </c>
      <c r="G263" s="8">
        <v>416</v>
      </c>
      <c r="H263" s="8">
        <v>239</v>
      </c>
      <c r="I263" s="8">
        <v>0</v>
      </c>
      <c r="J263" s="8">
        <v>0</v>
      </c>
      <c r="K263" s="8">
        <v>0</v>
      </c>
      <c r="L263" s="8">
        <v>4180</v>
      </c>
      <c r="M263" s="6">
        <f t="shared" si="14"/>
        <v>110</v>
      </c>
      <c r="N263" s="8">
        <v>17</v>
      </c>
      <c r="O263" s="8">
        <v>6</v>
      </c>
      <c r="P263" s="8">
        <v>1</v>
      </c>
      <c r="Q263" s="8">
        <v>44663</v>
      </c>
      <c r="R263" s="6">
        <f t="shared" si="15"/>
        <v>1175.3421052631579</v>
      </c>
      <c r="S263" s="5">
        <v>1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1</v>
      </c>
      <c r="AA263" s="5">
        <v>0</v>
      </c>
      <c r="AB263" s="5">
        <v>0</v>
      </c>
      <c r="AC263" s="5">
        <v>1</v>
      </c>
      <c r="AD263" s="5">
        <v>0</v>
      </c>
      <c r="AE263" s="8">
        <v>26802</v>
      </c>
      <c r="AF263" s="5">
        <v>1</v>
      </c>
    </row>
    <row r="264" spans="1:32" x14ac:dyDescent="0.25">
      <c r="A264" s="2">
        <v>2017</v>
      </c>
      <c r="B264" s="1" t="s">
        <v>30</v>
      </c>
      <c r="C264" s="8">
        <v>134</v>
      </c>
      <c r="D264" s="8">
        <v>31127</v>
      </c>
      <c r="E264" s="6">
        <f t="shared" si="13"/>
        <v>19357.58706467662</v>
      </c>
      <c r="F264" s="8">
        <v>5267</v>
      </c>
      <c r="G264" s="8">
        <v>1530</v>
      </c>
      <c r="H264" s="8">
        <v>480</v>
      </c>
      <c r="I264" s="8">
        <v>0</v>
      </c>
      <c r="J264" s="8">
        <v>0</v>
      </c>
      <c r="K264" s="8">
        <v>0</v>
      </c>
      <c r="L264" s="8">
        <v>6705</v>
      </c>
      <c r="M264" s="6">
        <f t="shared" si="14"/>
        <v>50.037313432835823</v>
      </c>
      <c r="N264" s="8">
        <v>19</v>
      </c>
      <c r="O264" s="8">
        <v>5</v>
      </c>
      <c r="P264" s="8">
        <v>3</v>
      </c>
      <c r="Q264" s="8">
        <v>131744</v>
      </c>
      <c r="R264" s="6">
        <f t="shared" si="15"/>
        <v>983.16417910447763</v>
      </c>
      <c r="S264" s="5">
        <v>1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1</v>
      </c>
      <c r="AA264" s="5">
        <v>0</v>
      </c>
      <c r="AB264" s="5">
        <v>0</v>
      </c>
      <c r="AC264" s="5">
        <v>1</v>
      </c>
      <c r="AD264" s="5">
        <v>0</v>
      </c>
      <c r="AE264" s="8">
        <v>85137</v>
      </c>
      <c r="AF264" s="5">
        <v>1</v>
      </c>
    </row>
    <row r="265" spans="1:32" x14ac:dyDescent="0.25">
      <c r="A265" s="2">
        <v>2017</v>
      </c>
      <c r="B265" s="1" t="s">
        <v>30</v>
      </c>
      <c r="C265" s="8">
        <v>80</v>
      </c>
      <c r="D265" s="8">
        <v>19465</v>
      </c>
      <c r="E265" s="6">
        <f t="shared" si="13"/>
        <v>20276.041666666668</v>
      </c>
      <c r="F265" s="8">
        <v>2947</v>
      </c>
      <c r="G265" s="8">
        <v>1010</v>
      </c>
      <c r="H265" s="8">
        <v>359</v>
      </c>
      <c r="I265" s="8">
        <v>0</v>
      </c>
      <c r="J265" s="8">
        <v>0</v>
      </c>
      <c r="K265" s="8">
        <v>0</v>
      </c>
      <c r="L265" s="8">
        <v>5345</v>
      </c>
      <c r="M265" s="6">
        <f t="shared" si="14"/>
        <v>66.8125</v>
      </c>
      <c r="N265" s="8">
        <v>15</v>
      </c>
      <c r="O265" s="8">
        <v>4</v>
      </c>
      <c r="P265" s="8">
        <v>4</v>
      </c>
      <c r="Q265" s="8">
        <v>111503</v>
      </c>
      <c r="R265" s="6">
        <f t="shared" si="15"/>
        <v>1393.7874999999999</v>
      </c>
      <c r="S265" s="5">
        <v>1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1</v>
      </c>
      <c r="AA265" s="5">
        <v>0</v>
      </c>
      <c r="AB265" s="5">
        <v>0</v>
      </c>
      <c r="AC265" s="5">
        <v>1</v>
      </c>
      <c r="AD265" s="5">
        <v>0</v>
      </c>
      <c r="AE265" s="8">
        <v>55134</v>
      </c>
      <c r="AF265" s="5">
        <v>1</v>
      </c>
    </row>
    <row r="266" spans="1:32" x14ac:dyDescent="0.25">
      <c r="A266" s="2">
        <v>2017</v>
      </c>
      <c r="B266" s="1" t="s">
        <v>30</v>
      </c>
      <c r="C266" s="8">
        <v>142</v>
      </c>
      <c r="D266" s="8">
        <v>34863</v>
      </c>
      <c r="E266" s="6">
        <f t="shared" si="13"/>
        <v>20459.507042253521</v>
      </c>
      <c r="F266" s="8">
        <v>2817</v>
      </c>
      <c r="G266" s="8">
        <v>1667</v>
      </c>
      <c r="H266" s="8">
        <v>440</v>
      </c>
      <c r="I266" s="8">
        <v>0</v>
      </c>
      <c r="J266" s="8">
        <v>0</v>
      </c>
      <c r="K266" s="8">
        <v>0</v>
      </c>
      <c r="L266" s="8">
        <v>6931</v>
      </c>
      <c r="M266" s="6">
        <f t="shared" si="14"/>
        <v>48.809859154929576</v>
      </c>
      <c r="N266" s="8">
        <v>20</v>
      </c>
      <c r="O266" s="8">
        <v>5</v>
      </c>
      <c r="P266" s="8">
        <v>4</v>
      </c>
      <c r="Q266" s="8">
        <v>205809</v>
      </c>
      <c r="R266" s="6">
        <f t="shared" si="15"/>
        <v>1449.3591549295775</v>
      </c>
      <c r="S266" s="5">
        <v>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1</v>
      </c>
      <c r="AA266" s="5">
        <v>0</v>
      </c>
      <c r="AB266" s="5">
        <v>0</v>
      </c>
      <c r="AC266" s="5">
        <v>1</v>
      </c>
      <c r="AD266" s="5">
        <v>0</v>
      </c>
      <c r="AE266" s="8">
        <v>100752</v>
      </c>
      <c r="AF266" s="5">
        <v>1</v>
      </c>
    </row>
    <row r="267" spans="1:32" x14ac:dyDescent="0.25">
      <c r="A267" s="2">
        <v>2017</v>
      </c>
      <c r="B267" s="1" t="s">
        <v>30</v>
      </c>
      <c r="C267" s="8">
        <v>98</v>
      </c>
      <c r="D267" s="8">
        <v>24346</v>
      </c>
      <c r="E267" s="6">
        <f t="shared" si="13"/>
        <v>20702.380952380954</v>
      </c>
      <c r="F267" s="8">
        <v>3496</v>
      </c>
      <c r="G267" s="8">
        <v>1297</v>
      </c>
      <c r="H267" s="8">
        <v>446</v>
      </c>
      <c r="I267" s="8">
        <v>0</v>
      </c>
      <c r="J267" s="8">
        <v>0</v>
      </c>
      <c r="K267" s="8">
        <v>0</v>
      </c>
      <c r="L267" s="8">
        <v>7442</v>
      </c>
      <c r="M267" s="6">
        <f t="shared" si="14"/>
        <v>75.938775510204081</v>
      </c>
      <c r="N267" s="8">
        <v>18</v>
      </c>
      <c r="O267" s="8">
        <v>4</v>
      </c>
      <c r="P267" s="8">
        <v>2</v>
      </c>
      <c r="Q267" s="8">
        <v>147123</v>
      </c>
      <c r="R267" s="6">
        <f t="shared" si="15"/>
        <v>1501.2551020408164</v>
      </c>
      <c r="S267" s="5">
        <v>1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1</v>
      </c>
      <c r="AA267" s="5">
        <v>0</v>
      </c>
      <c r="AB267" s="5">
        <v>0</v>
      </c>
      <c r="AC267" s="5">
        <v>1</v>
      </c>
      <c r="AD267" s="5">
        <v>0</v>
      </c>
      <c r="AE267" s="8">
        <v>66070</v>
      </c>
      <c r="AF267" s="5">
        <v>1</v>
      </c>
    </row>
    <row r="268" spans="1:32" x14ac:dyDescent="0.25">
      <c r="A268" s="2">
        <v>2017</v>
      </c>
      <c r="B268" s="1" t="s">
        <v>30</v>
      </c>
      <c r="C268" s="8">
        <v>48</v>
      </c>
      <c r="D268" s="8">
        <v>6281</v>
      </c>
      <c r="E268" s="6">
        <f t="shared" si="13"/>
        <v>10904.513888888887</v>
      </c>
      <c r="F268" s="8">
        <v>2976</v>
      </c>
      <c r="G268" s="8">
        <v>555</v>
      </c>
      <c r="H268" s="8">
        <v>315</v>
      </c>
      <c r="I268" s="8">
        <v>0</v>
      </c>
      <c r="J268" s="8">
        <v>0</v>
      </c>
      <c r="K268" s="8">
        <v>0</v>
      </c>
      <c r="L268" s="8">
        <v>3086</v>
      </c>
      <c r="M268" s="6">
        <f t="shared" si="14"/>
        <v>64.291666666666671</v>
      </c>
      <c r="N268" s="8">
        <v>6</v>
      </c>
      <c r="O268" s="8">
        <v>2</v>
      </c>
      <c r="P268" s="8">
        <v>2</v>
      </c>
      <c r="Q268" s="8">
        <v>43309</v>
      </c>
      <c r="R268" s="6">
        <f t="shared" si="15"/>
        <v>902.27083333333337</v>
      </c>
      <c r="S268" s="5">
        <v>1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1</v>
      </c>
      <c r="AA268" s="5">
        <v>0</v>
      </c>
      <c r="AB268" s="5">
        <v>0</v>
      </c>
      <c r="AC268" s="5">
        <v>1</v>
      </c>
      <c r="AD268" s="5">
        <v>0</v>
      </c>
      <c r="AE268" s="8">
        <v>16646</v>
      </c>
      <c r="AF268" s="5">
        <v>1</v>
      </c>
    </row>
    <row r="269" spans="1:32" x14ac:dyDescent="0.25">
      <c r="A269" s="2">
        <v>2017</v>
      </c>
      <c r="B269" s="1" t="s">
        <v>30</v>
      </c>
      <c r="C269" s="8">
        <v>10</v>
      </c>
      <c r="D269" s="8">
        <v>1269</v>
      </c>
      <c r="E269" s="6">
        <f t="shared" si="13"/>
        <v>10575.000000000002</v>
      </c>
      <c r="F269" s="8">
        <v>1307</v>
      </c>
      <c r="G269" s="8">
        <v>158</v>
      </c>
      <c r="H269" s="8">
        <v>72</v>
      </c>
      <c r="I269" s="8">
        <v>0</v>
      </c>
      <c r="J269" s="8">
        <v>0</v>
      </c>
      <c r="K269" s="8">
        <v>0</v>
      </c>
      <c r="L269" s="8">
        <v>1281</v>
      </c>
      <c r="M269" s="6">
        <f t="shared" si="14"/>
        <v>128.1</v>
      </c>
      <c r="N269" s="8">
        <v>5</v>
      </c>
      <c r="O269" s="8">
        <v>0</v>
      </c>
      <c r="P269" s="8">
        <v>0</v>
      </c>
      <c r="Q269" s="8">
        <v>7307</v>
      </c>
      <c r="R269" s="6">
        <f t="shared" si="15"/>
        <v>730.7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1</v>
      </c>
      <c r="AA269" s="5">
        <v>0</v>
      </c>
      <c r="AB269" s="5">
        <v>0</v>
      </c>
      <c r="AC269" s="5">
        <v>1</v>
      </c>
      <c r="AD269" s="5">
        <v>0</v>
      </c>
      <c r="AE269" s="8">
        <v>4467</v>
      </c>
      <c r="AF269" s="5">
        <v>0</v>
      </c>
    </row>
    <row r="270" spans="1:32" x14ac:dyDescent="0.25">
      <c r="A270" s="2">
        <v>2017</v>
      </c>
      <c r="B270" s="1" t="s">
        <v>32</v>
      </c>
      <c r="C270" s="8">
        <v>96</v>
      </c>
      <c r="D270" s="8">
        <v>27670</v>
      </c>
      <c r="E270" s="6">
        <f t="shared" si="13"/>
        <v>24019.097222222226</v>
      </c>
      <c r="F270" s="8">
        <v>1997</v>
      </c>
      <c r="G270" s="8">
        <v>1113</v>
      </c>
      <c r="H270" s="8">
        <v>414</v>
      </c>
      <c r="I270" s="8">
        <v>0</v>
      </c>
      <c r="J270" s="8">
        <v>0</v>
      </c>
      <c r="K270" s="8">
        <v>0</v>
      </c>
      <c r="L270" s="8">
        <v>9710</v>
      </c>
      <c r="M270" s="6">
        <f t="shared" si="14"/>
        <v>101.14583333333333</v>
      </c>
      <c r="N270" s="8">
        <v>28</v>
      </c>
      <c r="O270" s="8">
        <v>3</v>
      </c>
      <c r="P270" s="8">
        <v>2</v>
      </c>
      <c r="Q270" s="8">
        <v>291115</v>
      </c>
      <c r="R270" s="6">
        <f t="shared" si="15"/>
        <v>3032.4479166666665</v>
      </c>
      <c r="S270" s="5">
        <v>1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1</v>
      </c>
      <c r="Z270" s="5">
        <v>1</v>
      </c>
      <c r="AA270" s="5">
        <v>0</v>
      </c>
      <c r="AB270" s="5">
        <v>0</v>
      </c>
      <c r="AC270" s="5">
        <v>1</v>
      </c>
      <c r="AD270" s="5">
        <v>0</v>
      </c>
      <c r="AE270" s="8">
        <v>82830</v>
      </c>
      <c r="AF270" s="5">
        <v>1</v>
      </c>
    </row>
    <row r="271" spans="1:32" x14ac:dyDescent="0.25">
      <c r="A271" s="2">
        <v>2017</v>
      </c>
      <c r="B271" s="1" t="s">
        <v>29</v>
      </c>
      <c r="C271" s="8">
        <v>18</v>
      </c>
      <c r="D271" s="8">
        <v>3210</v>
      </c>
      <c r="E271" s="6">
        <f t="shared" si="13"/>
        <v>14861.111111111113</v>
      </c>
      <c r="F271" s="8">
        <v>803</v>
      </c>
      <c r="G271" s="8">
        <v>174</v>
      </c>
      <c r="H271" s="8">
        <v>80</v>
      </c>
      <c r="I271" s="8">
        <v>0</v>
      </c>
      <c r="J271" s="8">
        <v>0</v>
      </c>
      <c r="K271" s="8">
        <v>0</v>
      </c>
      <c r="L271" s="8">
        <v>2926</v>
      </c>
      <c r="M271" s="6">
        <f t="shared" si="14"/>
        <v>162.55555555555554</v>
      </c>
      <c r="N271" s="8">
        <v>12</v>
      </c>
      <c r="O271" s="8">
        <v>2</v>
      </c>
      <c r="P271" s="8">
        <v>2</v>
      </c>
      <c r="Q271" s="8">
        <v>12395</v>
      </c>
      <c r="R271" s="6">
        <f t="shared" si="15"/>
        <v>688.61111111111109</v>
      </c>
      <c r="S271" s="5">
        <v>1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1</v>
      </c>
      <c r="AA271" s="5">
        <v>0</v>
      </c>
      <c r="AB271" s="5">
        <v>0</v>
      </c>
      <c r="AC271" s="5">
        <v>1</v>
      </c>
      <c r="AD271" s="5">
        <v>0</v>
      </c>
      <c r="AE271" s="8">
        <v>10413</v>
      </c>
      <c r="AF271" s="5">
        <v>1</v>
      </c>
    </row>
    <row r="272" spans="1:32" x14ac:dyDescent="0.25">
      <c r="A272" s="2">
        <v>2017</v>
      </c>
      <c r="B272" s="1" t="s">
        <v>29</v>
      </c>
      <c r="C272" s="8">
        <v>22</v>
      </c>
      <c r="D272" s="8">
        <v>4978</v>
      </c>
      <c r="E272" s="6">
        <f t="shared" si="13"/>
        <v>18856.060606060604</v>
      </c>
      <c r="F272" s="8">
        <v>564</v>
      </c>
      <c r="G272" s="8">
        <v>253</v>
      </c>
      <c r="H272" s="8">
        <v>105</v>
      </c>
      <c r="I272" s="8">
        <v>0</v>
      </c>
      <c r="J272" s="8">
        <v>0</v>
      </c>
      <c r="K272" s="8">
        <v>0</v>
      </c>
      <c r="L272" s="8">
        <v>2840</v>
      </c>
      <c r="M272" s="6">
        <f t="shared" si="14"/>
        <v>129.09090909090909</v>
      </c>
      <c r="N272" s="8">
        <v>9</v>
      </c>
      <c r="O272" s="8">
        <v>2</v>
      </c>
      <c r="P272" s="8">
        <v>4</v>
      </c>
      <c r="Q272" s="8">
        <v>27000</v>
      </c>
      <c r="R272" s="6">
        <f t="shared" si="15"/>
        <v>1227.2727272727273</v>
      </c>
      <c r="S272" s="5">
        <v>1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1</v>
      </c>
      <c r="AA272" s="5">
        <v>0</v>
      </c>
      <c r="AB272" s="5">
        <v>0</v>
      </c>
      <c r="AC272" s="5">
        <v>1</v>
      </c>
      <c r="AD272" s="5">
        <v>0</v>
      </c>
      <c r="AE272" s="8">
        <v>14330</v>
      </c>
      <c r="AF272" s="5">
        <v>1</v>
      </c>
    </row>
    <row r="273" spans="1:32" x14ac:dyDescent="0.25">
      <c r="A273" s="2">
        <v>2017</v>
      </c>
      <c r="B273" s="1" t="s">
        <v>29</v>
      </c>
      <c r="C273" s="8">
        <v>62</v>
      </c>
      <c r="D273" s="8">
        <v>13188</v>
      </c>
      <c r="E273" s="6">
        <f t="shared" si="13"/>
        <v>17725.806451612905</v>
      </c>
      <c r="F273" s="8">
        <v>3696</v>
      </c>
      <c r="G273" s="8">
        <v>725</v>
      </c>
      <c r="H273" s="8">
        <v>412</v>
      </c>
      <c r="I273" s="8">
        <v>0</v>
      </c>
      <c r="J273" s="8">
        <v>0</v>
      </c>
      <c r="K273" s="8">
        <v>0</v>
      </c>
      <c r="L273" s="8">
        <v>5270</v>
      </c>
      <c r="M273" s="6">
        <f t="shared" si="14"/>
        <v>85</v>
      </c>
      <c r="N273" s="8">
        <v>23</v>
      </c>
      <c r="O273" s="8">
        <v>5</v>
      </c>
      <c r="P273" s="8">
        <v>4</v>
      </c>
      <c r="Q273" s="8">
        <v>75649</v>
      </c>
      <c r="R273" s="6">
        <f t="shared" si="15"/>
        <v>1220.1451612903227</v>
      </c>
      <c r="S273" s="5">
        <v>1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1</v>
      </c>
      <c r="AA273" s="5">
        <v>0</v>
      </c>
      <c r="AB273" s="5">
        <v>0</v>
      </c>
      <c r="AC273" s="5">
        <v>1</v>
      </c>
      <c r="AD273" s="5">
        <v>0</v>
      </c>
      <c r="AE273" s="8">
        <v>46264</v>
      </c>
      <c r="AF273" s="5">
        <v>1</v>
      </c>
    </row>
    <row r="274" spans="1:32" x14ac:dyDescent="0.25">
      <c r="A274" s="2">
        <v>2017</v>
      </c>
      <c r="B274" s="1" t="s">
        <v>29</v>
      </c>
      <c r="C274" s="8">
        <v>11</v>
      </c>
      <c r="D274" s="8">
        <v>1964</v>
      </c>
      <c r="E274" s="6">
        <f t="shared" si="13"/>
        <v>14878.787878787876</v>
      </c>
      <c r="F274" s="8">
        <v>662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1401</v>
      </c>
      <c r="M274" s="6">
        <f t="shared" si="14"/>
        <v>127.36363636363636</v>
      </c>
      <c r="N274" s="8">
        <v>9</v>
      </c>
      <c r="O274" s="8">
        <v>1</v>
      </c>
      <c r="P274" s="8">
        <v>0</v>
      </c>
      <c r="Q274" s="8">
        <v>12735</v>
      </c>
      <c r="R274" s="6">
        <f t="shared" si="15"/>
        <v>1157.7272727272727</v>
      </c>
      <c r="S274" s="5">
        <v>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8">
        <v>9562</v>
      </c>
      <c r="AF274" s="5">
        <v>1</v>
      </c>
    </row>
    <row r="275" spans="1:32" x14ac:dyDescent="0.25">
      <c r="A275" s="2">
        <v>2017</v>
      </c>
      <c r="B275" s="1" t="s">
        <v>29</v>
      </c>
      <c r="C275" s="8">
        <v>5</v>
      </c>
      <c r="D275" s="8">
        <v>960</v>
      </c>
      <c r="E275" s="6">
        <f t="shared" si="13"/>
        <v>16000</v>
      </c>
      <c r="F275" s="8">
        <v>550</v>
      </c>
      <c r="G275" s="8">
        <v>290</v>
      </c>
      <c r="H275" s="8">
        <v>0</v>
      </c>
      <c r="I275" s="8">
        <v>0</v>
      </c>
      <c r="J275" s="8">
        <v>0</v>
      </c>
      <c r="K275" s="8">
        <v>0</v>
      </c>
      <c r="L275" s="8">
        <v>262</v>
      </c>
      <c r="M275" s="6">
        <f t="shared" si="14"/>
        <v>52.4</v>
      </c>
      <c r="N275" s="8">
        <v>2</v>
      </c>
      <c r="O275" s="8">
        <v>0</v>
      </c>
      <c r="P275" s="8">
        <v>0</v>
      </c>
      <c r="Q275" s="8">
        <v>21638</v>
      </c>
      <c r="R275" s="6">
        <f t="shared" si="15"/>
        <v>4327.6000000000004</v>
      </c>
      <c r="S275" s="5">
        <v>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1</v>
      </c>
      <c r="AA275" s="5">
        <v>0</v>
      </c>
      <c r="AB275" s="5">
        <v>0</v>
      </c>
      <c r="AC275" s="5">
        <v>1</v>
      </c>
      <c r="AD275" s="5">
        <v>0</v>
      </c>
      <c r="AE275" s="8">
        <v>2322</v>
      </c>
      <c r="AF275" s="5">
        <v>1</v>
      </c>
    </row>
    <row r="276" spans="1:32" x14ac:dyDescent="0.25">
      <c r="A276" s="2">
        <v>2017</v>
      </c>
      <c r="B276" s="1" t="s">
        <v>29</v>
      </c>
      <c r="C276" s="8">
        <v>4</v>
      </c>
      <c r="D276" s="8">
        <v>472</v>
      </c>
      <c r="E276" s="6">
        <f t="shared" si="13"/>
        <v>9833.3333333333339</v>
      </c>
      <c r="F276" s="8">
        <v>150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755</v>
      </c>
      <c r="M276" s="6">
        <f t="shared" si="14"/>
        <v>188.75</v>
      </c>
      <c r="N276" s="8">
        <v>4</v>
      </c>
      <c r="O276" s="8">
        <v>0</v>
      </c>
      <c r="P276" s="8">
        <v>0</v>
      </c>
      <c r="Q276" s="8">
        <v>6149</v>
      </c>
      <c r="R276" s="6">
        <f t="shared" si="15"/>
        <v>1537.25</v>
      </c>
      <c r="S276" s="5">
        <v>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8">
        <v>1228</v>
      </c>
      <c r="AF276" s="5">
        <v>1</v>
      </c>
    </row>
    <row r="277" spans="1:32" x14ac:dyDescent="0.25">
      <c r="A277" s="2">
        <v>2017</v>
      </c>
      <c r="B277" s="1" t="s">
        <v>30</v>
      </c>
      <c r="C277" s="8">
        <v>10</v>
      </c>
      <c r="D277" s="8">
        <v>2041</v>
      </c>
      <c r="E277" s="6">
        <f t="shared" si="13"/>
        <v>17008.333333333332</v>
      </c>
      <c r="F277" s="8">
        <v>430</v>
      </c>
      <c r="G277" s="8">
        <v>216</v>
      </c>
      <c r="H277" s="8">
        <v>0</v>
      </c>
      <c r="I277" s="8">
        <v>0</v>
      </c>
      <c r="J277" s="8">
        <v>0</v>
      </c>
      <c r="K277" s="8">
        <v>0</v>
      </c>
      <c r="L277" s="8">
        <v>1200</v>
      </c>
      <c r="M277" s="6">
        <f t="shared" si="14"/>
        <v>120</v>
      </c>
      <c r="N277" s="8">
        <v>5</v>
      </c>
      <c r="O277" s="8">
        <v>2</v>
      </c>
      <c r="P277" s="8">
        <v>0</v>
      </c>
      <c r="Q277" s="8">
        <v>4528</v>
      </c>
      <c r="R277" s="6">
        <f t="shared" si="15"/>
        <v>452.8</v>
      </c>
      <c r="S277" s="5">
        <v>1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1</v>
      </c>
      <c r="AA277" s="5">
        <v>0</v>
      </c>
      <c r="AB277" s="5">
        <v>0</v>
      </c>
      <c r="AC277" s="5">
        <v>0</v>
      </c>
      <c r="AD277" s="5">
        <v>0</v>
      </c>
      <c r="AE277" s="8">
        <v>6402</v>
      </c>
      <c r="AF277" s="5">
        <v>1</v>
      </c>
    </row>
    <row r="278" spans="1:32" x14ac:dyDescent="0.25">
      <c r="A278" s="2">
        <v>2017</v>
      </c>
      <c r="B278" s="1" t="s">
        <v>30</v>
      </c>
      <c r="C278" s="8">
        <v>10</v>
      </c>
      <c r="D278" s="8">
        <v>1828</v>
      </c>
      <c r="E278" s="6">
        <f t="shared" si="13"/>
        <v>15233.333333333334</v>
      </c>
      <c r="F278" s="8">
        <v>575</v>
      </c>
      <c r="G278" s="8">
        <v>220</v>
      </c>
      <c r="H278" s="8">
        <v>100</v>
      </c>
      <c r="I278" s="8">
        <v>0</v>
      </c>
      <c r="J278" s="8">
        <v>0</v>
      </c>
      <c r="K278" s="8">
        <v>0</v>
      </c>
      <c r="L278" s="8">
        <v>1999</v>
      </c>
      <c r="M278" s="6">
        <f t="shared" si="14"/>
        <v>199.9</v>
      </c>
      <c r="N278" s="8">
        <v>7</v>
      </c>
      <c r="O278" s="8">
        <v>2</v>
      </c>
      <c r="P278" s="8">
        <v>1</v>
      </c>
      <c r="Q278" s="8">
        <v>25632</v>
      </c>
      <c r="R278" s="6">
        <f t="shared" si="15"/>
        <v>2563.1999999999998</v>
      </c>
      <c r="S278" s="5">
        <v>1</v>
      </c>
      <c r="T278" s="5">
        <v>0</v>
      </c>
      <c r="U278" s="5">
        <v>1</v>
      </c>
      <c r="V278" s="5">
        <v>0</v>
      </c>
      <c r="W278" s="5">
        <v>0</v>
      </c>
      <c r="X278" s="5">
        <v>0</v>
      </c>
      <c r="Y278" s="5">
        <v>0</v>
      </c>
      <c r="Z278" s="5">
        <v>1</v>
      </c>
      <c r="AA278" s="5">
        <v>0</v>
      </c>
      <c r="AB278" s="5">
        <v>0</v>
      </c>
      <c r="AC278" s="5">
        <v>1</v>
      </c>
      <c r="AD278" s="5">
        <v>0</v>
      </c>
      <c r="AE278" s="8">
        <v>10596</v>
      </c>
      <c r="AF278" s="5">
        <v>0</v>
      </c>
    </row>
    <row r="279" spans="1:32" x14ac:dyDescent="0.25">
      <c r="A279" s="2">
        <v>2017</v>
      </c>
      <c r="B279" s="1" t="s">
        <v>32</v>
      </c>
      <c r="C279" s="8">
        <v>83</v>
      </c>
      <c r="D279" s="8">
        <v>21200</v>
      </c>
      <c r="E279" s="6">
        <f t="shared" si="13"/>
        <v>21285.140562248995</v>
      </c>
      <c r="F279" s="8">
        <v>14890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12934</v>
      </c>
      <c r="M279" s="6">
        <f t="shared" si="14"/>
        <v>155.83132530120483</v>
      </c>
      <c r="N279" s="8">
        <v>22</v>
      </c>
      <c r="O279" s="8">
        <v>23</v>
      </c>
      <c r="P279" s="8">
        <v>0</v>
      </c>
      <c r="Q279" s="8">
        <v>276670</v>
      </c>
      <c r="R279" s="6">
        <f t="shared" si="15"/>
        <v>3333.3734939759038</v>
      </c>
      <c r="S279" s="5">
        <v>1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8">
        <v>69796</v>
      </c>
      <c r="AF279" s="5">
        <v>1</v>
      </c>
    </row>
    <row r="280" spans="1:32" x14ac:dyDescent="0.25">
      <c r="A280" s="2">
        <v>2017</v>
      </c>
      <c r="B280" s="1" t="s">
        <v>29</v>
      </c>
      <c r="C280" s="8">
        <v>6</v>
      </c>
      <c r="D280" s="8">
        <v>1102</v>
      </c>
      <c r="E280" s="6">
        <f t="shared" si="13"/>
        <v>15305.555555555555</v>
      </c>
      <c r="F280" s="8">
        <v>3318</v>
      </c>
      <c r="G280" s="8">
        <v>485</v>
      </c>
      <c r="H280" s="8">
        <v>325</v>
      </c>
      <c r="I280" s="8">
        <v>0</v>
      </c>
      <c r="J280" s="8">
        <v>0</v>
      </c>
      <c r="K280" s="8">
        <v>0</v>
      </c>
      <c r="L280" s="8">
        <v>3060</v>
      </c>
      <c r="M280" s="6">
        <f t="shared" si="14"/>
        <v>510</v>
      </c>
      <c r="N280" s="8">
        <v>8</v>
      </c>
      <c r="O280" s="8">
        <v>4</v>
      </c>
      <c r="P280" s="8">
        <v>1</v>
      </c>
      <c r="Q280" s="8">
        <v>58406</v>
      </c>
      <c r="R280" s="6">
        <f t="shared" si="15"/>
        <v>9734.3333333333339</v>
      </c>
      <c r="S280" s="5">
        <v>1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1</v>
      </c>
      <c r="AA280" s="5">
        <v>0</v>
      </c>
      <c r="AB280" s="5">
        <v>0</v>
      </c>
      <c r="AC280" s="5">
        <v>1</v>
      </c>
      <c r="AD280" s="5">
        <v>0</v>
      </c>
      <c r="AE280" s="8">
        <v>21913</v>
      </c>
      <c r="AF280" s="5">
        <v>1</v>
      </c>
    </row>
    <row r="281" spans="1:32" x14ac:dyDescent="0.25">
      <c r="A281" s="2">
        <v>2017</v>
      </c>
      <c r="B281" s="1" t="s">
        <v>29</v>
      </c>
      <c r="C281" s="8">
        <v>30</v>
      </c>
      <c r="D281" s="8">
        <v>5197</v>
      </c>
      <c r="E281" s="6">
        <f t="shared" si="13"/>
        <v>14436.111111111109</v>
      </c>
      <c r="F281" s="8">
        <v>1910</v>
      </c>
      <c r="G281" s="8">
        <v>796</v>
      </c>
      <c r="H281" s="8">
        <v>325</v>
      </c>
      <c r="I281" s="8">
        <v>0</v>
      </c>
      <c r="J281" s="8">
        <v>0</v>
      </c>
      <c r="K281" s="8">
        <v>0</v>
      </c>
      <c r="L281" s="8">
        <v>2183</v>
      </c>
      <c r="M281" s="6">
        <f t="shared" si="14"/>
        <v>72.766666666666666</v>
      </c>
      <c r="N281" s="8">
        <v>12</v>
      </c>
      <c r="O281" s="8">
        <v>0</v>
      </c>
      <c r="P281" s="8">
        <v>2</v>
      </c>
      <c r="Q281" s="8">
        <v>29358</v>
      </c>
      <c r="R281" s="6">
        <f t="shared" si="15"/>
        <v>978.6</v>
      </c>
      <c r="S281" s="5">
        <v>1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1</v>
      </c>
      <c r="AA281" s="5">
        <v>0</v>
      </c>
      <c r="AB281" s="5">
        <v>0</v>
      </c>
      <c r="AC281" s="5">
        <v>1</v>
      </c>
      <c r="AD281" s="5">
        <v>0</v>
      </c>
      <c r="AE281" s="8">
        <v>20339</v>
      </c>
      <c r="AF281" s="5">
        <v>1</v>
      </c>
    </row>
    <row r="282" spans="1:32" x14ac:dyDescent="0.25">
      <c r="A282" s="2">
        <v>2017</v>
      </c>
      <c r="B282" s="1" t="s">
        <v>29</v>
      </c>
      <c r="C282" s="8">
        <v>5</v>
      </c>
      <c r="D282" s="8">
        <v>896</v>
      </c>
      <c r="E282" s="6">
        <f t="shared" si="13"/>
        <v>14933.333333333332</v>
      </c>
      <c r="F282" s="8">
        <v>2078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1992</v>
      </c>
      <c r="M282" s="6">
        <f t="shared" si="14"/>
        <v>398.4</v>
      </c>
      <c r="N282" s="8">
        <v>5</v>
      </c>
      <c r="O282" s="8">
        <v>2</v>
      </c>
      <c r="P282" s="8">
        <v>0</v>
      </c>
      <c r="Q282" s="8">
        <v>42114</v>
      </c>
      <c r="R282" s="6">
        <f t="shared" si="15"/>
        <v>8422.7999999999993</v>
      </c>
      <c r="S282" s="5">
        <v>1</v>
      </c>
      <c r="T282" s="5">
        <v>0</v>
      </c>
      <c r="U282" s="5">
        <v>0</v>
      </c>
      <c r="V282" s="5">
        <v>0</v>
      </c>
      <c r="W282" s="5">
        <v>0</v>
      </c>
      <c r="X282" s="5">
        <v>1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8">
        <v>11417</v>
      </c>
      <c r="AF282" s="5">
        <v>1</v>
      </c>
    </row>
    <row r="283" spans="1:32" x14ac:dyDescent="0.25">
      <c r="A283" s="2">
        <v>2017</v>
      </c>
      <c r="B283" s="1" t="s">
        <v>29</v>
      </c>
      <c r="C283" s="8">
        <v>8</v>
      </c>
      <c r="D283" s="8">
        <v>1478</v>
      </c>
      <c r="E283" s="6">
        <f t="shared" si="13"/>
        <v>15395.833333333334</v>
      </c>
      <c r="F283" s="8">
        <v>733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1100</v>
      </c>
      <c r="M283" s="6">
        <f t="shared" si="14"/>
        <v>137.5</v>
      </c>
      <c r="N283" s="8">
        <v>6</v>
      </c>
      <c r="O283" s="8">
        <v>3</v>
      </c>
      <c r="P283" s="8">
        <v>0</v>
      </c>
      <c r="Q283" s="8">
        <v>9727</v>
      </c>
      <c r="R283" s="6">
        <f t="shared" si="15"/>
        <v>1215.875</v>
      </c>
      <c r="S283" s="5">
        <v>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8">
        <v>7057</v>
      </c>
      <c r="AF283" s="5">
        <v>1</v>
      </c>
    </row>
    <row r="284" spans="1:32" x14ac:dyDescent="0.25">
      <c r="A284" s="2">
        <v>2017</v>
      </c>
      <c r="B284" s="1" t="s">
        <v>29</v>
      </c>
      <c r="C284" s="8">
        <v>207</v>
      </c>
      <c r="D284" s="8">
        <v>63428</v>
      </c>
      <c r="E284" s="6">
        <f t="shared" si="13"/>
        <v>25534.621578099843</v>
      </c>
      <c r="F284" s="8">
        <v>78618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2259</v>
      </c>
      <c r="M284" s="6">
        <f t="shared" si="14"/>
        <v>10.913043478260869</v>
      </c>
      <c r="N284" s="8">
        <v>29</v>
      </c>
      <c r="O284" s="8">
        <v>0</v>
      </c>
      <c r="P284" s="8">
        <v>0</v>
      </c>
      <c r="Q284" s="8">
        <v>877160</v>
      </c>
      <c r="R284" s="6">
        <f t="shared" si="15"/>
        <v>4237.4879227053143</v>
      </c>
      <c r="S284" s="5">
        <v>1</v>
      </c>
      <c r="T284" s="5">
        <v>0</v>
      </c>
      <c r="U284" s="5">
        <v>0</v>
      </c>
      <c r="V284" s="5">
        <v>0</v>
      </c>
      <c r="W284" s="5">
        <v>0</v>
      </c>
      <c r="X284" s="5">
        <v>1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8">
        <v>374889</v>
      </c>
      <c r="AF284" s="5">
        <v>1</v>
      </c>
    </row>
    <row r="285" spans="1:32" x14ac:dyDescent="0.25">
      <c r="A285" s="2">
        <v>2017</v>
      </c>
      <c r="B285" s="1" t="s">
        <v>29</v>
      </c>
      <c r="C285" s="8">
        <v>2</v>
      </c>
      <c r="D285" s="8">
        <v>443</v>
      </c>
      <c r="E285" s="6">
        <f t="shared" si="13"/>
        <v>18458.333333333332</v>
      </c>
      <c r="F285" s="8">
        <v>1997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999</v>
      </c>
      <c r="M285" s="6">
        <f t="shared" si="14"/>
        <v>499.5</v>
      </c>
      <c r="N285" s="8">
        <v>4</v>
      </c>
      <c r="O285" s="8">
        <v>2</v>
      </c>
      <c r="P285" s="8">
        <v>0</v>
      </c>
      <c r="Q285" s="8">
        <v>25664</v>
      </c>
      <c r="R285" s="6">
        <f t="shared" si="15"/>
        <v>12832</v>
      </c>
      <c r="S285" s="5">
        <v>1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8">
        <v>3376</v>
      </c>
      <c r="AF285" s="5">
        <v>0</v>
      </c>
    </row>
    <row r="286" spans="1:32" x14ac:dyDescent="0.25">
      <c r="A286" s="2">
        <v>2017</v>
      </c>
      <c r="B286" s="1" t="s">
        <v>29</v>
      </c>
      <c r="C286" s="8">
        <v>1</v>
      </c>
      <c r="D286" s="8">
        <v>174</v>
      </c>
      <c r="E286" s="6">
        <f t="shared" si="13"/>
        <v>14500</v>
      </c>
      <c r="F286" s="8">
        <v>1114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2085</v>
      </c>
      <c r="M286" s="6">
        <f t="shared" si="14"/>
        <v>2085</v>
      </c>
      <c r="N286" s="8">
        <v>6</v>
      </c>
      <c r="O286" s="8">
        <v>2</v>
      </c>
      <c r="P286" s="8">
        <v>0</v>
      </c>
      <c r="Q286" s="8">
        <v>2457</v>
      </c>
      <c r="R286" s="6">
        <f t="shared" si="15"/>
        <v>2457</v>
      </c>
      <c r="S286" s="5">
        <v>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8">
        <v>1261</v>
      </c>
      <c r="AF286" s="5">
        <v>1</v>
      </c>
    </row>
    <row r="287" spans="1:32" x14ac:dyDescent="0.25">
      <c r="A287" s="2">
        <v>2017</v>
      </c>
      <c r="B287" s="1" t="s">
        <v>29</v>
      </c>
      <c r="C287" s="8">
        <v>1</v>
      </c>
      <c r="D287" s="8">
        <v>182</v>
      </c>
      <c r="E287" s="6">
        <f t="shared" si="13"/>
        <v>15166.666666666666</v>
      </c>
      <c r="F287" s="8">
        <v>3087</v>
      </c>
      <c r="G287" s="8">
        <v>217</v>
      </c>
      <c r="H287" s="8">
        <v>133</v>
      </c>
      <c r="I287" s="8">
        <v>0</v>
      </c>
      <c r="J287" s="8">
        <v>0</v>
      </c>
      <c r="K287" s="8">
        <v>0</v>
      </c>
      <c r="L287" s="8">
        <v>440</v>
      </c>
      <c r="M287" s="6">
        <f t="shared" si="14"/>
        <v>440</v>
      </c>
      <c r="N287" s="8">
        <v>2</v>
      </c>
      <c r="O287" s="8">
        <v>3</v>
      </c>
      <c r="P287" s="8">
        <v>0</v>
      </c>
      <c r="Q287" s="8">
        <v>13970</v>
      </c>
      <c r="R287" s="6">
        <f t="shared" si="15"/>
        <v>13970</v>
      </c>
      <c r="S287" s="5">
        <v>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1</v>
      </c>
      <c r="AA287" s="5">
        <v>0</v>
      </c>
      <c r="AB287" s="5">
        <v>0</v>
      </c>
      <c r="AC287" s="5">
        <v>1</v>
      </c>
      <c r="AD287" s="5">
        <v>0</v>
      </c>
      <c r="AE287" s="8">
        <v>15398</v>
      </c>
      <c r="AF287" s="5">
        <v>1</v>
      </c>
    </row>
    <row r="288" spans="1:32" x14ac:dyDescent="0.25">
      <c r="A288" s="2">
        <v>2017</v>
      </c>
      <c r="B288" s="1" t="s">
        <v>30</v>
      </c>
      <c r="C288" s="8">
        <v>3</v>
      </c>
      <c r="D288" s="8">
        <v>537</v>
      </c>
      <c r="E288" s="6">
        <f t="shared" si="13"/>
        <v>14916.666666666666</v>
      </c>
      <c r="F288" s="8">
        <v>4536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3500</v>
      </c>
      <c r="M288" s="6">
        <f t="shared" si="14"/>
        <v>1166.6666666666667</v>
      </c>
      <c r="N288" s="8">
        <v>7</v>
      </c>
      <c r="O288" s="8">
        <v>5</v>
      </c>
      <c r="P288" s="8">
        <v>0</v>
      </c>
      <c r="Q288" s="8">
        <v>27536</v>
      </c>
      <c r="R288" s="6">
        <f t="shared" si="15"/>
        <v>9178.6666666666661</v>
      </c>
      <c r="S288" s="5">
        <v>1</v>
      </c>
      <c r="T288" s="5">
        <v>0</v>
      </c>
      <c r="U288" s="5">
        <v>0</v>
      </c>
      <c r="V288" s="5">
        <v>0</v>
      </c>
      <c r="W288" s="5">
        <v>0</v>
      </c>
      <c r="X288" s="5">
        <v>1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8">
        <v>22900</v>
      </c>
      <c r="AF288" s="5">
        <v>1</v>
      </c>
    </row>
    <row r="289" spans="1:32" x14ac:dyDescent="0.25">
      <c r="A289" s="2">
        <v>2017</v>
      </c>
      <c r="B289" s="1" t="s">
        <v>33</v>
      </c>
      <c r="C289" s="8">
        <v>19</v>
      </c>
      <c r="D289" s="8">
        <v>3612</v>
      </c>
      <c r="E289" s="6">
        <f t="shared" si="13"/>
        <v>15842.105263157895</v>
      </c>
      <c r="F289" s="8">
        <v>6962</v>
      </c>
      <c r="G289" s="8">
        <v>817</v>
      </c>
      <c r="H289" s="8">
        <v>579</v>
      </c>
      <c r="I289" s="8">
        <v>0</v>
      </c>
      <c r="J289" s="8">
        <v>0</v>
      </c>
      <c r="K289" s="8">
        <v>0</v>
      </c>
      <c r="L289" s="8">
        <v>6053</v>
      </c>
      <c r="M289" s="6">
        <f t="shared" si="14"/>
        <v>318.57894736842104</v>
      </c>
      <c r="N289" s="8">
        <v>6</v>
      </c>
      <c r="O289" s="8">
        <v>1</v>
      </c>
      <c r="P289" s="8">
        <v>1</v>
      </c>
      <c r="Q289" s="8">
        <v>98877</v>
      </c>
      <c r="R289" s="6">
        <f t="shared" si="15"/>
        <v>5204.0526315789475</v>
      </c>
      <c r="S289" s="5">
        <v>1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1</v>
      </c>
      <c r="AA289" s="5">
        <v>0</v>
      </c>
      <c r="AB289" s="5">
        <v>0</v>
      </c>
      <c r="AC289" s="5">
        <v>1</v>
      </c>
      <c r="AD289" s="5">
        <v>0</v>
      </c>
      <c r="AE289" s="8">
        <v>79668</v>
      </c>
      <c r="AF289" s="5">
        <v>0</v>
      </c>
    </row>
    <row r="290" spans="1:32" x14ac:dyDescent="0.25">
      <c r="A290" s="2">
        <v>2017</v>
      </c>
      <c r="B290" s="1" t="s">
        <v>31</v>
      </c>
      <c r="C290" s="8">
        <v>62</v>
      </c>
      <c r="D290" s="8">
        <v>13968</v>
      </c>
      <c r="E290" s="6">
        <f t="shared" si="13"/>
        <v>18774.193548387095</v>
      </c>
      <c r="F290" s="8">
        <v>3315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2900</v>
      </c>
      <c r="M290" s="6">
        <f t="shared" si="14"/>
        <v>46.774193548387096</v>
      </c>
      <c r="N290" s="8">
        <v>9</v>
      </c>
      <c r="O290" s="8">
        <v>1</v>
      </c>
      <c r="P290" s="8">
        <v>0</v>
      </c>
      <c r="Q290" s="8">
        <v>83228</v>
      </c>
      <c r="R290" s="6">
        <f t="shared" si="15"/>
        <v>1342.3870967741937</v>
      </c>
      <c r="S290" s="5">
        <v>1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8">
        <v>73487</v>
      </c>
      <c r="AF290" s="5">
        <v>0</v>
      </c>
    </row>
    <row r="291" spans="1:32" x14ac:dyDescent="0.25">
      <c r="A291" s="2">
        <v>2017</v>
      </c>
      <c r="B291" s="1" t="s">
        <v>29</v>
      </c>
      <c r="C291" s="8">
        <v>14</v>
      </c>
      <c r="D291" s="8">
        <v>3092</v>
      </c>
      <c r="E291" s="6">
        <f t="shared" si="13"/>
        <v>18404.761904761905</v>
      </c>
      <c r="F291" s="8">
        <v>1183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2820</v>
      </c>
      <c r="M291" s="6">
        <f t="shared" si="14"/>
        <v>201.42857142857142</v>
      </c>
      <c r="N291" s="8">
        <v>10</v>
      </c>
      <c r="O291" s="8">
        <v>3</v>
      </c>
      <c r="P291" s="8">
        <v>0</v>
      </c>
      <c r="Q291" s="8">
        <v>22697</v>
      </c>
      <c r="R291" s="6">
        <f t="shared" si="15"/>
        <v>1621.2142857142858</v>
      </c>
      <c r="S291" s="5">
        <v>1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8">
        <v>12359</v>
      </c>
      <c r="AF291" s="5">
        <v>1</v>
      </c>
    </row>
    <row r="292" spans="1:32" x14ac:dyDescent="0.25">
      <c r="A292" s="2">
        <v>2017</v>
      </c>
      <c r="B292" s="1" t="s">
        <v>29</v>
      </c>
      <c r="C292" s="8">
        <v>128</v>
      </c>
      <c r="D292" s="8">
        <v>37747</v>
      </c>
      <c r="E292" s="6">
        <f t="shared" si="13"/>
        <v>24574.869791666668</v>
      </c>
      <c r="F292" s="8">
        <v>7694</v>
      </c>
      <c r="G292" s="8">
        <v>163</v>
      </c>
      <c r="H292" s="8">
        <v>146</v>
      </c>
      <c r="I292" s="8">
        <v>0</v>
      </c>
      <c r="J292" s="8">
        <v>0</v>
      </c>
      <c r="K292" s="8">
        <v>0</v>
      </c>
      <c r="L292" s="8">
        <v>5444</v>
      </c>
      <c r="M292" s="6">
        <f t="shared" si="14"/>
        <v>42.53125</v>
      </c>
      <c r="N292" s="8">
        <v>24</v>
      </c>
      <c r="O292" s="8">
        <v>18</v>
      </c>
      <c r="P292" s="8">
        <v>1</v>
      </c>
      <c r="Q292" s="8">
        <v>305239</v>
      </c>
      <c r="R292" s="6">
        <f t="shared" si="15"/>
        <v>2384.6796875</v>
      </c>
      <c r="S292" s="5">
        <v>1</v>
      </c>
      <c r="T292" s="5">
        <v>1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1</v>
      </c>
      <c r="AA292" s="5">
        <v>0</v>
      </c>
      <c r="AB292" s="5">
        <v>0</v>
      </c>
      <c r="AC292" s="5">
        <v>1</v>
      </c>
      <c r="AD292" s="5">
        <v>0</v>
      </c>
      <c r="AE292" s="8">
        <v>35186</v>
      </c>
      <c r="AF292" s="5">
        <v>1</v>
      </c>
    </row>
    <row r="293" spans="1:32" x14ac:dyDescent="0.25">
      <c r="A293" s="2">
        <v>2017</v>
      </c>
      <c r="B293" s="1" t="s">
        <v>29</v>
      </c>
      <c r="C293" s="8">
        <v>1</v>
      </c>
      <c r="D293" s="8">
        <v>86</v>
      </c>
      <c r="E293" s="6">
        <f t="shared" si="13"/>
        <v>7166.666666666667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1803</v>
      </c>
      <c r="M293" s="6">
        <f t="shared" si="14"/>
        <v>1803</v>
      </c>
      <c r="N293" s="8">
        <v>5</v>
      </c>
      <c r="O293" s="8">
        <v>1</v>
      </c>
      <c r="P293" s="8">
        <v>1</v>
      </c>
      <c r="Q293" s="8">
        <v>17580</v>
      </c>
      <c r="R293" s="6">
        <f t="shared" si="15"/>
        <v>17580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8">
        <v>3056</v>
      </c>
      <c r="AF293" s="5">
        <v>0</v>
      </c>
    </row>
    <row r="294" spans="1:32" x14ac:dyDescent="0.25">
      <c r="A294" s="2">
        <v>2017</v>
      </c>
      <c r="B294" s="1" t="s">
        <v>29</v>
      </c>
      <c r="C294" s="8">
        <v>19</v>
      </c>
      <c r="D294" s="8">
        <v>3439</v>
      </c>
      <c r="E294" s="6">
        <f t="shared" si="13"/>
        <v>15083.333333333334</v>
      </c>
      <c r="F294" s="8">
        <v>2647</v>
      </c>
      <c r="G294" s="8">
        <v>236</v>
      </c>
      <c r="H294" s="8">
        <v>0</v>
      </c>
      <c r="I294" s="8">
        <v>0</v>
      </c>
      <c r="J294" s="8">
        <v>0</v>
      </c>
      <c r="K294" s="8">
        <v>0</v>
      </c>
      <c r="L294" s="8">
        <v>3015</v>
      </c>
      <c r="M294" s="6">
        <f t="shared" si="14"/>
        <v>158.68421052631578</v>
      </c>
      <c r="N294" s="8">
        <v>9</v>
      </c>
      <c r="O294" s="8">
        <v>4</v>
      </c>
      <c r="P294" s="8">
        <v>0</v>
      </c>
      <c r="Q294" s="8">
        <v>19799</v>
      </c>
      <c r="R294" s="6">
        <f t="shared" si="15"/>
        <v>1042.0526315789473</v>
      </c>
      <c r="S294" s="5">
        <v>1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1</v>
      </c>
      <c r="AA294" s="5">
        <v>0</v>
      </c>
      <c r="AB294" s="5">
        <v>0</v>
      </c>
      <c r="AC294" s="5">
        <v>0</v>
      </c>
      <c r="AD294" s="5">
        <v>0</v>
      </c>
      <c r="AE294" s="8">
        <v>27665</v>
      </c>
      <c r="AF294" s="5">
        <v>1</v>
      </c>
    </row>
    <row r="295" spans="1:32" x14ac:dyDescent="0.25">
      <c r="A295" s="2">
        <v>2017</v>
      </c>
      <c r="B295" s="1" t="s">
        <v>29</v>
      </c>
      <c r="C295" s="8">
        <v>8</v>
      </c>
      <c r="D295" s="8">
        <v>1275</v>
      </c>
      <c r="E295" s="6">
        <f t="shared" si="13"/>
        <v>13281.25</v>
      </c>
      <c r="F295" s="8">
        <v>6166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8974</v>
      </c>
      <c r="M295" s="6">
        <f t="shared" si="14"/>
        <v>1121.75</v>
      </c>
      <c r="N295" s="8">
        <v>13</v>
      </c>
      <c r="O295" s="8">
        <v>7</v>
      </c>
      <c r="P295" s="8">
        <v>0</v>
      </c>
      <c r="Q295" s="8">
        <v>178317</v>
      </c>
      <c r="R295" s="6">
        <f t="shared" si="15"/>
        <v>22289.625</v>
      </c>
      <c r="S295" s="5">
        <v>1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8">
        <v>29915</v>
      </c>
      <c r="AF295" s="5">
        <v>1</v>
      </c>
    </row>
    <row r="296" spans="1:32" x14ac:dyDescent="0.25">
      <c r="A296" s="2">
        <v>2017</v>
      </c>
      <c r="B296" s="1" t="s">
        <v>29</v>
      </c>
      <c r="C296" s="8">
        <v>4</v>
      </c>
      <c r="D296" s="8">
        <v>471</v>
      </c>
      <c r="E296" s="6">
        <f t="shared" si="13"/>
        <v>9812.5</v>
      </c>
      <c r="F296" s="8">
        <v>1360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2950</v>
      </c>
      <c r="M296" s="6">
        <f t="shared" si="14"/>
        <v>737.5</v>
      </c>
      <c r="N296" s="8">
        <v>8</v>
      </c>
      <c r="O296" s="8">
        <v>2</v>
      </c>
      <c r="P296" s="8">
        <v>0</v>
      </c>
      <c r="Q296" s="8">
        <v>21107</v>
      </c>
      <c r="R296" s="6">
        <f t="shared" si="15"/>
        <v>5276.75</v>
      </c>
      <c r="S296" s="5">
        <v>1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8">
        <v>7187</v>
      </c>
      <c r="AF296" s="5">
        <v>1</v>
      </c>
    </row>
    <row r="297" spans="1:32" x14ac:dyDescent="0.25">
      <c r="A297" s="2">
        <v>2017</v>
      </c>
      <c r="B297" s="1" t="s">
        <v>29</v>
      </c>
      <c r="C297" s="8">
        <v>17</v>
      </c>
      <c r="D297" s="8">
        <v>4417</v>
      </c>
      <c r="E297" s="6">
        <f t="shared" si="13"/>
        <v>21651.960784313727</v>
      </c>
      <c r="F297" s="8">
        <v>2392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577</v>
      </c>
      <c r="M297" s="6">
        <f t="shared" si="14"/>
        <v>33.941176470588232</v>
      </c>
      <c r="N297" s="8">
        <v>6</v>
      </c>
      <c r="O297" s="8">
        <v>4</v>
      </c>
      <c r="P297" s="8">
        <v>0</v>
      </c>
      <c r="Q297" s="8">
        <v>47936</v>
      </c>
      <c r="R297" s="6">
        <f t="shared" si="15"/>
        <v>2819.7647058823532</v>
      </c>
      <c r="S297" s="5">
        <v>1</v>
      </c>
      <c r="T297" s="5">
        <v>1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8">
        <v>18287</v>
      </c>
      <c r="AF297" s="5">
        <v>1</v>
      </c>
    </row>
    <row r="298" spans="1:32" x14ac:dyDescent="0.25">
      <c r="A298" s="2">
        <v>2017</v>
      </c>
      <c r="B298" s="1" t="s">
        <v>30</v>
      </c>
      <c r="C298" s="8">
        <v>141</v>
      </c>
      <c r="D298" s="8">
        <v>45800</v>
      </c>
      <c r="E298" s="6">
        <f t="shared" si="13"/>
        <v>27068.557919621751</v>
      </c>
      <c r="F298" s="8">
        <v>3350</v>
      </c>
      <c r="G298" s="8">
        <v>1375</v>
      </c>
      <c r="H298" s="8">
        <v>525</v>
      </c>
      <c r="I298" s="8">
        <v>0</v>
      </c>
      <c r="J298" s="8">
        <v>0</v>
      </c>
      <c r="K298" s="8">
        <v>0</v>
      </c>
      <c r="L298" s="8">
        <v>14526</v>
      </c>
      <c r="M298" s="6">
        <f t="shared" si="14"/>
        <v>103.02127659574468</v>
      </c>
      <c r="N298" s="8">
        <v>38</v>
      </c>
      <c r="O298" s="8">
        <v>6</v>
      </c>
      <c r="P298" s="8">
        <v>2</v>
      </c>
      <c r="Q298" s="8">
        <v>293048</v>
      </c>
      <c r="R298" s="6">
        <f t="shared" si="15"/>
        <v>2078.3546099290779</v>
      </c>
      <c r="S298" s="5">
        <v>1</v>
      </c>
      <c r="T298" s="5">
        <v>0</v>
      </c>
      <c r="U298" s="5">
        <v>1</v>
      </c>
      <c r="V298" s="5">
        <v>0</v>
      </c>
      <c r="W298" s="5">
        <v>0</v>
      </c>
      <c r="X298" s="5">
        <v>0</v>
      </c>
      <c r="Y298" s="5">
        <v>0</v>
      </c>
      <c r="Z298" s="5">
        <v>1</v>
      </c>
      <c r="AA298" s="5">
        <v>0</v>
      </c>
      <c r="AB298" s="5">
        <v>0</v>
      </c>
      <c r="AC298" s="5">
        <v>1</v>
      </c>
      <c r="AD298" s="5">
        <v>0</v>
      </c>
      <c r="AE298" s="8">
        <v>115884</v>
      </c>
      <c r="AF298" s="5">
        <v>1</v>
      </c>
    </row>
    <row r="299" spans="1:32" x14ac:dyDescent="0.25">
      <c r="A299" s="2">
        <v>2017</v>
      </c>
      <c r="B299" s="1" t="s">
        <v>29</v>
      </c>
      <c r="C299" s="8">
        <v>7</v>
      </c>
      <c r="D299" s="8">
        <v>1357</v>
      </c>
      <c r="E299" s="6">
        <f t="shared" si="13"/>
        <v>16154.761904761905</v>
      </c>
      <c r="F299" s="8">
        <v>575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605</v>
      </c>
      <c r="M299" s="6">
        <f t="shared" si="14"/>
        <v>86.428571428571431</v>
      </c>
      <c r="N299" s="8">
        <v>4</v>
      </c>
      <c r="O299" s="8">
        <v>2</v>
      </c>
      <c r="P299" s="8">
        <v>0</v>
      </c>
      <c r="Q299" s="8">
        <v>2036</v>
      </c>
      <c r="R299" s="6">
        <f t="shared" si="15"/>
        <v>290.85714285714283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8">
        <v>2774</v>
      </c>
      <c r="AF299" s="5">
        <v>1</v>
      </c>
    </row>
    <row r="300" spans="1:32" x14ac:dyDescent="0.25">
      <c r="A300" s="2">
        <v>2017</v>
      </c>
      <c r="B300" s="1" t="s">
        <v>29</v>
      </c>
      <c r="C300" s="8">
        <v>2</v>
      </c>
      <c r="D300" s="8">
        <v>264</v>
      </c>
      <c r="E300" s="6">
        <f t="shared" si="13"/>
        <v>11000</v>
      </c>
      <c r="F300" s="8">
        <v>848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1045</v>
      </c>
      <c r="M300" s="6">
        <f t="shared" si="14"/>
        <v>522.5</v>
      </c>
      <c r="N300" s="8">
        <v>6</v>
      </c>
      <c r="O300" s="8">
        <v>0</v>
      </c>
      <c r="P300" s="8">
        <v>0</v>
      </c>
      <c r="Q300" s="8">
        <v>792</v>
      </c>
      <c r="R300" s="6">
        <f t="shared" si="15"/>
        <v>396</v>
      </c>
      <c r="S300" s="5">
        <v>1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8">
        <v>1290</v>
      </c>
      <c r="AF300" s="5">
        <v>0</v>
      </c>
    </row>
    <row r="301" spans="1:32" x14ac:dyDescent="0.25">
      <c r="A301" s="2">
        <v>2017</v>
      </c>
      <c r="B301" s="1" t="s">
        <v>30</v>
      </c>
      <c r="C301" s="8">
        <v>0.08</v>
      </c>
      <c r="D301" s="8">
        <v>10</v>
      </c>
      <c r="E301" s="6">
        <f t="shared" si="13"/>
        <v>10416.666666666666</v>
      </c>
      <c r="F301" s="8">
        <v>300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1010</v>
      </c>
      <c r="M301" s="6">
        <f t="shared" si="14"/>
        <v>12625</v>
      </c>
      <c r="N301" s="8">
        <v>4</v>
      </c>
      <c r="O301" s="8">
        <v>2</v>
      </c>
      <c r="P301" s="8">
        <v>0</v>
      </c>
      <c r="Q301" s="8">
        <v>1071</v>
      </c>
      <c r="R301" s="6">
        <f t="shared" si="15"/>
        <v>13387.5</v>
      </c>
      <c r="S301" s="5">
        <v>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8">
        <v>458</v>
      </c>
      <c r="AF301" s="5">
        <v>0</v>
      </c>
    </row>
    <row r="302" spans="1:32" x14ac:dyDescent="0.25">
      <c r="A302" s="2">
        <v>2017</v>
      </c>
      <c r="B302" s="1" t="s">
        <v>29</v>
      </c>
      <c r="C302" s="8">
        <v>34</v>
      </c>
      <c r="D302" s="8">
        <v>6282</v>
      </c>
      <c r="E302" s="6">
        <f t="shared" si="13"/>
        <v>15397.058823529411</v>
      </c>
      <c r="F302" s="8">
        <v>2351</v>
      </c>
      <c r="G302" s="8">
        <v>790</v>
      </c>
      <c r="H302" s="8">
        <v>347</v>
      </c>
      <c r="I302" s="8">
        <v>0</v>
      </c>
      <c r="J302" s="8">
        <v>0</v>
      </c>
      <c r="K302" s="8">
        <v>0</v>
      </c>
      <c r="L302" s="8">
        <v>3886</v>
      </c>
      <c r="M302" s="6">
        <f t="shared" si="14"/>
        <v>114.29411764705883</v>
      </c>
      <c r="N302" s="8">
        <v>15</v>
      </c>
      <c r="O302" s="8">
        <v>4</v>
      </c>
      <c r="P302" s="8">
        <v>1</v>
      </c>
      <c r="Q302" s="8">
        <v>32798</v>
      </c>
      <c r="R302" s="6">
        <f t="shared" si="15"/>
        <v>964.64705882352939</v>
      </c>
      <c r="S302" s="5">
        <v>1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1</v>
      </c>
      <c r="AA302" s="5">
        <v>0</v>
      </c>
      <c r="AB302" s="5">
        <v>0</v>
      </c>
      <c r="AC302" s="5">
        <v>1</v>
      </c>
      <c r="AD302" s="5">
        <v>0</v>
      </c>
      <c r="AE302" s="8">
        <v>32883</v>
      </c>
      <c r="AF302" s="5">
        <v>1</v>
      </c>
    </row>
    <row r="303" spans="1:32" x14ac:dyDescent="0.25">
      <c r="A303" s="2">
        <v>2017</v>
      </c>
      <c r="B303" s="1" t="s">
        <v>29</v>
      </c>
      <c r="C303" s="8">
        <v>26</v>
      </c>
      <c r="D303" s="8">
        <v>4372</v>
      </c>
      <c r="E303" s="6">
        <f t="shared" si="13"/>
        <v>14012.820512820514</v>
      </c>
      <c r="F303" s="8">
        <v>2350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746</v>
      </c>
      <c r="M303" s="6">
        <f t="shared" si="14"/>
        <v>28.692307692307693</v>
      </c>
      <c r="N303" s="8">
        <v>1</v>
      </c>
      <c r="O303" s="8">
        <v>0</v>
      </c>
      <c r="P303" s="8">
        <v>0</v>
      </c>
      <c r="Q303" s="8">
        <v>5081</v>
      </c>
      <c r="R303" s="6">
        <f t="shared" si="15"/>
        <v>195.42307692307693</v>
      </c>
      <c r="S303" s="5">
        <v>1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8">
        <v>18984</v>
      </c>
      <c r="AF303" s="5">
        <v>0</v>
      </c>
    </row>
    <row r="304" spans="1:32" x14ac:dyDescent="0.25">
      <c r="A304" s="2">
        <v>2017</v>
      </c>
      <c r="B304" s="1" t="s">
        <v>29</v>
      </c>
      <c r="C304" s="8">
        <v>8</v>
      </c>
      <c r="D304" s="8">
        <v>3861</v>
      </c>
      <c r="E304" s="6">
        <f t="shared" si="13"/>
        <v>40218.75</v>
      </c>
      <c r="F304" s="8">
        <v>1800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760</v>
      </c>
      <c r="M304" s="6">
        <f t="shared" si="14"/>
        <v>95</v>
      </c>
      <c r="N304" s="8">
        <v>1</v>
      </c>
      <c r="O304" s="8">
        <v>1</v>
      </c>
      <c r="P304" s="8">
        <v>0</v>
      </c>
      <c r="Q304" s="8">
        <v>78202</v>
      </c>
      <c r="R304" s="6">
        <f t="shared" si="15"/>
        <v>9775.25</v>
      </c>
      <c r="S304" s="5">
        <v>1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8">
        <v>4483</v>
      </c>
      <c r="AF304" s="5">
        <v>0</v>
      </c>
    </row>
    <row r="305" spans="1:32" x14ac:dyDescent="0.25">
      <c r="A305" s="2">
        <v>2017</v>
      </c>
      <c r="B305" s="1" t="s">
        <v>29</v>
      </c>
      <c r="C305" s="8">
        <v>5</v>
      </c>
      <c r="D305" s="8">
        <v>317</v>
      </c>
      <c r="E305" s="6">
        <f t="shared" si="13"/>
        <v>5283.333333333333</v>
      </c>
      <c r="F305" s="8">
        <v>1270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2500</v>
      </c>
      <c r="M305" s="6">
        <f t="shared" si="14"/>
        <v>500</v>
      </c>
      <c r="N305" s="8">
        <v>7</v>
      </c>
      <c r="O305" s="8">
        <v>3</v>
      </c>
      <c r="P305" s="8">
        <v>1</v>
      </c>
      <c r="Q305" s="8">
        <v>27899</v>
      </c>
      <c r="R305" s="6">
        <f t="shared" si="15"/>
        <v>5579.8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8">
        <v>3438</v>
      </c>
      <c r="AF305" s="5">
        <v>1</v>
      </c>
    </row>
    <row r="306" spans="1:32" x14ac:dyDescent="0.25">
      <c r="A306" s="2">
        <v>2017</v>
      </c>
      <c r="B306" s="1" t="s">
        <v>29</v>
      </c>
      <c r="C306" s="8">
        <v>5</v>
      </c>
      <c r="D306" s="8">
        <v>1222</v>
      </c>
      <c r="E306" s="6">
        <f t="shared" si="13"/>
        <v>20366.666666666668</v>
      </c>
      <c r="F306" s="8">
        <v>1084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1065</v>
      </c>
      <c r="M306" s="6">
        <f t="shared" si="14"/>
        <v>213</v>
      </c>
      <c r="N306" s="8">
        <v>7</v>
      </c>
      <c r="O306" s="8">
        <v>2</v>
      </c>
      <c r="P306" s="8">
        <v>0</v>
      </c>
      <c r="Q306" s="8">
        <v>29993</v>
      </c>
      <c r="R306" s="6">
        <f t="shared" si="15"/>
        <v>5998.6</v>
      </c>
      <c r="S306" s="5">
        <v>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8">
        <v>8189</v>
      </c>
      <c r="AF306" s="5">
        <v>1</v>
      </c>
    </row>
    <row r="307" spans="1:32" x14ac:dyDescent="0.25">
      <c r="A307" s="2">
        <v>2017</v>
      </c>
      <c r="B307" s="1" t="s">
        <v>29</v>
      </c>
      <c r="C307" s="8">
        <v>52</v>
      </c>
      <c r="D307" s="8">
        <v>10189</v>
      </c>
      <c r="E307" s="6">
        <f t="shared" si="13"/>
        <v>16328.525641025639</v>
      </c>
      <c r="F307" s="8">
        <v>5846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8915</v>
      </c>
      <c r="M307" s="6">
        <f t="shared" si="14"/>
        <v>171.44230769230768</v>
      </c>
      <c r="N307" s="8">
        <v>25</v>
      </c>
      <c r="O307" s="8">
        <v>7</v>
      </c>
      <c r="P307" s="8">
        <v>1</v>
      </c>
      <c r="Q307" s="8">
        <v>120868</v>
      </c>
      <c r="R307" s="6">
        <f t="shared" si="15"/>
        <v>2324.3846153846152</v>
      </c>
      <c r="S307" s="5">
        <v>1</v>
      </c>
      <c r="T307" s="5">
        <v>0</v>
      </c>
      <c r="U307" s="5">
        <v>1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8">
        <v>59543</v>
      </c>
      <c r="AF307" s="5">
        <v>1</v>
      </c>
    </row>
    <row r="308" spans="1:32" x14ac:dyDescent="0.25">
      <c r="A308" s="2">
        <v>2017</v>
      </c>
      <c r="B308" s="1" t="s">
        <v>30</v>
      </c>
      <c r="C308" s="8">
        <v>44</v>
      </c>
      <c r="D308" s="8">
        <v>8185</v>
      </c>
      <c r="E308" s="6">
        <f t="shared" ref="E308:E364" si="16">D308/C308/12*1000</f>
        <v>15501.89393939394</v>
      </c>
      <c r="F308" s="8">
        <v>3632</v>
      </c>
      <c r="G308" s="8">
        <v>440</v>
      </c>
      <c r="H308" s="8">
        <v>215</v>
      </c>
      <c r="I308" s="8">
        <v>0</v>
      </c>
      <c r="J308" s="8">
        <v>0</v>
      </c>
      <c r="K308" s="8">
        <v>0</v>
      </c>
      <c r="L308" s="8">
        <v>3686</v>
      </c>
      <c r="M308" s="6">
        <f t="shared" si="14"/>
        <v>83.772727272727266</v>
      </c>
      <c r="N308" s="8">
        <v>8</v>
      </c>
      <c r="O308" s="8">
        <v>3</v>
      </c>
      <c r="P308" s="8">
        <v>3</v>
      </c>
      <c r="Q308" s="8">
        <v>48933</v>
      </c>
      <c r="R308" s="6">
        <f t="shared" si="15"/>
        <v>1112.1136363636363</v>
      </c>
      <c r="S308" s="5">
        <v>1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1</v>
      </c>
      <c r="AA308" s="5">
        <v>0</v>
      </c>
      <c r="AB308" s="5">
        <v>0</v>
      </c>
      <c r="AC308" s="5">
        <v>1</v>
      </c>
      <c r="AD308" s="5">
        <v>0</v>
      </c>
      <c r="AE308" s="8">
        <v>24656</v>
      </c>
      <c r="AF308" s="5">
        <v>1</v>
      </c>
    </row>
    <row r="309" spans="1:32" x14ac:dyDescent="0.25">
      <c r="A309" s="2">
        <v>2017</v>
      </c>
      <c r="B309" s="1" t="s">
        <v>30</v>
      </c>
      <c r="C309" s="8">
        <v>151</v>
      </c>
      <c r="D309" s="8">
        <v>29460</v>
      </c>
      <c r="E309" s="6">
        <f t="shared" si="16"/>
        <v>16258.278145695363</v>
      </c>
      <c r="F309" s="8">
        <v>6981</v>
      </c>
      <c r="G309" s="8">
        <v>1265</v>
      </c>
      <c r="H309" s="8">
        <v>473</v>
      </c>
      <c r="I309" s="8">
        <v>0</v>
      </c>
      <c r="J309" s="8">
        <v>0</v>
      </c>
      <c r="K309" s="8">
        <v>0</v>
      </c>
      <c r="L309" s="8">
        <v>9001</v>
      </c>
      <c r="M309" s="6">
        <f t="shared" si="14"/>
        <v>59.609271523178805</v>
      </c>
      <c r="N309" s="8">
        <v>30</v>
      </c>
      <c r="O309" s="8">
        <v>8</v>
      </c>
      <c r="P309" s="8">
        <v>3</v>
      </c>
      <c r="Q309" s="8">
        <v>202121</v>
      </c>
      <c r="R309" s="6">
        <f t="shared" si="15"/>
        <v>1338.5496688741721</v>
      </c>
      <c r="S309" s="5">
        <v>1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1</v>
      </c>
      <c r="AA309" s="5">
        <v>0</v>
      </c>
      <c r="AB309" s="5">
        <v>0</v>
      </c>
      <c r="AC309" s="5">
        <v>1</v>
      </c>
      <c r="AD309" s="5">
        <v>0</v>
      </c>
      <c r="AE309" s="8">
        <v>81832</v>
      </c>
      <c r="AF309" s="5">
        <v>0</v>
      </c>
    </row>
    <row r="310" spans="1:32" x14ac:dyDescent="0.25">
      <c r="A310" s="2">
        <v>2017</v>
      </c>
      <c r="B310" s="1" t="s">
        <v>30</v>
      </c>
      <c r="C310" s="8">
        <v>92</v>
      </c>
      <c r="D310" s="8">
        <v>18627</v>
      </c>
      <c r="E310" s="6">
        <f t="shared" si="16"/>
        <v>16872.282608695652</v>
      </c>
      <c r="F310" s="8">
        <v>6930</v>
      </c>
      <c r="G310" s="8">
        <v>822</v>
      </c>
      <c r="H310" s="8">
        <v>406</v>
      </c>
      <c r="I310" s="8">
        <v>0</v>
      </c>
      <c r="J310" s="8">
        <v>0</v>
      </c>
      <c r="K310" s="8">
        <v>0</v>
      </c>
      <c r="L310" s="8">
        <v>5371</v>
      </c>
      <c r="M310" s="6">
        <f t="shared" si="14"/>
        <v>58.380434782608695</v>
      </c>
      <c r="N310" s="8">
        <v>26</v>
      </c>
      <c r="O310" s="8">
        <v>12</v>
      </c>
      <c r="P310" s="8">
        <v>2</v>
      </c>
      <c r="Q310" s="8">
        <v>96767</v>
      </c>
      <c r="R310" s="6">
        <f t="shared" si="15"/>
        <v>1051.8152173913043</v>
      </c>
      <c r="S310" s="5">
        <v>1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1</v>
      </c>
      <c r="AA310" s="5">
        <v>0</v>
      </c>
      <c r="AB310" s="5">
        <v>0</v>
      </c>
      <c r="AC310" s="5">
        <v>1</v>
      </c>
      <c r="AD310" s="5">
        <v>0</v>
      </c>
      <c r="AE310" s="8">
        <v>52444</v>
      </c>
      <c r="AF310" s="5">
        <v>1</v>
      </c>
    </row>
    <row r="311" spans="1:32" x14ac:dyDescent="0.25">
      <c r="A311" s="2">
        <v>2017</v>
      </c>
      <c r="B311" s="1" t="s">
        <v>29</v>
      </c>
      <c r="C311" s="8">
        <v>0.5</v>
      </c>
      <c r="D311" s="8">
        <v>36</v>
      </c>
      <c r="E311" s="6">
        <f t="shared" si="16"/>
        <v>6000</v>
      </c>
      <c r="F311" s="8">
        <v>89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376</v>
      </c>
      <c r="M311" s="6">
        <f t="shared" si="14"/>
        <v>752</v>
      </c>
      <c r="N311" s="8">
        <v>1</v>
      </c>
      <c r="O311" s="8">
        <v>1</v>
      </c>
      <c r="P311" s="8">
        <v>0</v>
      </c>
      <c r="Q311" s="8">
        <v>639</v>
      </c>
      <c r="R311" s="6">
        <f t="shared" si="15"/>
        <v>1278</v>
      </c>
      <c r="S311" s="5">
        <v>1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8">
        <v>104</v>
      </c>
      <c r="AF311" s="5">
        <v>1</v>
      </c>
    </row>
    <row r="312" spans="1:32" x14ac:dyDescent="0.25">
      <c r="A312" s="2">
        <v>2017</v>
      </c>
      <c r="B312" s="1" t="s">
        <v>29</v>
      </c>
      <c r="C312" s="8">
        <v>17.5</v>
      </c>
      <c r="D312" s="8">
        <v>3133</v>
      </c>
      <c r="E312" s="6">
        <f t="shared" si="16"/>
        <v>14919.04761904762</v>
      </c>
      <c r="F312" s="8">
        <v>2409</v>
      </c>
      <c r="G312" s="8">
        <v>283</v>
      </c>
      <c r="H312" s="8">
        <v>280</v>
      </c>
      <c r="I312" s="8">
        <v>50</v>
      </c>
      <c r="J312" s="8">
        <v>0</v>
      </c>
      <c r="K312" s="8">
        <v>0</v>
      </c>
      <c r="L312" s="8">
        <v>4720</v>
      </c>
      <c r="M312" s="6">
        <f t="shared" si="14"/>
        <v>269.71428571428572</v>
      </c>
      <c r="N312" s="8">
        <v>9</v>
      </c>
      <c r="O312" s="8">
        <v>2</v>
      </c>
      <c r="P312" s="8">
        <v>1</v>
      </c>
      <c r="Q312" s="8">
        <v>176530</v>
      </c>
      <c r="R312" s="6">
        <f t="shared" si="15"/>
        <v>10087.428571428571</v>
      </c>
      <c r="S312" s="5">
        <v>1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1</v>
      </c>
      <c r="Z312" s="5">
        <v>1</v>
      </c>
      <c r="AA312" s="5">
        <v>1</v>
      </c>
      <c r="AB312" s="5">
        <v>0</v>
      </c>
      <c r="AC312" s="5">
        <v>1</v>
      </c>
      <c r="AD312" s="5">
        <v>0</v>
      </c>
      <c r="AE312" s="8">
        <v>47741</v>
      </c>
      <c r="AF312" s="5">
        <v>1</v>
      </c>
    </row>
    <row r="313" spans="1:32" x14ac:dyDescent="0.25">
      <c r="A313" s="2">
        <v>2017</v>
      </c>
      <c r="B313" s="1" t="s">
        <v>29</v>
      </c>
      <c r="C313" s="8">
        <v>43</v>
      </c>
      <c r="D313" s="8">
        <v>6966</v>
      </c>
      <c r="E313" s="6">
        <f t="shared" si="16"/>
        <v>13500</v>
      </c>
      <c r="F313" s="8">
        <v>3760</v>
      </c>
      <c r="G313" s="8">
        <v>276</v>
      </c>
      <c r="H313" s="8">
        <v>276</v>
      </c>
      <c r="I313" s="8">
        <v>0</v>
      </c>
      <c r="J313" s="8">
        <v>0</v>
      </c>
      <c r="K313" s="8">
        <v>0</v>
      </c>
      <c r="L313" s="8">
        <v>5622</v>
      </c>
      <c r="M313" s="6">
        <f t="shared" si="14"/>
        <v>130.74418604651163</v>
      </c>
      <c r="N313" s="8">
        <v>20</v>
      </c>
      <c r="O313" s="8">
        <v>6</v>
      </c>
      <c r="P313" s="8">
        <v>2</v>
      </c>
      <c r="Q313" s="8">
        <v>49626</v>
      </c>
      <c r="R313" s="6">
        <f t="shared" si="15"/>
        <v>1154.0930232558139</v>
      </c>
      <c r="S313" s="5">
        <v>1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1</v>
      </c>
      <c r="AA313" s="5">
        <v>0</v>
      </c>
      <c r="AB313" s="5">
        <v>0</v>
      </c>
      <c r="AC313" s="5">
        <v>1</v>
      </c>
      <c r="AD313" s="5">
        <v>0</v>
      </c>
      <c r="AE313" s="8">
        <v>28365</v>
      </c>
      <c r="AF313" s="5">
        <v>0</v>
      </c>
    </row>
    <row r="314" spans="1:32" x14ac:dyDescent="0.25">
      <c r="A314" s="2">
        <v>2017</v>
      </c>
      <c r="B314" s="1" t="s">
        <v>30</v>
      </c>
      <c r="C314" s="8">
        <v>3</v>
      </c>
      <c r="D314" s="8">
        <v>339</v>
      </c>
      <c r="E314" s="6">
        <f t="shared" si="16"/>
        <v>9416.6666666666661</v>
      </c>
      <c r="F314" s="8">
        <v>1772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530</v>
      </c>
      <c r="M314" s="6">
        <f t="shared" si="14"/>
        <v>176.66666666666666</v>
      </c>
      <c r="N314" s="8">
        <v>5</v>
      </c>
      <c r="O314" s="8">
        <v>2</v>
      </c>
      <c r="P314" s="8">
        <v>0</v>
      </c>
      <c r="Q314" s="8">
        <v>8051</v>
      </c>
      <c r="R314" s="6">
        <f t="shared" si="15"/>
        <v>2683.6666666666665</v>
      </c>
      <c r="S314" s="5">
        <v>1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8">
        <v>1225</v>
      </c>
      <c r="AF314" s="5">
        <v>0</v>
      </c>
    </row>
    <row r="315" spans="1:32" x14ac:dyDescent="0.25">
      <c r="A315" s="2">
        <v>2017</v>
      </c>
      <c r="B315" s="1" t="s">
        <v>30</v>
      </c>
      <c r="C315" s="8">
        <v>1</v>
      </c>
      <c r="D315" s="8">
        <v>203</v>
      </c>
      <c r="E315" s="6">
        <f t="shared" si="16"/>
        <v>16916.666666666668</v>
      </c>
      <c r="F315" s="8">
        <v>1690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3831</v>
      </c>
      <c r="M315" s="6">
        <f t="shared" si="14"/>
        <v>3831</v>
      </c>
      <c r="N315" s="8">
        <v>5</v>
      </c>
      <c r="O315" s="8">
        <v>1</v>
      </c>
      <c r="P315" s="8">
        <v>0</v>
      </c>
      <c r="Q315" s="8">
        <v>8588</v>
      </c>
      <c r="R315" s="6">
        <f t="shared" si="15"/>
        <v>8588</v>
      </c>
      <c r="S315" s="5">
        <v>1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8">
        <v>337</v>
      </c>
      <c r="AF315" s="5">
        <v>0</v>
      </c>
    </row>
    <row r="316" spans="1:32" x14ac:dyDescent="0.25">
      <c r="A316" s="2">
        <v>2017</v>
      </c>
      <c r="B316" s="1" t="s">
        <v>30</v>
      </c>
      <c r="C316" s="8">
        <v>1</v>
      </c>
      <c r="D316" s="8">
        <v>90</v>
      </c>
      <c r="E316" s="6">
        <f t="shared" si="16"/>
        <v>7500</v>
      </c>
      <c r="F316" s="8">
        <v>800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200</v>
      </c>
      <c r="M316" s="6">
        <f t="shared" si="14"/>
        <v>200</v>
      </c>
      <c r="N316" s="8">
        <v>0</v>
      </c>
      <c r="O316" s="8">
        <v>0</v>
      </c>
      <c r="P316" s="8">
        <v>0</v>
      </c>
      <c r="Q316" s="8">
        <v>9755</v>
      </c>
      <c r="R316" s="6">
        <f t="shared" si="15"/>
        <v>9755</v>
      </c>
      <c r="S316" s="5">
        <v>1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8">
        <v>237</v>
      </c>
      <c r="AF316" s="5">
        <v>0</v>
      </c>
    </row>
    <row r="317" spans="1:32" x14ac:dyDescent="0.25">
      <c r="A317" s="2">
        <v>2017</v>
      </c>
      <c r="B317" s="1" t="s">
        <v>30</v>
      </c>
      <c r="C317" s="8">
        <v>0.5</v>
      </c>
      <c r="D317" s="8">
        <v>114</v>
      </c>
      <c r="E317" s="6">
        <f t="shared" si="16"/>
        <v>19000</v>
      </c>
      <c r="F317" s="8">
        <v>1005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490</v>
      </c>
      <c r="M317" s="6">
        <f t="shared" si="14"/>
        <v>980</v>
      </c>
      <c r="N317" s="8">
        <v>2</v>
      </c>
      <c r="O317" s="8">
        <v>0</v>
      </c>
      <c r="P317" s="8">
        <v>0</v>
      </c>
      <c r="Q317" s="8">
        <v>4676</v>
      </c>
      <c r="R317" s="6">
        <f t="shared" si="15"/>
        <v>9352</v>
      </c>
      <c r="S317" s="5">
        <v>1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1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8">
        <v>2054</v>
      </c>
      <c r="AF317" s="5">
        <v>0</v>
      </c>
    </row>
    <row r="318" spans="1:32" x14ac:dyDescent="0.25">
      <c r="A318" s="2">
        <v>2017</v>
      </c>
      <c r="B318" s="1" t="s">
        <v>30</v>
      </c>
      <c r="C318" s="8">
        <v>8</v>
      </c>
      <c r="D318" s="8">
        <v>1569</v>
      </c>
      <c r="E318" s="6">
        <f t="shared" si="16"/>
        <v>16343.75</v>
      </c>
      <c r="F318" s="8">
        <v>3344</v>
      </c>
      <c r="G318" s="8">
        <v>65</v>
      </c>
      <c r="H318" s="8">
        <v>65</v>
      </c>
      <c r="I318" s="8">
        <v>0</v>
      </c>
      <c r="J318" s="8">
        <v>0</v>
      </c>
      <c r="K318" s="8">
        <v>0</v>
      </c>
      <c r="L318" s="8">
        <v>1515</v>
      </c>
      <c r="M318" s="6">
        <f t="shared" si="14"/>
        <v>189.375</v>
      </c>
      <c r="N318" s="8">
        <v>2</v>
      </c>
      <c r="O318" s="8">
        <v>1</v>
      </c>
      <c r="P318" s="8">
        <v>0</v>
      </c>
      <c r="Q318" s="8">
        <v>18604</v>
      </c>
      <c r="R318" s="6">
        <f t="shared" si="15"/>
        <v>2325.5</v>
      </c>
      <c r="S318" s="5">
        <v>1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1</v>
      </c>
      <c r="AA318" s="5">
        <v>0</v>
      </c>
      <c r="AB318" s="5">
        <v>0</v>
      </c>
      <c r="AC318" s="5">
        <v>1</v>
      </c>
      <c r="AD318" s="5">
        <v>0</v>
      </c>
      <c r="AE318" s="8">
        <v>3662</v>
      </c>
      <c r="AF318" s="5">
        <v>0</v>
      </c>
    </row>
    <row r="319" spans="1:32" x14ac:dyDescent="0.25">
      <c r="A319" s="2">
        <v>2017</v>
      </c>
      <c r="B319" s="1" t="s">
        <v>30</v>
      </c>
      <c r="C319" s="8">
        <v>1</v>
      </c>
      <c r="D319" s="8">
        <v>110</v>
      </c>
      <c r="E319" s="6">
        <f t="shared" si="16"/>
        <v>9166.6666666666661</v>
      </c>
      <c r="F319" s="8">
        <v>3058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7505</v>
      </c>
      <c r="M319" s="6">
        <f t="shared" si="14"/>
        <v>7505</v>
      </c>
      <c r="N319" s="8">
        <v>5</v>
      </c>
      <c r="O319" s="8">
        <v>0</v>
      </c>
      <c r="P319" s="8">
        <v>0</v>
      </c>
      <c r="Q319" s="8">
        <v>13428</v>
      </c>
      <c r="R319" s="6">
        <f t="shared" si="15"/>
        <v>13428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8">
        <v>2676</v>
      </c>
      <c r="AF319" s="5">
        <v>1</v>
      </c>
    </row>
    <row r="320" spans="1:32" x14ac:dyDescent="0.25">
      <c r="A320" s="2">
        <v>2017</v>
      </c>
      <c r="B320" s="1" t="s">
        <v>30</v>
      </c>
      <c r="C320" s="8">
        <v>19</v>
      </c>
      <c r="D320" s="8">
        <v>1929</v>
      </c>
      <c r="E320" s="6">
        <f t="shared" si="16"/>
        <v>8460.5263157894751</v>
      </c>
      <c r="F320" s="8">
        <v>2432</v>
      </c>
      <c r="G320" s="8">
        <v>262</v>
      </c>
      <c r="H320" s="8">
        <v>104</v>
      </c>
      <c r="I320" s="8">
        <v>0</v>
      </c>
      <c r="J320" s="8">
        <v>0</v>
      </c>
      <c r="K320" s="8">
        <v>0</v>
      </c>
      <c r="L320" s="8">
        <v>3997</v>
      </c>
      <c r="M320" s="6">
        <f t="shared" si="14"/>
        <v>210.36842105263159</v>
      </c>
      <c r="N320" s="8">
        <v>16</v>
      </c>
      <c r="O320" s="8">
        <v>4</v>
      </c>
      <c r="P320" s="8">
        <v>1</v>
      </c>
      <c r="Q320" s="8">
        <v>27874</v>
      </c>
      <c r="R320" s="6">
        <f t="shared" si="15"/>
        <v>1467.0526315789473</v>
      </c>
      <c r="S320" s="5">
        <v>1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1</v>
      </c>
      <c r="AA320" s="5">
        <v>0</v>
      </c>
      <c r="AB320" s="5">
        <v>0</v>
      </c>
      <c r="AC320" s="5">
        <v>1</v>
      </c>
      <c r="AD320" s="5">
        <v>0</v>
      </c>
      <c r="AE320" s="8">
        <v>8347</v>
      </c>
      <c r="AF320" s="5">
        <v>0</v>
      </c>
    </row>
    <row r="321" spans="1:32" x14ac:dyDescent="0.25">
      <c r="A321" s="2">
        <v>2017</v>
      </c>
      <c r="B321" s="1" t="s">
        <v>30</v>
      </c>
      <c r="C321" s="8">
        <v>5</v>
      </c>
      <c r="D321" s="8">
        <v>612</v>
      </c>
      <c r="E321" s="6">
        <f t="shared" si="16"/>
        <v>10200.000000000002</v>
      </c>
      <c r="F321" s="8">
        <v>1047</v>
      </c>
      <c r="G321" s="8">
        <v>150</v>
      </c>
      <c r="H321" s="8">
        <v>111</v>
      </c>
      <c r="I321" s="8">
        <v>0</v>
      </c>
      <c r="J321" s="8">
        <v>0</v>
      </c>
      <c r="K321" s="8">
        <v>0</v>
      </c>
      <c r="L321" s="8">
        <v>2072</v>
      </c>
      <c r="M321" s="6">
        <f t="shared" si="14"/>
        <v>414.4</v>
      </c>
      <c r="N321" s="8">
        <v>8</v>
      </c>
      <c r="O321" s="8">
        <v>2</v>
      </c>
      <c r="P321" s="8">
        <v>1</v>
      </c>
      <c r="Q321" s="8">
        <v>12557</v>
      </c>
      <c r="R321" s="6">
        <f t="shared" si="15"/>
        <v>2511.4</v>
      </c>
      <c r="S321" s="5">
        <v>1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1</v>
      </c>
      <c r="AA321" s="5">
        <v>0</v>
      </c>
      <c r="AB321" s="5">
        <v>0</v>
      </c>
      <c r="AC321" s="5">
        <v>1</v>
      </c>
      <c r="AD321" s="5">
        <v>0</v>
      </c>
      <c r="AE321" s="8">
        <v>3389</v>
      </c>
      <c r="AF321" s="5">
        <v>0</v>
      </c>
    </row>
    <row r="322" spans="1:32" x14ac:dyDescent="0.25">
      <c r="A322" s="2">
        <v>2017</v>
      </c>
      <c r="B322" s="1" t="s">
        <v>30</v>
      </c>
      <c r="C322" s="8">
        <v>4</v>
      </c>
      <c r="D322" s="8">
        <v>474</v>
      </c>
      <c r="E322" s="6">
        <f t="shared" si="16"/>
        <v>9875</v>
      </c>
      <c r="F322" s="8">
        <v>1617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300</v>
      </c>
      <c r="M322" s="6">
        <f t="shared" si="14"/>
        <v>75</v>
      </c>
      <c r="N322" s="8">
        <v>1</v>
      </c>
      <c r="O322" s="8">
        <v>1</v>
      </c>
      <c r="P322" s="8">
        <v>0</v>
      </c>
      <c r="Q322" s="8">
        <v>3674</v>
      </c>
      <c r="R322" s="6">
        <f t="shared" si="15"/>
        <v>918.5</v>
      </c>
      <c r="S322" s="5">
        <v>1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8">
        <v>2522</v>
      </c>
      <c r="AF322" s="5">
        <v>0</v>
      </c>
    </row>
    <row r="323" spans="1:32" x14ac:dyDescent="0.25">
      <c r="A323" s="2">
        <v>2017</v>
      </c>
      <c r="B323" s="1" t="s">
        <v>30</v>
      </c>
      <c r="C323" s="8">
        <v>1.3</v>
      </c>
      <c r="D323" s="8">
        <v>235</v>
      </c>
      <c r="E323" s="6">
        <f t="shared" si="16"/>
        <v>15064.102564102564</v>
      </c>
      <c r="F323" s="8">
        <v>351</v>
      </c>
      <c r="G323" s="8">
        <v>41</v>
      </c>
      <c r="H323" s="8">
        <v>0</v>
      </c>
      <c r="I323" s="8">
        <v>0</v>
      </c>
      <c r="J323" s="8">
        <v>0</v>
      </c>
      <c r="K323" s="8">
        <v>0</v>
      </c>
      <c r="L323" s="8">
        <v>690</v>
      </c>
      <c r="M323" s="6">
        <f t="shared" si="14"/>
        <v>530.76923076923072</v>
      </c>
      <c r="N323" s="8">
        <v>3</v>
      </c>
      <c r="O323" s="8">
        <v>1</v>
      </c>
      <c r="P323" s="8">
        <v>0</v>
      </c>
      <c r="Q323" s="8">
        <v>7773</v>
      </c>
      <c r="R323" s="6">
        <f t="shared" si="15"/>
        <v>5979.2307692307686</v>
      </c>
      <c r="S323" s="5">
        <v>1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1</v>
      </c>
      <c r="AA323" s="5">
        <v>0</v>
      </c>
      <c r="AB323" s="5">
        <v>0</v>
      </c>
      <c r="AC323" s="5">
        <v>0</v>
      </c>
      <c r="AD323" s="5">
        <v>0</v>
      </c>
      <c r="AE323" s="8">
        <v>836</v>
      </c>
      <c r="AF323" s="5">
        <v>0</v>
      </c>
    </row>
    <row r="324" spans="1:32" x14ac:dyDescent="0.25">
      <c r="A324" s="2">
        <v>2017</v>
      </c>
      <c r="B324" s="1" t="s">
        <v>30</v>
      </c>
      <c r="C324" s="8">
        <v>0.4</v>
      </c>
      <c r="D324" s="8">
        <v>39</v>
      </c>
      <c r="E324" s="6">
        <f t="shared" si="16"/>
        <v>8125</v>
      </c>
      <c r="F324" s="8">
        <v>365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50</v>
      </c>
      <c r="M324" s="6">
        <f t="shared" ref="M324:M387" si="17">L324/C324</f>
        <v>125</v>
      </c>
      <c r="N324" s="8">
        <v>0</v>
      </c>
      <c r="O324" s="8">
        <v>0</v>
      </c>
      <c r="P324" s="8">
        <v>0</v>
      </c>
      <c r="Q324" s="8">
        <v>1341</v>
      </c>
      <c r="R324" s="6">
        <f t="shared" ref="R324:R387" si="18">Q324/C324</f>
        <v>3352.5</v>
      </c>
      <c r="S324" s="5">
        <v>1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8">
        <v>168</v>
      </c>
      <c r="AF324" s="5">
        <v>0</v>
      </c>
    </row>
    <row r="325" spans="1:32" x14ac:dyDescent="0.25">
      <c r="A325" s="2">
        <v>2017</v>
      </c>
      <c r="B325" s="1" t="s">
        <v>30</v>
      </c>
      <c r="C325" s="8">
        <v>6</v>
      </c>
      <c r="D325" s="8">
        <v>687</v>
      </c>
      <c r="E325" s="6">
        <f t="shared" si="16"/>
        <v>9541.6666666666661</v>
      </c>
      <c r="F325" s="8">
        <v>365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210</v>
      </c>
      <c r="M325" s="6">
        <f t="shared" si="17"/>
        <v>35</v>
      </c>
      <c r="N325" s="8">
        <v>4</v>
      </c>
      <c r="O325" s="8">
        <v>0</v>
      </c>
      <c r="P325" s="8">
        <v>0</v>
      </c>
      <c r="Q325" s="8">
        <v>2044</v>
      </c>
      <c r="R325" s="6">
        <f t="shared" si="18"/>
        <v>340.66666666666669</v>
      </c>
      <c r="S325" s="5">
        <v>1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8">
        <v>1017</v>
      </c>
      <c r="AF325" s="5">
        <v>1</v>
      </c>
    </row>
    <row r="326" spans="1:32" x14ac:dyDescent="0.25">
      <c r="A326" s="2">
        <v>2017</v>
      </c>
      <c r="B326" s="1" t="s">
        <v>29</v>
      </c>
      <c r="C326" s="8">
        <v>40</v>
      </c>
      <c r="D326" s="8">
        <v>5431</v>
      </c>
      <c r="E326" s="6">
        <f t="shared" si="16"/>
        <v>11314.583333333334</v>
      </c>
      <c r="F326" s="8">
        <v>1885</v>
      </c>
      <c r="G326" s="8">
        <v>296</v>
      </c>
      <c r="H326" s="8">
        <v>0</v>
      </c>
      <c r="I326" s="8">
        <v>0</v>
      </c>
      <c r="J326" s="8">
        <v>0</v>
      </c>
      <c r="K326" s="8">
        <v>0</v>
      </c>
      <c r="L326" s="8">
        <v>269</v>
      </c>
      <c r="M326" s="6">
        <f t="shared" si="17"/>
        <v>6.7249999999999996</v>
      </c>
      <c r="N326" s="8">
        <v>2</v>
      </c>
      <c r="O326" s="8">
        <v>0</v>
      </c>
      <c r="P326" s="8">
        <v>0</v>
      </c>
      <c r="Q326" s="8">
        <v>9876</v>
      </c>
      <c r="R326" s="6">
        <f t="shared" si="18"/>
        <v>246.9</v>
      </c>
      <c r="S326" s="5">
        <v>1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1</v>
      </c>
      <c r="AA326" s="5">
        <v>0</v>
      </c>
      <c r="AB326" s="5">
        <v>0</v>
      </c>
      <c r="AC326" s="5">
        <v>0</v>
      </c>
      <c r="AD326" s="5">
        <v>0</v>
      </c>
      <c r="AE326" s="8">
        <v>14160</v>
      </c>
      <c r="AF326" s="5">
        <v>0</v>
      </c>
    </row>
    <row r="327" spans="1:32" x14ac:dyDescent="0.25">
      <c r="A327" s="2">
        <v>2017</v>
      </c>
      <c r="B327" s="1" t="s">
        <v>31</v>
      </c>
      <c r="C327" s="8">
        <v>58</v>
      </c>
      <c r="D327" s="8">
        <v>9719</v>
      </c>
      <c r="E327" s="6">
        <f t="shared" si="16"/>
        <v>13964.080459770115</v>
      </c>
      <c r="F327" s="8">
        <v>2697</v>
      </c>
      <c r="G327" s="8">
        <v>902</v>
      </c>
      <c r="H327" s="8">
        <v>410</v>
      </c>
      <c r="I327" s="8">
        <v>0</v>
      </c>
      <c r="J327" s="8">
        <v>0</v>
      </c>
      <c r="K327" s="8">
        <v>0</v>
      </c>
      <c r="L327" s="8">
        <v>3753</v>
      </c>
      <c r="M327" s="6">
        <f t="shared" si="17"/>
        <v>64.706896551724142</v>
      </c>
      <c r="N327" s="8">
        <v>19</v>
      </c>
      <c r="O327" s="8">
        <v>5</v>
      </c>
      <c r="P327" s="8">
        <v>0</v>
      </c>
      <c r="Q327" s="8">
        <v>125185</v>
      </c>
      <c r="R327" s="6">
        <f t="shared" si="18"/>
        <v>2158.3620689655172</v>
      </c>
      <c r="S327" s="5">
        <v>1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1</v>
      </c>
      <c r="AA327" s="5">
        <v>0</v>
      </c>
      <c r="AB327" s="5">
        <v>0</v>
      </c>
      <c r="AC327" s="5">
        <v>1</v>
      </c>
      <c r="AD327" s="5">
        <v>0</v>
      </c>
      <c r="AE327" s="8">
        <v>45079</v>
      </c>
      <c r="AF327" s="5">
        <v>0</v>
      </c>
    </row>
    <row r="328" spans="1:32" x14ac:dyDescent="0.25">
      <c r="A328" s="2">
        <v>2017</v>
      </c>
      <c r="B328" s="1" t="s">
        <v>29</v>
      </c>
      <c r="C328" s="8">
        <v>69</v>
      </c>
      <c r="D328" s="8">
        <v>10377</v>
      </c>
      <c r="E328" s="6">
        <f t="shared" si="16"/>
        <v>12532.608695652174</v>
      </c>
      <c r="F328" s="8">
        <v>2190</v>
      </c>
      <c r="G328" s="8">
        <v>830</v>
      </c>
      <c r="H328" s="8">
        <v>452</v>
      </c>
      <c r="I328" s="8">
        <v>0</v>
      </c>
      <c r="J328" s="8">
        <v>0</v>
      </c>
      <c r="K328" s="8">
        <v>0</v>
      </c>
      <c r="L328" s="8">
        <v>7898</v>
      </c>
      <c r="M328" s="6">
        <f t="shared" si="17"/>
        <v>114.46376811594203</v>
      </c>
      <c r="N328" s="8">
        <v>23</v>
      </c>
      <c r="O328" s="8">
        <v>7</v>
      </c>
      <c r="P328" s="8">
        <v>3</v>
      </c>
      <c r="Q328" s="8">
        <v>73683</v>
      </c>
      <c r="R328" s="6">
        <f t="shared" si="18"/>
        <v>1067.8695652173913</v>
      </c>
      <c r="S328" s="5">
        <v>1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1</v>
      </c>
      <c r="AA328" s="5">
        <v>0</v>
      </c>
      <c r="AB328" s="5">
        <v>0</v>
      </c>
      <c r="AC328" s="5">
        <v>1</v>
      </c>
      <c r="AD328" s="5">
        <v>0</v>
      </c>
      <c r="AE328" s="8">
        <v>40778</v>
      </c>
      <c r="AF328" s="5">
        <v>1</v>
      </c>
    </row>
    <row r="329" spans="1:32" x14ac:dyDescent="0.25">
      <c r="A329" s="2">
        <v>2017</v>
      </c>
      <c r="B329" s="1" t="s">
        <v>29</v>
      </c>
      <c r="C329" s="8">
        <v>19</v>
      </c>
      <c r="D329" s="8">
        <v>1389</v>
      </c>
      <c r="E329" s="6">
        <f t="shared" si="16"/>
        <v>6092.105263157895</v>
      </c>
      <c r="F329" s="8">
        <v>2896</v>
      </c>
      <c r="G329" s="8">
        <v>129</v>
      </c>
      <c r="H329" s="8">
        <v>115</v>
      </c>
      <c r="I329" s="8">
        <v>0</v>
      </c>
      <c r="J329" s="8">
        <v>0</v>
      </c>
      <c r="K329" s="8">
        <v>0</v>
      </c>
      <c r="L329" s="8">
        <v>3008</v>
      </c>
      <c r="M329" s="6">
        <f t="shared" si="17"/>
        <v>158.31578947368422</v>
      </c>
      <c r="N329" s="8">
        <v>12</v>
      </c>
      <c r="O329" s="8">
        <v>0</v>
      </c>
      <c r="P329" s="8">
        <v>2</v>
      </c>
      <c r="Q329" s="8">
        <v>18050</v>
      </c>
      <c r="R329" s="6">
        <f t="shared" si="18"/>
        <v>950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1</v>
      </c>
      <c r="AA329" s="5">
        <v>0</v>
      </c>
      <c r="AB329" s="5">
        <v>0</v>
      </c>
      <c r="AC329" s="5">
        <v>1</v>
      </c>
      <c r="AD329" s="5">
        <v>0</v>
      </c>
      <c r="AE329" s="8">
        <v>6430</v>
      </c>
      <c r="AF329" s="5">
        <v>0</v>
      </c>
    </row>
    <row r="330" spans="1:32" x14ac:dyDescent="0.25">
      <c r="A330" s="2">
        <v>2017</v>
      </c>
      <c r="B330" s="1" t="s">
        <v>30</v>
      </c>
      <c r="C330" s="8">
        <v>148</v>
      </c>
      <c r="D330" s="8">
        <v>45658</v>
      </c>
      <c r="E330" s="6">
        <f t="shared" si="16"/>
        <v>25708.333333333332</v>
      </c>
      <c r="F330" s="8">
        <v>4087</v>
      </c>
      <c r="G330" s="8">
        <v>2340</v>
      </c>
      <c r="H330" s="8">
        <v>958</v>
      </c>
      <c r="I330" s="8">
        <v>0</v>
      </c>
      <c r="J330" s="8">
        <v>0</v>
      </c>
      <c r="K330" s="8">
        <v>0</v>
      </c>
      <c r="L330" s="8">
        <v>12431</v>
      </c>
      <c r="M330" s="6">
        <f t="shared" si="17"/>
        <v>83.993243243243242</v>
      </c>
      <c r="N330" s="8">
        <v>35</v>
      </c>
      <c r="O330" s="8">
        <v>5</v>
      </c>
      <c r="P330" s="8">
        <v>5</v>
      </c>
      <c r="Q330" s="8">
        <v>773780</v>
      </c>
      <c r="R330" s="6">
        <f t="shared" si="18"/>
        <v>5228.2432432432433</v>
      </c>
      <c r="S330" s="5">
        <v>1</v>
      </c>
      <c r="T330" s="5">
        <v>0</v>
      </c>
      <c r="U330" s="5">
        <v>1</v>
      </c>
      <c r="V330" s="5">
        <v>0</v>
      </c>
      <c r="W330" s="5">
        <v>0</v>
      </c>
      <c r="X330" s="5">
        <v>0</v>
      </c>
      <c r="Y330" s="5">
        <v>0</v>
      </c>
      <c r="Z330" s="5">
        <v>1</v>
      </c>
      <c r="AA330" s="5">
        <v>0</v>
      </c>
      <c r="AB330" s="5">
        <v>0</v>
      </c>
      <c r="AC330" s="5">
        <v>1</v>
      </c>
      <c r="AD330" s="5">
        <v>0</v>
      </c>
      <c r="AE330" s="8">
        <v>203944</v>
      </c>
      <c r="AF330" s="5">
        <v>1</v>
      </c>
    </row>
    <row r="331" spans="1:32" x14ac:dyDescent="0.25">
      <c r="A331" s="2">
        <v>2017</v>
      </c>
      <c r="B331" s="1" t="s">
        <v>29</v>
      </c>
      <c r="C331" s="8">
        <v>52</v>
      </c>
      <c r="D331" s="8">
        <v>7985</v>
      </c>
      <c r="E331" s="6">
        <f t="shared" si="16"/>
        <v>12796.474358974359</v>
      </c>
      <c r="F331" s="8">
        <v>2590</v>
      </c>
      <c r="G331" s="8">
        <v>669</v>
      </c>
      <c r="H331" s="8">
        <v>330</v>
      </c>
      <c r="I331" s="8">
        <v>0</v>
      </c>
      <c r="J331" s="8">
        <v>0</v>
      </c>
      <c r="K331" s="8">
        <v>0</v>
      </c>
      <c r="L331" s="8">
        <v>4198</v>
      </c>
      <c r="M331" s="6">
        <f t="shared" si="17"/>
        <v>80.730769230769226</v>
      </c>
      <c r="N331" s="8">
        <v>0</v>
      </c>
      <c r="O331" s="8">
        <v>3</v>
      </c>
      <c r="P331" s="8">
        <v>2</v>
      </c>
      <c r="Q331" s="8">
        <v>25520</v>
      </c>
      <c r="R331" s="6">
        <f t="shared" si="18"/>
        <v>490.76923076923077</v>
      </c>
      <c r="S331" s="5">
        <v>1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1</v>
      </c>
      <c r="AA331" s="5">
        <v>0</v>
      </c>
      <c r="AB331" s="5">
        <v>0</v>
      </c>
      <c r="AC331" s="5">
        <v>1</v>
      </c>
      <c r="AD331" s="5">
        <v>0</v>
      </c>
      <c r="AE331" s="8">
        <v>22608</v>
      </c>
      <c r="AF331" s="5">
        <v>1</v>
      </c>
    </row>
    <row r="332" spans="1:32" x14ac:dyDescent="0.25">
      <c r="A332" s="2">
        <v>2017</v>
      </c>
      <c r="B332" s="1" t="s">
        <v>29</v>
      </c>
      <c r="C332" s="8">
        <v>75</v>
      </c>
      <c r="D332" s="8">
        <v>16306</v>
      </c>
      <c r="E332" s="6">
        <f t="shared" si="16"/>
        <v>18117.777777777777</v>
      </c>
      <c r="F332" s="8">
        <v>2505</v>
      </c>
      <c r="G332" s="8">
        <v>752</v>
      </c>
      <c r="H332" s="8">
        <v>269</v>
      </c>
      <c r="I332" s="8">
        <v>0</v>
      </c>
      <c r="J332" s="8">
        <v>0</v>
      </c>
      <c r="K332" s="8">
        <v>0</v>
      </c>
      <c r="L332" s="8">
        <v>7605</v>
      </c>
      <c r="M332" s="6">
        <f t="shared" si="17"/>
        <v>101.4</v>
      </c>
      <c r="N332" s="8">
        <v>36</v>
      </c>
      <c r="O332" s="8">
        <v>5</v>
      </c>
      <c r="P332" s="8">
        <v>2</v>
      </c>
      <c r="Q332" s="8">
        <v>41523</v>
      </c>
      <c r="R332" s="6">
        <f t="shared" si="18"/>
        <v>553.64</v>
      </c>
      <c r="S332" s="5">
        <v>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1</v>
      </c>
      <c r="AA332" s="5">
        <v>0</v>
      </c>
      <c r="AB332" s="5">
        <v>0</v>
      </c>
      <c r="AC332" s="5">
        <v>1</v>
      </c>
      <c r="AD332" s="5">
        <v>0</v>
      </c>
      <c r="AE332" s="8">
        <v>38425</v>
      </c>
      <c r="AF332" s="5">
        <v>1</v>
      </c>
    </row>
    <row r="333" spans="1:32" x14ac:dyDescent="0.25">
      <c r="A333" s="2">
        <v>2017</v>
      </c>
      <c r="B333" s="1" t="s">
        <v>30</v>
      </c>
      <c r="C333" s="8">
        <v>46</v>
      </c>
      <c r="D333" s="8">
        <v>8500</v>
      </c>
      <c r="E333" s="6">
        <f t="shared" si="16"/>
        <v>15398.550724637682</v>
      </c>
      <c r="F333" s="8">
        <v>2608</v>
      </c>
      <c r="G333" s="8">
        <v>561</v>
      </c>
      <c r="H333" s="8">
        <v>225</v>
      </c>
      <c r="I333" s="8">
        <v>0</v>
      </c>
      <c r="J333" s="8">
        <v>0</v>
      </c>
      <c r="K333" s="8">
        <v>0</v>
      </c>
      <c r="L333" s="8">
        <v>5784</v>
      </c>
      <c r="M333" s="6">
        <f t="shared" si="17"/>
        <v>125.73913043478261</v>
      </c>
      <c r="N333" s="8">
        <v>20</v>
      </c>
      <c r="O333" s="8">
        <v>5</v>
      </c>
      <c r="P333" s="8">
        <v>2</v>
      </c>
      <c r="Q333" s="8">
        <v>49297</v>
      </c>
      <c r="R333" s="6">
        <f t="shared" si="18"/>
        <v>1071.6739130434783</v>
      </c>
      <c r="S333" s="5">
        <v>1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1</v>
      </c>
      <c r="AA333" s="5">
        <v>0</v>
      </c>
      <c r="AB333" s="5">
        <v>0</v>
      </c>
      <c r="AC333" s="5">
        <v>1</v>
      </c>
      <c r="AD333" s="5">
        <v>0</v>
      </c>
      <c r="AE333" s="8">
        <v>24761</v>
      </c>
      <c r="AF333" s="5">
        <v>1</v>
      </c>
    </row>
    <row r="334" spans="1:32" x14ac:dyDescent="0.25">
      <c r="A334" s="2">
        <v>2017</v>
      </c>
      <c r="B334" s="1" t="s">
        <v>29</v>
      </c>
      <c r="C334" s="8">
        <v>11</v>
      </c>
      <c r="D334" s="8">
        <v>2146</v>
      </c>
      <c r="E334" s="6">
        <f t="shared" si="16"/>
        <v>16257.575757575758</v>
      </c>
      <c r="F334" s="8">
        <v>638</v>
      </c>
      <c r="G334" s="8">
        <v>243</v>
      </c>
      <c r="H334" s="8">
        <v>114</v>
      </c>
      <c r="I334" s="8">
        <v>0</v>
      </c>
      <c r="J334" s="8">
        <v>0</v>
      </c>
      <c r="K334" s="8">
        <v>0</v>
      </c>
      <c r="L334" s="8">
        <v>1885</v>
      </c>
      <c r="M334" s="6">
        <f t="shared" si="17"/>
        <v>171.36363636363637</v>
      </c>
      <c r="N334" s="8">
        <v>4</v>
      </c>
      <c r="O334" s="8">
        <v>0</v>
      </c>
      <c r="P334" s="8">
        <v>2</v>
      </c>
      <c r="Q334" s="8">
        <v>11453</v>
      </c>
      <c r="R334" s="6">
        <f t="shared" si="18"/>
        <v>1041.1818181818182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1</v>
      </c>
      <c r="AA334" s="5">
        <v>0</v>
      </c>
      <c r="AB334" s="5">
        <v>0</v>
      </c>
      <c r="AC334" s="5">
        <v>1</v>
      </c>
      <c r="AD334" s="5">
        <v>0</v>
      </c>
      <c r="AE334" s="8">
        <v>11992</v>
      </c>
      <c r="AF334" s="5">
        <v>0</v>
      </c>
    </row>
    <row r="335" spans="1:32" x14ac:dyDescent="0.25">
      <c r="A335" s="2">
        <v>2017</v>
      </c>
      <c r="B335" s="1" t="s">
        <v>29</v>
      </c>
      <c r="C335" s="8">
        <v>5</v>
      </c>
      <c r="D335" s="8">
        <v>1051</v>
      </c>
      <c r="E335" s="6">
        <f t="shared" si="16"/>
        <v>17516.666666666664</v>
      </c>
      <c r="F335" s="8">
        <v>367</v>
      </c>
      <c r="G335" s="8">
        <v>131</v>
      </c>
      <c r="H335" s="8">
        <v>51</v>
      </c>
      <c r="I335" s="8">
        <v>0</v>
      </c>
      <c r="J335" s="8">
        <v>0</v>
      </c>
      <c r="K335" s="8">
        <v>0</v>
      </c>
      <c r="L335" s="8">
        <v>1795</v>
      </c>
      <c r="M335" s="6">
        <f t="shared" si="17"/>
        <v>359</v>
      </c>
      <c r="N335" s="8">
        <v>10</v>
      </c>
      <c r="O335" s="8">
        <v>2</v>
      </c>
      <c r="P335" s="8">
        <v>0</v>
      </c>
      <c r="Q335" s="8">
        <v>9242</v>
      </c>
      <c r="R335" s="6">
        <f t="shared" si="18"/>
        <v>1848.4</v>
      </c>
      <c r="S335" s="5">
        <v>1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1</v>
      </c>
      <c r="AA335" s="5">
        <v>0</v>
      </c>
      <c r="AB335" s="5">
        <v>0</v>
      </c>
      <c r="AC335" s="5">
        <v>1</v>
      </c>
      <c r="AD335" s="5">
        <v>0</v>
      </c>
      <c r="AE335" s="8">
        <v>4629</v>
      </c>
      <c r="AF335" s="5">
        <v>0</v>
      </c>
    </row>
    <row r="336" spans="1:32" x14ac:dyDescent="0.25">
      <c r="A336" s="2">
        <v>2017</v>
      </c>
      <c r="B336" s="1" t="s">
        <v>29</v>
      </c>
      <c r="C336" s="8">
        <v>19</v>
      </c>
      <c r="D336" s="8">
        <v>3703</v>
      </c>
      <c r="E336" s="6">
        <f t="shared" si="16"/>
        <v>16241.228070175439</v>
      </c>
      <c r="F336" s="8">
        <v>2390</v>
      </c>
      <c r="G336" s="8">
        <v>412</v>
      </c>
      <c r="H336" s="8">
        <v>160</v>
      </c>
      <c r="I336" s="8">
        <v>0</v>
      </c>
      <c r="J336" s="8">
        <v>0</v>
      </c>
      <c r="K336" s="8">
        <v>0</v>
      </c>
      <c r="L336" s="8">
        <v>3399</v>
      </c>
      <c r="M336" s="6">
        <f t="shared" si="17"/>
        <v>178.89473684210526</v>
      </c>
      <c r="N336" s="8">
        <v>13</v>
      </c>
      <c r="O336" s="8">
        <v>3</v>
      </c>
      <c r="P336" s="8">
        <v>2</v>
      </c>
      <c r="Q336" s="8">
        <v>12129</v>
      </c>
      <c r="R336" s="6">
        <f t="shared" si="18"/>
        <v>638.36842105263156</v>
      </c>
      <c r="S336" s="5">
        <v>1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1</v>
      </c>
      <c r="AA336" s="5">
        <v>0</v>
      </c>
      <c r="AB336" s="5">
        <v>0</v>
      </c>
      <c r="AC336" s="5">
        <v>1</v>
      </c>
      <c r="AD336" s="5">
        <v>0</v>
      </c>
      <c r="AE336" s="8">
        <v>11679</v>
      </c>
      <c r="AF336" s="5">
        <v>1</v>
      </c>
    </row>
    <row r="337" spans="1:32" x14ac:dyDescent="0.25">
      <c r="A337" s="2">
        <v>2017</v>
      </c>
      <c r="B337" s="1" t="s">
        <v>29</v>
      </c>
      <c r="C337" s="8">
        <v>58</v>
      </c>
      <c r="D337" s="8">
        <v>10558</v>
      </c>
      <c r="E337" s="6">
        <f t="shared" si="16"/>
        <v>15169.540229885059</v>
      </c>
      <c r="F337" s="8">
        <v>1517</v>
      </c>
      <c r="G337" s="8">
        <v>629</v>
      </c>
      <c r="H337" s="8">
        <v>215</v>
      </c>
      <c r="I337" s="8">
        <v>0</v>
      </c>
      <c r="J337" s="8">
        <v>0</v>
      </c>
      <c r="K337" s="8">
        <v>0</v>
      </c>
      <c r="L337" s="8">
        <v>4189</v>
      </c>
      <c r="M337" s="6">
        <f t="shared" si="17"/>
        <v>72.224137931034477</v>
      </c>
      <c r="N337" s="8">
        <v>15</v>
      </c>
      <c r="O337" s="8">
        <v>2</v>
      </c>
      <c r="P337" s="8">
        <v>3</v>
      </c>
      <c r="Q337" s="8">
        <v>78022</v>
      </c>
      <c r="R337" s="6">
        <f t="shared" si="18"/>
        <v>1345.2068965517242</v>
      </c>
      <c r="S337" s="5">
        <v>1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1</v>
      </c>
      <c r="AA337" s="5">
        <v>0</v>
      </c>
      <c r="AB337" s="5">
        <v>0</v>
      </c>
      <c r="AC337" s="5">
        <v>1</v>
      </c>
      <c r="AD337" s="5">
        <v>0</v>
      </c>
      <c r="AE337" s="8">
        <v>36519</v>
      </c>
      <c r="AF337" s="5">
        <v>1</v>
      </c>
    </row>
    <row r="338" spans="1:32" x14ac:dyDescent="0.25">
      <c r="A338" s="2">
        <v>2017</v>
      </c>
      <c r="B338" s="1" t="s">
        <v>29</v>
      </c>
      <c r="C338" s="8">
        <v>3</v>
      </c>
      <c r="D338" s="8">
        <v>355</v>
      </c>
      <c r="E338" s="6">
        <f t="shared" si="16"/>
        <v>9861.1111111111113</v>
      </c>
      <c r="F338" s="8">
        <v>926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575</v>
      </c>
      <c r="M338" s="6">
        <f t="shared" si="17"/>
        <v>191.66666666666666</v>
      </c>
      <c r="N338" s="8">
        <v>2</v>
      </c>
      <c r="O338" s="8">
        <v>1</v>
      </c>
      <c r="P338" s="8">
        <v>0</v>
      </c>
      <c r="Q338" s="8">
        <v>10772</v>
      </c>
      <c r="R338" s="6">
        <f t="shared" si="18"/>
        <v>3590.6666666666665</v>
      </c>
      <c r="S338" s="5">
        <v>1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8">
        <v>7494</v>
      </c>
      <c r="AF338" s="5">
        <v>1</v>
      </c>
    </row>
    <row r="339" spans="1:32" x14ac:dyDescent="0.25">
      <c r="A339" s="2">
        <v>2017</v>
      </c>
      <c r="B339" s="1" t="s">
        <v>29</v>
      </c>
      <c r="C339" s="8">
        <v>3</v>
      </c>
      <c r="D339" s="8">
        <v>682</v>
      </c>
      <c r="E339" s="6">
        <f t="shared" si="16"/>
        <v>18944.444444444445</v>
      </c>
      <c r="F339" s="8">
        <v>1130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1185</v>
      </c>
      <c r="M339" s="6">
        <f t="shared" si="17"/>
        <v>395</v>
      </c>
      <c r="N339" s="8">
        <v>5</v>
      </c>
      <c r="O339" s="8">
        <v>2</v>
      </c>
      <c r="P339" s="8">
        <v>0</v>
      </c>
      <c r="Q339" s="8">
        <v>23351</v>
      </c>
      <c r="R339" s="6">
        <f t="shared" si="18"/>
        <v>7783.666666666667</v>
      </c>
      <c r="S339" s="5">
        <v>1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8">
        <v>8246</v>
      </c>
      <c r="AF339" s="5">
        <v>1</v>
      </c>
    </row>
    <row r="340" spans="1:32" x14ac:dyDescent="0.25">
      <c r="A340" s="2">
        <v>2017</v>
      </c>
      <c r="B340" s="1" t="s">
        <v>29</v>
      </c>
      <c r="C340" s="8">
        <v>20</v>
      </c>
      <c r="D340" s="8">
        <v>3888</v>
      </c>
      <c r="E340" s="6">
        <f t="shared" si="16"/>
        <v>16200</v>
      </c>
      <c r="F340" s="8">
        <v>685</v>
      </c>
      <c r="G340" s="8">
        <v>198</v>
      </c>
      <c r="H340" s="8">
        <v>90</v>
      </c>
      <c r="I340" s="8">
        <v>0</v>
      </c>
      <c r="J340" s="8">
        <v>0</v>
      </c>
      <c r="K340" s="8">
        <v>0</v>
      </c>
      <c r="L340" s="8">
        <v>2218</v>
      </c>
      <c r="M340" s="6">
        <f t="shared" si="17"/>
        <v>110.9</v>
      </c>
      <c r="N340" s="8">
        <v>14</v>
      </c>
      <c r="O340" s="8">
        <v>3</v>
      </c>
      <c r="P340" s="8">
        <v>2</v>
      </c>
      <c r="Q340" s="8">
        <v>21502</v>
      </c>
      <c r="R340" s="6">
        <f t="shared" si="18"/>
        <v>1075.0999999999999</v>
      </c>
      <c r="S340" s="5">
        <v>1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1</v>
      </c>
      <c r="AA340" s="5">
        <v>0</v>
      </c>
      <c r="AB340" s="5">
        <v>0</v>
      </c>
      <c r="AC340" s="5">
        <v>1</v>
      </c>
      <c r="AD340" s="5">
        <v>0</v>
      </c>
      <c r="AE340" s="8">
        <v>8542</v>
      </c>
      <c r="AF340" s="5">
        <v>1</v>
      </c>
    </row>
    <row r="341" spans="1:32" x14ac:dyDescent="0.25">
      <c r="A341" s="2">
        <v>2017</v>
      </c>
      <c r="B341" s="1" t="s">
        <v>29</v>
      </c>
      <c r="C341" s="8">
        <v>70</v>
      </c>
      <c r="D341" s="8">
        <v>14530</v>
      </c>
      <c r="E341" s="6">
        <f t="shared" si="16"/>
        <v>17297.619047619046</v>
      </c>
      <c r="F341" s="8">
        <v>2392</v>
      </c>
      <c r="G341" s="8">
        <v>876</v>
      </c>
      <c r="H341" s="8">
        <v>250</v>
      </c>
      <c r="I341" s="8">
        <v>0</v>
      </c>
      <c r="J341" s="8">
        <v>0</v>
      </c>
      <c r="K341" s="8">
        <v>0</v>
      </c>
      <c r="L341" s="8">
        <v>7381</v>
      </c>
      <c r="M341" s="6">
        <f t="shared" si="17"/>
        <v>105.44285714285714</v>
      </c>
      <c r="N341" s="8">
        <v>20</v>
      </c>
      <c r="O341" s="8">
        <v>6</v>
      </c>
      <c r="P341" s="8">
        <v>4</v>
      </c>
      <c r="Q341" s="8">
        <v>95779</v>
      </c>
      <c r="R341" s="6">
        <f t="shared" si="18"/>
        <v>1368.2714285714285</v>
      </c>
      <c r="S341" s="5">
        <v>1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1</v>
      </c>
      <c r="AA341" s="5">
        <v>0</v>
      </c>
      <c r="AB341" s="5">
        <v>0</v>
      </c>
      <c r="AC341" s="5">
        <v>1</v>
      </c>
      <c r="AD341" s="5">
        <v>0</v>
      </c>
      <c r="AE341" s="8">
        <v>47237</v>
      </c>
      <c r="AF341" s="5">
        <v>1</v>
      </c>
    </row>
    <row r="342" spans="1:32" x14ac:dyDescent="0.25">
      <c r="A342" s="2">
        <v>2017</v>
      </c>
      <c r="B342" s="1" t="s">
        <v>30</v>
      </c>
      <c r="C342" s="8">
        <v>3</v>
      </c>
      <c r="D342" s="8">
        <v>349</v>
      </c>
      <c r="E342" s="6">
        <f t="shared" si="16"/>
        <v>9694.4444444444453</v>
      </c>
      <c r="F342" s="8">
        <v>164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220</v>
      </c>
      <c r="M342" s="6">
        <f t="shared" si="17"/>
        <v>73.333333333333329</v>
      </c>
      <c r="N342" s="8">
        <v>2</v>
      </c>
      <c r="O342" s="8">
        <v>1</v>
      </c>
      <c r="P342" s="8">
        <v>0</v>
      </c>
      <c r="Q342" s="8">
        <v>862</v>
      </c>
      <c r="R342" s="6">
        <f t="shared" si="18"/>
        <v>287.33333333333331</v>
      </c>
      <c r="S342" s="5">
        <v>1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8">
        <v>1073</v>
      </c>
      <c r="AF342" s="5">
        <v>1</v>
      </c>
    </row>
    <row r="343" spans="1:32" x14ac:dyDescent="0.25">
      <c r="A343" s="2">
        <v>2017</v>
      </c>
      <c r="B343" s="1" t="s">
        <v>30</v>
      </c>
      <c r="C343" s="8">
        <v>10</v>
      </c>
      <c r="D343" s="8">
        <v>1205</v>
      </c>
      <c r="E343" s="6">
        <f t="shared" si="16"/>
        <v>10041.666666666666</v>
      </c>
      <c r="F343" s="8">
        <v>870</v>
      </c>
      <c r="G343" s="8">
        <v>131</v>
      </c>
      <c r="H343" s="8">
        <v>66</v>
      </c>
      <c r="I343" s="8">
        <v>0</v>
      </c>
      <c r="J343" s="8">
        <v>0</v>
      </c>
      <c r="K343" s="8">
        <v>0</v>
      </c>
      <c r="L343" s="8">
        <v>1504</v>
      </c>
      <c r="M343" s="6">
        <f t="shared" si="17"/>
        <v>150.4</v>
      </c>
      <c r="N343" s="8">
        <v>9</v>
      </c>
      <c r="O343" s="8">
        <v>2</v>
      </c>
      <c r="P343" s="8">
        <v>1</v>
      </c>
      <c r="Q343" s="8">
        <v>27804</v>
      </c>
      <c r="R343" s="6">
        <f t="shared" si="18"/>
        <v>2780.4</v>
      </c>
      <c r="S343" s="5">
        <v>1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1</v>
      </c>
      <c r="AA343" s="5">
        <v>0</v>
      </c>
      <c r="AB343" s="5">
        <v>0</v>
      </c>
      <c r="AC343" s="5">
        <v>1</v>
      </c>
      <c r="AD343" s="5">
        <v>0</v>
      </c>
      <c r="AE343" s="8">
        <v>6954</v>
      </c>
      <c r="AF343" s="5">
        <v>1</v>
      </c>
    </row>
    <row r="344" spans="1:32" x14ac:dyDescent="0.25">
      <c r="A344" s="2">
        <v>2017</v>
      </c>
      <c r="B344" s="1" t="s">
        <v>30</v>
      </c>
      <c r="C344" s="8">
        <v>37</v>
      </c>
      <c r="D344" s="8">
        <v>7004</v>
      </c>
      <c r="E344" s="6">
        <f t="shared" si="16"/>
        <v>15774.774774774774</v>
      </c>
      <c r="F344" s="8">
        <v>1410</v>
      </c>
      <c r="G344" s="8">
        <v>310</v>
      </c>
      <c r="H344" s="8">
        <v>115</v>
      </c>
      <c r="I344" s="8">
        <v>0</v>
      </c>
      <c r="J344" s="8">
        <v>0</v>
      </c>
      <c r="K344" s="8">
        <v>0</v>
      </c>
      <c r="L344" s="8">
        <v>3477</v>
      </c>
      <c r="M344" s="6">
        <f t="shared" si="17"/>
        <v>93.972972972972968</v>
      </c>
      <c r="N344" s="8">
        <v>14</v>
      </c>
      <c r="O344" s="8">
        <v>3</v>
      </c>
      <c r="P344" s="8">
        <v>2</v>
      </c>
      <c r="Q344" s="8">
        <v>69028</v>
      </c>
      <c r="R344" s="6">
        <f t="shared" si="18"/>
        <v>1865.6216216216217</v>
      </c>
      <c r="S344" s="5">
        <v>1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1</v>
      </c>
      <c r="AA344" s="5">
        <v>0</v>
      </c>
      <c r="AB344" s="5">
        <v>0</v>
      </c>
      <c r="AC344" s="5">
        <v>1</v>
      </c>
      <c r="AD344" s="5">
        <v>0</v>
      </c>
      <c r="AE344" s="8">
        <v>22040</v>
      </c>
      <c r="AF344" s="5">
        <v>1</v>
      </c>
    </row>
    <row r="345" spans="1:32" x14ac:dyDescent="0.25">
      <c r="A345" s="2">
        <v>2017</v>
      </c>
      <c r="B345" s="1" t="s">
        <v>30</v>
      </c>
      <c r="C345" s="8">
        <v>36</v>
      </c>
      <c r="D345" s="8">
        <v>10062</v>
      </c>
      <c r="E345" s="6">
        <f t="shared" si="16"/>
        <v>23291.666666666668</v>
      </c>
      <c r="F345" s="8">
        <v>710</v>
      </c>
      <c r="G345" s="8">
        <v>356</v>
      </c>
      <c r="H345" s="8">
        <v>150</v>
      </c>
      <c r="I345" s="8">
        <v>0</v>
      </c>
      <c r="J345" s="8">
        <v>0</v>
      </c>
      <c r="K345" s="8">
        <v>0</v>
      </c>
      <c r="L345" s="8">
        <v>1528</v>
      </c>
      <c r="M345" s="6">
        <f t="shared" si="17"/>
        <v>42.444444444444443</v>
      </c>
      <c r="N345" s="8">
        <v>8</v>
      </c>
      <c r="O345" s="8">
        <v>2</v>
      </c>
      <c r="P345" s="8">
        <v>2</v>
      </c>
      <c r="Q345" s="8">
        <v>45677</v>
      </c>
      <c r="R345" s="6">
        <f t="shared" si="18"/>
        <v>1268.8055555555557</v>
      </c>
      <c r="S345" s="5">
        <v>1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1</v>
      </c>
      <c r="AA345" s="5">
        <v>0</v>
      </c>
      <c r="AB345" s="5">
        <v>0</v>
      </c>
      <c r="AC345" s="5">
        <v>1</v>
      </c>
      <c r="AD345" s="5">
        <v>0</v>
      </c>
      <c r="AE345" s="8">
        <v>18846</v>
      </c>
      <c r="AF345" s="5">
        <v>1</v>
      </c>
    </row>
    <row r="346" spans="1:32" x14ac:dyDescent="0.25">
      <c r="A346" s="2">
        <v>2017</v>
      </c>
      <c r="B346" s="1" t="s">
        <v>29</v>
      </c>
      <c r="C346" s="6">
        <v>56</v>
      </c>
      <c r="D346" s="6">
        <v>13550</v>
      </c>
      <c r="E346" s="6">
        <f>D346/C346/12*1000</f>
        <v>20163.690476190477</v>
      </c>
      <c r="F346" s="6">
        <v>4751</v>
      </c>
      <c r="G346" s="6">
        <v>846</v>
      </c>
      <c r="H346" s="6">
        <v>360</v>
      </c>
      <c r="I346" s="6">
        <v>0</v>
      </c>
      <c r="J346" s="6">
        <v>0</v>
      </c>
      <c r="K346" s="6">
        <v>0</v>
      </c>
      <c r="L346" s="6">
        <v>12346</v>
      </c>
      <c r="M346" s="6">
        <f t="shared" si="17"/>
        <v>220.46428571428572</v>
      </c>
      <c r="N346" s="6">
        <v>27</v>
      </c>
      <c r="O346" s="6">
        <v>6</v>
      </c>
      <c r="P346" s="6">
        <v>3</v>
      </c>
      <c r="Q346" s="6">
        <v>136298</v>
      </c>
      <c r="R346" s="6">
        <f t="shared" si="18"/>
        <v>2433.8928571428573</v>
      </c>
      <c r="S346" s="5">
        <v>1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1</v>
      </c>
      <c r="AA346" s="5">
        <v>0</v>
      </c>
      <c r="AB346" s="5">
        <v>0</v>
      </c>
      <c r="AC346" s="5">
        <v>1</v>
      </c>
      <c r="AD346" s="5">
        <v>0</v>
      </c>
      <c r="AE346" s="6">
        <v>45753</v>
      </c>
      <c r="AF346" s="5">
        <v>0</v>
      </c>
    </row>
    <row r="347" spans="1:32" x14ac:dyDescent="0.25">
      <c r="A347" s="2">
        <v>2017</v>
      </c>
      <c r="B347" s="1" t="s">
        <v>30</v>
      </c>
      <c r="C347" s="6">
        <v>11</v>
      </c>
      <c r="D347" s="6">
        <v>2027</v>
      </c>
      <c r="E347" s="6">
        <f t="shared" ref="E347:E352" si="19">D347/C347/12*1000</f>
        <v>15356.060606060608</v>
      </c>
      <c r="F347" s="6">
        <v>960</v>
      </c>
      <c r="G347" s="6">
        <v>278</v>
      </c>
      <c r="H347" s="6">
        <v>0</v>
      </c>
      <c r="I347" s="6">
        <v>200</v>
      </c>
      <c r="J347" s="6">
        <v>0</v>
      </c>
      <c r="K347" s="6">
        <v>0</v>
      </c>
      <c r="L347" s="6">
        <v>808</v>
      </c>
      <c r="M347" s="6">
        <f t="shared" si="17"/>
        <v>73.454545454545453</v>
      </c>
      <c r="N347" s="6">
        <v>5</v>
      </c>
      <c r="O347" s="6">
        <v>0</v>
      </c>
      <c r="P347" s="6">
        <v>0</v>
      </c>
      <c r="Q347" s="6">
        <v>24913</v>
      </c>
      <c r="R347" s="6">
        <f t="shared" si="18"/>
        <v>2264.818181818182</v>
      </c>
      <c r="S347" s="5">
        <v>1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1</v>
      </c>
      <c r="Z347" s="5">
        <v>1</v>
      </c>
      <c r="AA347" s="5">
        <v>1</v>
      </c>
      <c r="AB347" s="5">
        <v>0</v>
      </c>
      <c r="AC347" s="5">
        <v>0</v>
      </c>
      <c r="AD347" s="5">
        <v>0</v>
      </c>
      <c r="AE347" s="6">
        <v>43387</v>
      </c>
      <c r="AF347" s="5">
        <v>0</v>
      </c>
    </row>
    <row r="348" spans="1:32" x14ac:dyDescent="0.25">
      <c r="A348" s="2">
        <v>2017</v>
      </c>
      <c r="B348" s="1" t="s">
        <v>29</v>
      </c>
      <c r="C348" s="6">
        <v>18</v>
      </c>
      <c r="D348" s="6">
        <v>3912</v>
      </c>
      <c r="E348" s="6">
        <f t="shared" si="19"/>
        <v>18111.111111111109</v>
      </c>
      <c r="F348" s="6">
        <v>2284</v>
      </c>
      <c r="G348" s="6">
        <v>539</v>
      </c>
      <c r="H348" s="6">
        <v>234</v>
      </c>
      <c r="I348" s="6">
        <v>0</v>
      </c>
      <c r="J348" s="6">
        <v>0</v>
      </c>
      <c r="K348" s="6">
        <v>0</v>
      </c>
      <c r="L348" s="6">
        <v>1983</v>
      </c>
      <c r="M348" s="6">
        <f t="shared" si="17"/>
        <v>110.16666666666667</v>
      </c>
      <c r="N348" s="6">
        <v>12</v>
      </c>
      <c r="O348" s="6">
        <v>2</v>
      </c>
      <c r="P348" s="6">
        <v>1</v>
      </c>
      <c r="Q348" s="6">
        <v>88411</v>
      </c>
      <c r="R348" s="6">
        <f t="shared" si="18"/>
        <v>4911.7222222222226</v>
      </c>
      <c r="S348" s="5">
        <v>1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1</v>
      </c>
      <c r="Z348" s="5">
        <v>1</v>
      </c>
      <c r="AA348" s="5">
        <v>0</v>
      </c>
      <c r="AB348" s="5">
        <v>0</v>
      </c>
      <c r="AC348" s="5">
        <v>1</v>
      </c>
      <c r="AD348" s="5">
        <v>0</v>
      </c>
      <c r="AE348" s="6">
        <v>22062</v>
      </c>
      <c r="AF348" s="5">
        <v>1</v>
      </c>
    </row>
    <row r="349" spans="1:32" x14ac:dyDescent="0.25">
      <c r="A349" s="2">
        <v>2017</v>
      </c>
      <c r="B349" s="1" t="s">
        <v>29</v>
      </c>
      <c r="C349" s="6">
        <v>31</v>
      </c>
      <c r="D349" s="6">
        <v>6511</v>
      </c>
      <c r="E349" s="6">
        <f t="shared" si="19"/>
        <v>17502.68817204301</v>
      </c>
      <c r="F349" s="6">
        <v>1600</v>
      </c>
      <c r="G349" s="6">
        <v>517</v>
      </c>
      <c r="H349" s="6">
        <v>201</v>
      </c>
      <c r="I349" s="6">
        <v>0</v>
      </c>
      <c r="J349" s="6">
        <v>0</v>
      </c>
      <c r="K349" s="6">
        <v>0</v>
      </c>
      <c r="L349" s="6">
        <v>5057</v>
      </c>
      <c r="M349" s="6">
        <f t="shared" si="17"/>
        <v>163.12903225806451</v>
      </c>
      <c r="N349" s="6">
        <v>15</v>
      </c>
      <c r="O349" s="6">
        <v>3</v>
      </c>
      <c r="P349" s="6">
        <v>3</v>
      </c>
      <c r="Q349" s="6">
        <v>53018</v>
      </c>
      <c r="R349" s="6">
        <f t="shared" si="18"/>
        <v>1710.258064516129</v>
      </c>
      <c r="S349" s="5">
        <v>1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1</v>
      </c>
      <c r="AA349" s="5">
        <v>0</v>
      </c>
      <c r="AB349" s="5">
        <v>0</v>
      </c>
      <c r="AC349" s="5">
        <v>1</v>
      </c>
      <c r="AD349" s="5">
        <v>0</v>
      </c>
      <c r="AE349" s="6">
        <v>22541</v>
      </c>
      <c r="AF349" s="5">
        <v>0</v>
      </c>
    </row>
    <row r="350" spans="1:32" x14ac:dyDescent="0.25">
      <c r="A350" s="2">
        <v>2017</v>
      </c>
      <c r="B350" s="1" t="s">
        <v>29</v>
      </c>
      <c r="C350" s="6">
        <v>2</v>
      </c>
      <c r="D350" s="6">
        <v>282</v>
      </c>
      <c r="E350" s="6">
        <f t="shared" si="19"/>
        <v>11750</v>
      </c>
      <c r="F350" s="6">
        <v>0</v>
      </c>
      <c r="G350" s="6">
        <v>27</v>
      </c>
      <c r="H350" s="6">
        <v>17</v>
      </c>
      <c r="I350" s="6">
        <v>0</v>
      </c>
      <c r="J350" s="6">
        <v>0</v>
      </c>
      <c r="K350" s="6">
        <v>0</v>
      </c>
      <c r="L350" s="6">
        <v>82</v>
      </c>
      <c r="M350" s="6">
        <f t="shared" si="17"/>
        <v>41</v>
      </c>
      <c r="N350" s="6">
        <v>0</v>
      </c>
      <c r="O350" s="6">
        <v>0</v>
      </c>
      <c r="P350" s="6">
        <v>0</v>
      </c>
      <c r="Q350" s="6">
        <v>17981</v>
      </c>
      <c r="R350" s="6">
        <f t="shared" si="18"/>
        <v>8990.5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1</v>
      </c>
      <c r="AA350" s="5">
        <v>0</v>
      </c>
      <c r="AB350" s="5">
        <v>0</v>
      </c>
      <c r="AC350" s="5">
        <v>1</v>
      </c>
      <c r="AD350" s="5">
        <v>0</v>
      </c>
      <c r="AE350" s="6">
        <v>3230</v>
      </c>
      <c r="AF350" s="5">
        <v>0</v>
      </c>
    </row>
    <row r="351" spans="1:32" x14ac:dyDescent="0.25">
      <c r="A351" s="2">
        <v>2017</v>
      </c>
      <c r="B351" s="1" t="s">
        <v>29</v>
      </c>
      <c r="C351" s="6">
        <v>10</v>
      </c>
      <c r="D351" s="6">
        <v>1865</v>
      </c>
      <c r="E351" s="6">
        <f t="shared" si="19"/>
        <v>15541.666666666666</v>
      </c>
      <c r="F351" s="6">
        <v>3633</v>
      </c>
      <c r="G351" s="6">
        <v>673</v>
      </c>
      <c r="H351" s="6">
        <v>200</v>
      </c>
      <c r="I351" s="6">
        <v>0</v>
      </c>
      <c r="J351" s="6">
        <v>0</v>
      </c>
      <c r="K351" s="6">
        <v>0</v>
      </c>
      <c r="L351" s="6">
        <v>975</v>
      </c>
      <c r="M351" s="6">
        <f t="shared" si="17"/>
        <v>97.5</v>
      </c>
      <c r="N351" s="6">
        <v>2</v>
      </c>
      <c r="O351" s="6">
        <v>1</v>
      </c>
      <c r="P351" s="6">
        <v>0</v>
      </c>
      <c r="Q351" s="6">
        <v>121432</v>
      </c>
      <c r="R351" s="6">
        <f t="shared" si="18"/>
        <v>12143.2</v>
      </c>
      <c r="S351" s="5">
        <v>1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1</v>
      </c>
      <c r="Z351" s="5">
        <v>1</v>
      </c>
      <c r="AA351" s="5">
        <v>0</v>
      </c>
      <c r="AB351" s="5">
        <v>0</v>
      </c>
      <c r="AC351" s="5">
        <v>1</v>
      </c>
      <c r="AD351" s="5">
        <v>0</v>
      </c>
      <c r="AE351" s="6">
        <v>12974</v>
      </c>
      <c r="AF351" s="5">
        <v>0</v>
      </c>
    </row>
    <row r="352" spans="1:32" x14ac:dyDescent="0.25">
      <c r="A352" s="2">
        <v>2017</v>
      </c>
      <c r="B352" s="1" t="s">
        <v>29</v>
      </c>
      <c r="C352" s="6">
        <v>1</v>
      </c>
      <c r="D352" s="6">
        <v>216</v>
      </c>
      <c r="E352" s="6">
        <f t="shared" si="19"/>
        <v>18000</v>
      </c>
      <c r="F352" s="6">
        <v>1100</v>
      </c>
      <c r="G352" s="6">
        <v>103</v>
      </c>
      <c r="H352" s="6">
        <v>27</v>
      </c>
      <c r="I352" s="6">
        <v>0</v>
      </c>
      <c r="J352" s="6">
        <v>0</v>
      </c>
      <c r="K352" s="6">
        <v>0</v>
      </c>
      <c r="L352" s="6">
        <v>853</v>
      </c>
      <c r="M352" s="6">
        <f t="shared" si="17"/>
        <v>853</v>
      </c>
      <c r="N352" s="6">
        <v>7</v>
      </c>
      <c r="O352" s="6">
        <v>1</v>
      </c>
      <c r="P352" s="6">
        <v>0</v>
      </c>
      <c r="Q352" s="6">
        <v>5429</v>
      </c>
      <c r="R352" s="6">
        <f t="shared" si="18"/>
        <v>5429</v>
      </c>
      <c r="S352" s="5">
        <v>1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1</v>
      </c>
      <c r="Z352" s="5">
        <v>1</v>
      </c>
      <c r="AA352" s="5">
        <v>0</v>
      </c>
      <c r="AB352" s="5">
        <v>0</v>
      </c>
      <c r="AC352" s="5">
        <v>1</v>
      </c>
      <c r="AD352" s="5">
        <v>0</v>
      </c>
      <c r="AE352" s="6">
        <v>2202</v>
      </c>
      <c r="AF352" s="5">
        <v>0</v>
      </c>
    </row>
    <row r="353" spans="1:32" x14ac:dyDescent="0.25">
      <c r="A353" s="2">
        <v>2017</v>
      </c>
      <c r="B353" s="1" t="s">
        <v>29</v>
      </c>
      <c r="C353" s="8">
        <v>13</v>
      </c>
      <c r="D353" s="8">
        <v>1641</v>
      </c>
      <c r="E353" s="6">
        <f t="shared" si="16"/>
        <v>10519.230769230768</v>
      </c>
      <c r="F353" s="8">
        <v>3811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2643</v>
      </c>
      <c r="M353" s="6">
        <f t="shared" si="17"/>
        <v>203.30769230769232</v>
      </c>
      <c r="N353" s="8">
        <v>8</v>
      </c>
      <c r="O353" s="8">
        <v>1</v>
      </c>
      <c r="P353" s="8">
        <v>0</v>
      </c>
      <c r="Q353" s="8">
        <v>22302</v>
      </c>
      <c r="R353" s="6">
        <f t="shared" si="18"/>
        <v>1715.5384615384614</v>
      </c>
      <c r="S353" s="5">
        <v>1</v>
      </c>
      <c r="T353" s="5">
        <v>1</v>
      </c>
      <c r="U353" s="5">
        <v>1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8">
        <v>10802</v>
      </c>
      <c r="AF353" s="5">
        <v>1</v>
      </c>
    </row>
    <row r="354" spans="1:32" x14ac:dyDescent="0.25">
      <c r="A354" s="2">
        <v>2017</v>
      </c>
      <c r="B354" s="1" t="s">
        <v>29</v>
      </c>
      <c r="C354" s="8">
        <v>60</v>
      </c>
      <c r="D354" s="8">
        <v>7870</v>
      </c>
      <c r="E354" s="6">
        <f t="shared" si="16"/>
        <v>10930.555555555555</v>
      </c>
      <c r="F354" s="8">
        <v>9352</v>
      </c>
      <c r="G354" s="8">
        <v>600</v>
      </c>
      <c r="H354" s="8">
        <v>200</v>
      </c>
      <c r="I354" s="8">
        <v>0</v>
      </c>
      <c r="J354" s="8">
        <v>0</v>
      </c>
      <c r="K354" s="8">
        <v>0</v>
      </c>
      <c r="L354" s="8">
        <v>12409</v>
      </c>
      <c r="M354" s="6">
        <f t="shared" si="17"/>
        <v>206.81666666666666</v>
      </c>
      <c r="N354" s="8">
        <v>23</v>
      </c>
      <c r="O354" s="8">
        <v>9</v>
      </c>
      <c r="P354" s="8">
        <v>2</v>
      </c>
      <c r="Q354" s="8">
        <v>140512</v>
      </c>
      <c r="R354" s="6">
        <f t="shared" si="18"/>
        <v>2341.8666666666668</v>
      </c>
      <c r="S354" s="5">
        <v>1</v>
      </c>
      <c r="T354" s="5">
        <v>0</v>
      </c>
      <c r="U354" s="5">
        <v>1</v>
      </c>
      <c r="V354" s="5">
        <v>0</v>
      </c>
      <c r="W354" s="5">
        <v>0</v>
      </c>
      <c r="X354" s="5">
        <v>0</v>
      </c>
      <c r="Y354" s="5">
        <v>0</v>
      </c>
      <c r="Z354" s="5">
        <v>1</v>
      </c>
      <c r="AA354" s="5">
        <v>0</v>
      </c>
      <c r="AB354" s="5">
        <v>0</v>
      </c>
      <c r="AC354" s="5">
        <v>1</v>
      </c>
      <c r="AD354" s="5">
        <v>0</v>
      </c>
      <c r="AE354" s="8">
        <v>39314</v>
      </c>
      <c r="AF354" s="5">
        <v>1</v>
      </c>
    </row>
    <row r="355" spans="1:32" x14ac:dyDescent="0.25">
      <c r="A355" s="2">
        <v>2017</v>
      </c>
      <c r="B355" s="1" t="s">
        <v>30</v>
      </c>
      <c r="C355" s="8">
        <v>82</v>
      </c>
      <c r="D355" s="8">
        <v>18784</v>
      </c>
      <c r="E355" s="6">
        <f t="shared" si="16"/>
        <v>19089.430894308942</v>
      </c>
      <c r="F355" s="8">
        <v>2224</v>
      </c>
      <c r="G355" s="8">
        <v>611</v>
      </c>
      <c r="H355" s="8">
        <v>325</v>
      </c>
      <c r="I355" s="8">
        <v>0</v>
      </c>
      <c r="J355" s="8">
        <v>0</v>
      </c>
      <c r="K355" s="8">
        <v>0</v>
      </c>
      <c r="L355" s="8">
        <v>8765</v>
      </c>
      <c r="M355" s="6">
        <f t="shared" si="17"/>
        <v>106.89024390243902</v>
      </c>
      <c r="N355" s="8">
        <v>32</v>
      </c>
      <c r="O355" s="8">
        <v>7</v>
      </c>
      <c r="P355" s="8">
        <v>1</v>
      </c>
      <c r="Q355" s="8">
        <v>97702</v>
      </c>
      <c r="R355" s="6">
        <f t="shared" si="18"/>
        <v>1191.4878048780488</v>
      </c>
      <c r="S355" s="5">
        <v>1</v>
      </c>
      <c r="T355" s="5">
        <v>0</v>
      </c>
      <c r="U355" s="5">
        <v>1</v>
      </c>
      <c r="V355" s="5">
        <v>0</v>
      </c>
      <c r="W355" s="5">
        <v>0</v>
      </c>
      <c r="X355" s="5">
        <v>0</v>
      </c>
      <c r="Y355" s="5">
        <v>0</v>
      </c>
      <c r="Z355" s="5">
        <v>1</v>
      </c>
      <c r="AA355" s="5">
        <v>0</v>
      </c>
      <c r="AB355" s="5">
        <v>0</v>
      </c>
      <c r="AC355" s="5">
        <v>1</v>
      </c>
      <c r="AD355" s="5">
        <v>0</v>
      </c>
      <c r="AE355" s="8">
        <v>47527</v>
      </c>
      <c r="AF355" s="5">
        <v>1</v>
      </c>
    </row>
    <row r="356" spans="1:32" x14ac:dyDescent="0.25">
      <c r="A356" s="2">
        <v>2017</v>
      </c>
      <c r="B356" s="1" t="s">
        <v>29</v>
      </c>
      <c r="C356" s="8">
        <v>8</v>
      </c>
      <c r="D356" s="8">
        <v>1006</v>
      </c>
      <c r="E356" s="6">
        <f t="shared" si="16"/>
        <v>10479.166666666666</v>
      </c>
      <c r="F356" s="8">
        <v>2522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1440</v>
      </c>
      <c r="M356" s="6">
        <f t="shared" si="17"/>
        <v>180</v>
      </c>
      <c r="N356" s="8">
        <v>7</v>
      </c>
      <c r="O356" s="8">
        <v>0</v>
      </c>
      <c r="P356" s="8">
        <v>0</v>
      </c>
      <c r="Q356" s="8">
        <v>885</v>
      </c>
      <c r="R356" s="6">
        <f t="shared" si="18"/>
        <v>110.625</v>
      </c>
      <c r="S356" s="5">
        <v>1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8">
        <v>1865</v>
      </c>
      <c r="AF356" s="5">
        <v>0</v>
      </c>
    </row>
    <row r="357" spans="1:32" x14ac:dyDescent="0.25">
      <c r="A357" s="2">
        <v>2017</v>
      </c>
      <c r="B357" s="1" t="s">
        <v>29</v>
      </c>
      <c r="C357" s="8">
        <v>15</v>
      </c>
      <c r="D357" s="8">
        <v>2143</v>
      </c>
      <c r="E357" s="6">
        <f t="shared" si="16"/>
        <v>11905.555555555557</v>
      </c>
      <c r="F357" s="8">
        <v>3745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3805</v>
      </c>
      <c r="M357" s="6">
        <f t="shared" si="17"/>
        <v>253.66666666666666</v>
      </c>
      <c r="N357" s="8">
        <v>12</v>
      </c>
      <c r="O357" s="8">
        <v>5</v>
      </c>
      <c r="P357" s="8">
        <v>1</v>
      </c>
      <c r="Q357" s="8">
        <v>39842</v>
      </c>
      <c r="R357" s="6">
        <f t="shared" si="18"/>
        <v>2656.1333333333332</v>
      </c>
      <c r="S357" s="5">
        <v>1</v>
      </c>
      <c r="T357" s="5">
        <v>0</v>
      </c>
      <c r="U357" s="5">
        <v>1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8">
        <v>4181</v>
      </c>
      <c r="AF357" s="5">
        <v>1</v>
      </c>
    </row>
    <row r="358" spans="1:32" x14ac:dyDescent="0.25">
      <c r="A358" s="2">
        <v>2017</v>
      </c>
      <c r="B358" s="1" t="s">
        <v>29</v>
      </c>
      <c r="C358" s="8">
        <v>10</v>
      </c>
      <c r="D358" s="8">
        <v>2048</v>
      </c>
      <c r="E358" s="6">
        <f t="shared" si="16"/>
        <v>17066.666666666668</v>
      </c>
      <c r="F358" s="8">
        <v>1723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2986</v>
      </c>
      <c r="M358" s="6">
        <f t="shared" si="17"/>
        <v>298.60000000000002</v>
      </c>
      <c r="N358" s="8">
        <v>7</v>
      </c>
      <c r="O358" s="8">
        <v>3</v>
      </c>
      <c r="P358" s="8">
        <v>0</v>
      </c>
      <c r="Q358" s="8">
        <v>80261</v>
      </c>
      <c r="R358" s="6">
        <f t="shared" si="18"/>
        <v>8026.1</v>
      </c>
      <c r="S358" s="5">
        <v>1</v>
      </c>
      <c r="T358" s="5">
        <v>0</v>
      </c>
      <c r="U358" s="5">
        <v>1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8">
        <v>22531</v>
      </c>
      <c r="AF358" s="5">
        <v>1</v>
      </c>
    </row>
    <row r="359" spans="1:32" x14ac:dyDescent="0.25">
      <c r="A359" s="2">
        <v>2017</v>
      </c>
      <c r="B359" s="1" t="s">
        <v>29</v>
      </c>
      <c r="C359" s="8">
        <v>462</v>
      </c>
      <c r="D359" s="8">
        <v>69478</v>
      </c>
      <c r="E359" s="6">
        <f t="shared" si="16"/>
        <v>12532.106782106781</v>
      </c>
      <c r="F359" s="8">
        <v>856</v>
      </c>
      <c r="G359" s="8">
        <v>2179</v>
      </c>
      <c r="H359" s="8">
        <v>851</v>
      </c>
      <c r="I359" s="8">
        <v>0</v>
      </c>
      <c r="J359" s="8">
        <v>0</v>
      </c>
      <c r="K359" s="8">
        <v>0</v>
      </c>
      <c r="L359" s="8">
        <v>7545</v>
      </c>
      <c r="M359" s="6">
        <f t="shared" si="17"/>
        <v>16.331168831168831</v>
      </c>
      <c r="N359" s="8">
        <v>31</v>
      </c>
      <c r="O359" s="8">
        <v>2</v>
      </c>
      <c r="P359" s="8">
        <v>1</v>
      </c>
      <c r="Q359" s="8">
        <v>19520</v>
      </c>
      <c r="R359" s="6">
        <f t="shared" si="18"/>
        <v>42.251082251082252</v>
      </c>
      <c r="S359" s="5">
        <v>1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1</v>
      </c>
      <c r="AA359" s="5">
        <v>0</v>
      </c>
      <c r="AB359" s="5">
        <v>0</v>
      </c>
      <c r="AC359" s="5">
        <v>1</v>
      </c>
      <c r="AD359" s="5">
        <v>0</v>
      </c>
      <c r="AE359" s="8">
        <v>148321</v>
      </c>
      <c r="AF359" s="5">
        <v>1</v>
      </c>
    </row>
    <row r="360" spans="1:32" x14ac:dyDescent="0.25">
      <c r="A360" s="2">
        <v>2017</v>
      </c>
      <c r="B360" s="1" t="s">
        <v>30</v>
      </c>
      <c r="C360" s="8">
        <v>13</v>
      </c>
      <c r="D360" s="8">
        <v>2263</v>
      </c>
      <c r="E360" s="6">
        <f t="shared" si="16"/>
        <v>14506.410256410256</v>
      </c>
      <c r="F360" s="8">
        <v>1585</v>
      </c>
      <c r="G360" s="8">
        <v>206</v>
      </c>
      <c r="H360" s="8">
        <v>94</v>
      </c>
      <c r="I360" s="8">
        <v>0</v>
      </c>
      <c r="J360" s="8">
        <v>0</v>
      </c>
      <c r="K360" s="8">
        <v>0</v>
      </c>
      <c r="L360" s="8">
        <v>2600</v>
      </c>
      <c r="M360" s="6">
        <f t="shared" si="17"/>
        <v>200</v>
      </c>
      <c r="N360" s="8">
        <v>6</v>
      </c>
      <c r="O360" s="8">
        <v>3</v>
      </c>
      <c r="P360" s="8">
        <v>0</v>
      </c>
      <c r="Q360" s="8">
        <v>9175</v>
      </c>
      <c r="R360" s="6">
        <f t="shared" si="18"/>
        <v>705.76923076923072</v>
      </c>
      <c r="S360" s="5">
        <v>1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1</v>
      </c>
      <c r="AA360" s="5">
        <v>0</v>
      </c>
      <c r="AB360" s="5">
        <v>0</v>
      </c>
      <c r="AC360" s="5">
        <v>1</v>
      </c>
      <c r="AD360" s="5">
        <v>0</v>
      </c>
      <c r="AE360" s="8">
        <v>4578</v>
      </c>
      <c r="AF360" s="5">
        <v>0</v>
      </c>
    </row>
    <row r="361" spans="1:32" x14ac:dyDescent="0.25">
      <c r="A361" s="2">
        <v>2017</v>
      </c>
      <c r="B361" s="1" t="s">
        <v>30</v>
      </c>
      <c r="C361" s="8">
        <v>58</v>
      </c>
      <c r="D361" s="8">
        <v>13154</v>
      </c>
      <c r="E361" s="6">
        <f t="shared" si="16"/>
        <v>18899.425287356324</v>
      </c>
      <c r="F361" s="8">
        <v>2866</v>
      </c>
      <c r="G361" s="8">
        <v>1006</v>
      </c>
      <c r="H361" s="8">
        <v>504</v>
      </c>
      <c r="I361" s="8">
        <v>0</v>
      </c>
      <c r="J361" s="8">
        <v>0</v>
      </c>
      <c r="K361" s="8">
        <v>0</v>
      </c>
      <c r="L361" s="8">
        <v>10046</v>
      </c>
      <c r="M361" s="6">
        <f t="shared" si="17"/>
        <v>173.20689655172413</v>
      </c>
      <c r="N361" s="8">
        <v>11</v>
      </c>
      <c r="O361" s="8">
        <v>4</v>
      </c>
      <c r="P361" s="8">
        <v>3</v>
      </c>
      <c r="Q361" s="8">
        <v>130250</v>
      </c>
      <c r="R361" s="6">
        <f t="shared" si="18"/>
        <v>2245.6896551724139</v>
      </c>
      <c r="S361" s="5">
        <v>1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1</v>
      </c>
      <c r="AA361" s="5">
        <v>0</v>
      </c>
      <c r="AB361" s="5">
        <v>0</v>
      </c>
      <c r="AC361" s="5">
        <v>1</v>
      </c>
      <c r="AD361" s="5">
        <v>0</v>
      </c>
      <c r="AE361" s="8">
        <v>38643</v>
      </c>
      <c r="AF361" s="5">
        <v>1</v>
      </c>
    </row>
    <row r="362" spans="1:32" x14ac:dyDescent="0.25">
      <c r="A362" s="2">
        <v>2017</v>
      </c>
      <c r="B362" s="1" t="s">
        <v>32</v>
      </c>
      <c r="C362" s="8">
        <v>90</v>
      </c>
      <c r="D362" s="8">
        <v>23818</v>
      </c>
      <c r="E362" s="6">
        <f t="shared" si="16"/>
        <v>22053.703703703704</v>
      </c>
      <c r="F362" s="8">
        <v>3740</v>
      </c>
      <c r="G362" s="8">
        <v>1331</v>
      </c>
      <c r="H362" s="8">
        <v>810</v>
      </c>
      <c r="I362" s="8">
        <v>0</v>
      </c>
      <c r="J362" s="8">
        <v>0</v>
      </c>
      <c r="K362" s="8">
        <v>0</v>
      </c>
      <c r="L362" s="8">
        <v>9446</v>
      </c>
      <c r="M362" s="6">
        <f t="shared" si="17"/>
        <v>104.95555555555555</v>
      </c>
      <c r="N362" s="8">
        <v>25</v>
      </c>
      <c r="O362" s="8">
        <v>4</v>
      </c>
      <c r="P362" s="8">
        <v>7</v>
      </c>
      <c r="Q362" s="8">
        <v>230043</v>
      </c>
      <c r="R362" s="6">
        <f t="shared" si="18"/>
        <v>2556.0333333333333</v>
      </c>
      <c r="S362" s="5">
        <v>1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1</v>
      </c>
      <c r="AA362" s="5">
        <v>0</v>
      </c>
      <c r="AB362" s="5">
        <v>0</v>
      </c>
      <c r="AC362" s="5">
        <v>1</v>
      </c>
      <c r="AD362" s="5">
        <v>0</v>
      </c>
      <c r="AE362" s="8">
        <v>76107</v>
      </c>
      <c r="AF362" s="5">
        <v>1</v>
      </c>
    </row>
    <row r="363" spans="1:32" x14ac:dyDescent="0.25">
      <c r="A363" s="2">
        <v>2017</v>
      </c>
      <c r="B363" s="1" t="s">
        <v>30</v>
      </c>
      <c r="C363" s="8">
        <v>1.9</v>
      </c>
      <c r="D363" s="8">
        <v>186</v>
      </c>
      <c r="E363" s="6">
        <f t="shared" si="16"/>
        <v>8157.8947368421059</v>
      </c>
      <c r="F363" s="8">
        <v>559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1204</v>
      </c>
      <c r="M363" s="6">
        <f t="shared" si="17"/>
        <v>633.68421052631584</v>
      </c>
      <c r="N363" s="8">
        <v>6</v>
      </c>
      <c r="O363" s="8">
        <v>1</v>
      </c>
      <c r="P363" s="8">
        <v>0</v>
      </c>
      <c r="Q363" s="8">
        <v>10280</v>
      </c>
      <c r="R363" s="6">
        <f t="shared" si="18"/>
        <v>5410.5263157894742</v>
      </c>
      <c r="S363" s="5">
        <v>1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8">
        <v>292</v>
      </c>
      <c r="AF363" s="5">
        <v>1</v>
      </c>
    </row>
    <row r="364" spans="1:32" x14ac:dyDescent="0.25">
      <c r="A364" s="2">
        <v>2017</v>
      </c>
      <c r="B364" s="1" t="s">
        <v>30</v>
      </c>
      <c r="C364" s="8">
        <v>57</v>
      </c>
      <c r="D364" s="8">
        <v>10722</v>
      </c>
      <c r="E364" s="6">
        <f t="shared" si="16"/>
        <v>15675.438596491227</v>
      </c>
      <c r="F364" s="8">
        <v>2490</v>
      </c>
      <c r="G364" s="8">
        <v>791</v>
      </c>
      <c r="H364" s="8">
        <v>285</v>
      </c>
      <c r="I364" s="8">
        <v>0</v>
      </c>
      <c r="J364" s="8">
        <v>0</v>
      </c>
      <c r="K364" s="8">
        <v>0</v>
      </c>
      <c r="L364" s="8">
        <v>8883</v>
      </c>
      <c r="M364" s="6">
        <f t="shared" si="17"/>
        <v>155.84210526315789</v>
      </c>
      <c r="N364" s="8">
        <v>16</v>
      </c>
      <c r="O364" s="8">
        <v>4</v>
      </c>
      <c r="P364" s="8">
        <v>1</v>
      </c>
      <c r="Q364" s="8">
        <v>61054</v>
      </c>
      <c r="R364" s="6">
        <f t="shared" si="18"/>
        <v>1071.1228070175439</v>
      </c>
      <c r="S364" s="5">
        <v>1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1</v>
      </c>
      <c r="AA364" s="5">
        <v>0</v>
      </c>
      <c r="AB364" s="5">
        <v>0</v>
      </c>
      <c r="AC364" s="5">
        <v>1</v>
      </c>
      <c r="AD364" s="5">
        <v>0</v>
      </c>
      <c r="AE364" s="8">
        <v>27586</v>
      </c>
      <c r="AF364" s="5">
        <v>1</v>
      </c>
    </row>
    <row r="365" spans="1:32" x14ac:dyDescent="0.25">
      <c r="A365" s="2">
        <v>2017</v>
      </c>
      <c r="B365" s="1" t="s">
        <v>29</v>
      </c>
      <c r="C365" s="8">
        <v>4</v>
      </c>
      <c r="D365" s="8">
        <v>384</v>
      </c>
      <c r="E365" s="6">
        <f t="shared" ref="E365:E417" si="20">D365/C365/12*1000</f>
        <v>8000</v>
      </c>
      <c r="F365" s="8">
        <v>570</v>
      </c>
      <c r="G365" s="8">
        <v>0</v>
      </c>
      <c r="H365" s="8">
        <v>0</v>
      </c>
      <c r="I365" s="8">
        <v>0</v>
      </c>
      <c r="J365" s="8">
        <v>4.0000000000000001E-3</v>
      </c>
      <c r="K365" s="8">
        <v>0</v>
      </c>
      <c r="L365" s="8">
        <v>1028</v>
      </c>
      <c r="M365" s="6">
        <f t="shared" si="17"/>
        <v>257</v>
      </c>
      <c r="N365" s="8">
        <v>3</v>
      </c>
      <c r="O365" s="8">
        <v>2</v>
      </c>
      <c r="P365" s="8">
        <v>0</v>
      </c>
      <c r="Q365" s="8">
        <v>95947</v>
      </c>
      <c r="R365" s="6">
        <f t="shared" si="18"/>
        <v>23986.75</v>
      </c>
      <c r="S365" s="5">
        <v>1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8">
        <v>519</v>
      </c>
      <c r="AF365" s="5">
        <v>1</v>
      </c>
    </row>
    <row r="366" spans="1:32" x14ac:dyDescent="0.25">
      <c r="A366" s="2">
        <v>2017</v>
      </c>
      <c r="B366" s="1" t="s">
        <v>31</v>
      </c>
      <c r="C366" s="8">
        <v>294</v>
      </c>
      <c r="D366" s="8">
        <v>116598</v>
      </c>
      <c r="E366" s="6">
        <f t="shared" si="20"/>
        <v>33049.319727891154</v>
      </c>
      <c r="F366" s="8">
        <v>578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8622</v>
      </c>
      <c r="M366" s="6">
        <f t="shared" si="17"/>
        <v>29.326530612244898</v>
      </c>
      <c r="N366" s="8">
        <v>9</v>
      </c>
      <c r="O366" s="8">
        <v>0</v>
      </c>
      <c r="P366" s="8">
        <v>0</v>
      </c>
      <c r="Q366" s="8">
        <v>1651909</v>
      </c>
      <c r="R366" s="6">
        <f t="shared" si="18"/>
        <v>5618.7380952380954</v>
      </c>
      <c r="S366" s="5">
        <v>0</v>
      </c>
      <c r="T366" s="5">
        <v>0</v>
      </c>
      <c r="U366" s="5">
        <v>0</v>
      </c>
      <c r="V366" s="5">
        <v>0</v>
      </c>
      <c r="W366" s="5">
        <v>1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8">
        <v>428721</v>
      </c>
      <c r="AF366" s="5">
        <v>1</v>
      </c>
    </row>
    <row r="367" spans="1:32" x14ac:dyDescent="0.25">
      <c r="A367" s="2">
        <v>2016</v>
      </c>
      <c r="B367" s="1" t="s">
        <v>29</v>
      </c>
      <c r="C367" s="8">
        <v>59</v>
      </c>
      <c r="D367" s="8">
        <v>10029</v>
      </c>
      <c r="E367" s="8">
        <f t="shared" si="20"/>
        <v>14165.254237288136</v>
      </c>
      <c r="F367" s="8">
        <v>0</v>
      </c>
      <c r="G367" s="8">
        <v>1269</v>
      </c>
      <c r="H367" s="8">
        <v>734</v>
      </c>
      <c r="I367" s="8">
        <v>0</v>
      </c>
      <c r="J367" s="8">
        <v>0</v>
      </c>
      <c r="K367" s="8">
        <v>0</v>
      </c>
      <c r="L367" s="8">
        <v>2265</v>
      </c>
      <c r="M367" s="8">
        <f t="shared" si="17"/>
        <v>38.389830508474574</v>
      </c>
      <c r="N367" s="8">
        <v>5</v>
      </c>
      <c r="O367" s="8">
        <v>3</v>
      </c>
      <c r="P367" s="8">
        <v>2</v>
      </c>
      <c r="Q367" s="9">
        <v>84291</v>
      </c>
      <c r="R367" s="9">
        <f t="shared" si="18"/>
        <v>1428.6610169491526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1</v>
      </c>
      <c r="AA367" s="5">
        <v>0</v>
      </c>
      <c r="AB367" s="5">
        <v>0</v>
      </c>
      <c r="AC367" s="5">
        <v>1</v>
      </c>
      <c r="AD367" s="5">
        <v>0</v>
      </c>
      <c r="AE367" s="8">
        <v>57956</v>
      </c>
      <c r="AF367" s="5">
        <v>1</v>
      </c>
    </row>
    <row r="368" spans="1:32" x14ac:dyDescent="0.25">
      <c r="A368" s="2">
        <v>2016</v>
      </c>
      <c r="B368" s="1" t="s">
        <v>30</v>
      </c>
      <c r="C368" s="8">
        <v>18</v>
      </c>
      <c r="D368" s="8">
        <v>3139</v>
      </c>
      <c r="E368" s="8">
        <f t="shared" si="20"/>
        <v>14532.407407407407</v>
      </c>
      <c r="F368" s="8">
        <v>4585</v>
      </c>
      <c r="G368" s="8">
        <v>407</v>
      </c>
      <c r="H368" s="8">
        <v>176</v>
      </c>
      <c r="I368" s="8">
        <v>0</v>
      </c>
      <c r="J368" s="8">
        <v>0</v>
      </c>
      <c r="K368" s="8">
        <v>0</v>
      </c>
      <c r="L368" s="8">
        <v>2306</v>
      </c>
      <c r="M368" s="8">
        <f t="shared" si="17"/>
        <v>128.11111111111111</v>
      </c>
      <c r="N368" s="8">
        <v>10</v>
      </c>
      <c r="O368" s="8">
        <v>3</v>
      </c>
      <c r="P368" s="8">
        <v>1</v>
      </c>
      <c r="Q368" s="9">
        <v>42297</v>
      </c>
      <c r="R368" s="9">
        <f t="shared" si="18"/>
        <v>2349.8333333333335</v>
      </c>
      <c r="S368" s="5">
        <v>1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1</v>
      </c>
      <c r="AA368" s="5">
        <v>0</v>
      </c>
      <c r="AB368" s="5">
        <v>0</v>
      </c>
      <c r="AC368" s="5">
        <v>1</v>
      </c>
      <c r="AD368" s="5">
        <v>0</v>
      </c>
      <c r="AE368" s="8">
        <v>14917</v>
      </c>
      <c r="AF368" s="5">
        <v>1</v>
      </c>
    </row>
    <row r="369" spans="1:32" x14ac:dyDescent="0.25">
      <c r="A369" s="2">
        <v>2016</v>
      </c>
      <c r="B369" s="1" t="s">
        <v>29</v>
      </c>
      <c r="C369" s="8">
        <v>4</v>
      </c>
      <c r="D369" s="8">
        <v>836</v>
      </c>
      <c r="E369" s="8">
        <f t="shared" si="20"/>
        <v>17416.666666666668</v>
      </c>
      <c r="F369" s="8">
        <v>752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1190</v>
      </c>
      <c r="M369" s="8">
        <f t="shared" si="17"/>
        <v>297.5</v>
      </c>
      <c r="N369" s="8">
        <v>3</v>
      </c>
      <c r="O369" s="8">
        <v>2</v>
      </c>
      <c r="P369" s="8">
        <v>0</v>
      </c>
      <c r="Q369" s="9">
        <v>1763</v>
      </c>
      <c r="R369" s="9">
        <f t="shared" si="18"/>
        <v>440.75</v>
      </c>
      <c r="S369" s="5">
        <v>1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8">
        <v>2679</v>
      </c>
      <c r="AF369" s="5">
        <v>1</v>
      </c>
    </row>
    <row r="370" spans="1:32" x14ac:dyDescent="0.25">
      <c r="A370" s="2">
        <v>2016</v>
      </c>
      <c r="B370" s="1" t="s">
        <v>29</v>
      </c>
      <c r="C370" s="8">
        <v>12</v>
      </c>
      <c r="D370" s="8">
        <v>1363</v>
      </c>
      <c r="E370" s="8">
        <f t="shared" si="20"/>
        <v>9465.2777777777774</v>
      </c>
      <c r="F370" s="8">
        <v>1137</v>
      </c>
      <c r="G370" s="8">
        <v>183</v>
      </c>
      <c r="H370" s="8">
        <v>92</v>
      </c>
      <c r="I370" s="8">
        <v>0</v>
      </c>
      <c r="J370" s="8">
        <v>0</v>
      </c>
      <c r="K370" s="8">
        <v>0</v>
      </c>
      <c r="L370" s="8">
        <v>740</v>
      </c>
      <c r="M370" s="8">
        <f t="shared" si="17"/>
        <v>61.666666666666664</v>
      </c>
      <c r="N370" s="8">
        <v>5</v>
      </c>
      <c r="O370" s="8">
        <v>2</v>
      </c>
      <c r="P370" s="8">
        <v>0</v>
      </c>
      <c r="Q370" s="9">
        <v>19685</v>
      </c>
      <c r="R370" s="9">
        <f t="shared" si="18"/>
        <v>1640.4166666666667</v>
      </c>
      <c r="S370" s="5">
        <v>1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1</v>
      </c>
      <c r="AA370" s="5">
        <v>0</v>
      </c>
      <c r="AB370" s="5">
        <v>0</v>
      </c>
      <c r="AC370" s="5">
        <v>1</v>
      </c>
      <c r="AD370" s="5">
        <v>0</v>
      </c>
      <c r="AE370" s="8">
        <v>10610</v>
      </c>
      <c r="AF370" s="5">
        <v>1</v>
      </c>
    </row>
    <row r="371" spans="1:32" x14ac:dyDescent="0.25">
      <c r="A371" s="2">
        <v>2016</v>
      </c>
      <c r="B371" s="1" t="s">
        <v>29</v>
      </c>
      <c r="C371" s="8">
        <v>29</v>
      </c>
      <c r="D371" s="8">
        <v>6406</v>
      </c>
      <c r="E371" s="8">
        <f t="shared" si="20"/>
        <v>18408.045977011494</v>
      </c>
      <c r="F371" s="8">
        <v>3148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3725</v>
      </c>
      <c r="M371" s="8">
        <f t="shared" si="17"/>
        <v>128.44827586206895</v>
      </c>
      <c r="N371" s="8">
        <v>15</v>
      </c>
      <c r="O371" s="8">
        <v>8</v>
      </c>
      <c r="P371" s="8">
        <v>0</v>
      </c>
      <c r="Q371" s="9">
        <v>92958</v>
      </c>
      <c r="R371" s="9">
        <f t="shared" si="18"/>
        <v>3205.4482758620688</v>
      </c>
      <c r="S371" s="5">
        <v>1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8">
        <v>26904</v>
      </c>
      <c r="AF371" s="5">
        <v>1</v>
      </c>
    </row>
    <row r="372" spans="1:32" x14ac:dyDescent="0.25">
      <c r="A372" s="2">
        <v>2016</v>
      </c>
      <c r="B372" s="1" t="s">
        <v>31</v>
      </c>
      <c r="C372" s="8">
        <v>1</v>
      </c>
      <c r="D372" s="8">
        <v>158</v>
      </c>
      <c r="E372" s="8">
        <f t="shared" si="20"/>
        <v>13166.666666666666</v>
      </c>
      <c r="F372" s="8">
        <v>1813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1170</v>
      </c>
      <c r="M372" s="8">
        <f t="shared" si="17"/>
        <v>1170</v>
      </c>
      <c r="N372" s="8">
        <v>6</v>
      </c>
      <c r="O372" s="8">
        <v>5</v>
      </c>
      <c r="P372" s="8">
        <v>1</v>
      </c>
      <c r="Q372" s="9">
        <v>58774</v>
      </c>
      <c r="R372" s="9">
        <f t="shared" si="18"/>
        <v>58774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8">
        <v>629</v>
      </c>
      <c r="AF372" s="5">
        <v>1</v>
      </c>
    </row>
    <row r="373" spans="1:32" x14ac:dyDescent="0.25">
      <c r="A373" s="2">
        <v>2016</v>
      </c>
      <c r="B373" s="1" t="s">
        <v>32</v>
      </c>
      <c r="C373" s="8">
        <v>38</v>
      </c>
      <c r="D373" s="8">
        <v>7980</v>
      </c>
      <c r="E373" s="8">
        <f t="shared" si="20"/>
        <v>17500</v>
      </c>
      <c r="F373" s="8">
        <v>3457</v>
      </c>
      <c r="G373" s="8">
        <v>869</v>
      </c>
      <c r="H373" s="8">
        <v>394</v>
      </c>
      <c r="I373" s="8">
        <v>0</v>
      </c>
      <c r="J373" s="8">
        <v>0</v>
      </c>
      <c r="K373" s="8">
        <v>0</v>
      </c>
      <c r="L373" s="8">
        <v>7736</v>
      </c>
      <c r="M373" s="8">
        <f t="shared" si="17"/>
        <v>203.57894736842104</v>
      </c>
      <c r="N373" s="8">
        <v>13</v>
      </c>
      <c r="O373" s="8">
        <v>7</v>
      </c>
      <c r="P373" s="8">
        <v>2</v>
      </c>
      <c r="Q373" s="9">
        <v>116770</v>
      </c>
      <c r="R373" s="9">
        <f t="shared" si="18"/>
        <v>3072.8947368421054</v>
      </c>
      <c r="S373" s="5">
        <v>1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1</v>
      </c>
      <c r="AA373" s="5">
        <v>0</v>
      </c>
      <c r="AB373" s="5">
        <v>0</v>
      </c>
      <c r="AC373" s="5">
        <v>1</v>
      </c>
      <c r="AD373" s="5">
        <v>0</v>
      </c>
      <c r="AE373" s="8">
        <v>51570</v>
      </c>
      <c r="AF373" s="5">
        <v>1</v>
      </c>
    </row>
    <row r="374" spans="1:32" x14ac:dyDescent="0.25">
      <c r="A374" s="2">
        <v>2016</v>
      </c>
      <c r="B374" s="1" t="s">
        <v>30</v>
      </c>
      <c r="C374" s="8">
        <v>38</v>
      </c>
      <c r="D374" s="8">
        <v>6807</v>
      </c>
      <c r="E374" s="8">
        <f t="shared" si="20"/>
        <v>14927.631578947368</v>
      </c>
      <c r="F374" s="8">
        <v>1991</v>
      </c>
      <c r="G374" s="8">
        <v>156</v>
      </c>
      <c r="H374" s="8">
        <v>109</v>
      </c>
      <c r="I374" s="8">
        <v>0</v>
      </c>
      <c r="J374" s="8">
        <v>0</v>
      </c>
      <c r="K374" s="8">
        <v>0</v>
      </c>
      <c r="L374" s="8">
        <v>7864</v>
      </c>
      <c r="M374" s="8">
        <f t="shared" si="17"/>
        <v>206.94736842105263</v>
      </c>
      <c r="N374" s="8">
        <v>18</v>
      </c>
      <c r="O374" s="8">
        <v>3</v>
      </c>
      <c r="P374" s="8">
        <v>2</v>
      </c>
      <c r="Q374" s="9">
        <v>37561</v>
      </c>
      <c r="R374" s="9">
        <f t="shared" si="18"/>
        <v>988.4473684210526</v>
      </c>
      <c r="S374" s="5">
        <v>1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1</v>
      </c>
      <c r="AA374" s="5">
        <v>0</v>
      </c>
      <c r="AB374" s="5">
        <v>0</v>
      </c>
      <c r="AC374" s="5">
        <v>1</v>
      </c>
      <c r="AD374" s="5">
        <v>0</v>
      </c>
      <c r="AE374" s="8">
        <v>16756</v>
      </c>
      <c r="AF374" s="5">
        <v>0</v>
      </c>
    </row>
    <row r="375" spans="1:32" x14ac:dyDescent="0.25">
      <c r="A375" s="2">
        <v>2016</v>
      </c>
      <c r="B375" s="1" t="s">
        <v>29</v>
      </c>
      <c r="C375" s="8">
        <v>56</v>
      </c>
      <c r="D375" s="8">
        <v>9642</v>
      </c>
      <c r="E375" s="8">
        <f t="shared" si="20"/>
        <v>14348.214285714284</v>
      </c>
      <c r="F375" s="8">
        <v>3400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1480</v>
      </c>
      <c r="M375" s="8">
        <f t="shared" si="17"/>
        <v>26.428571428571427</v>
      </c>
      <c r="N375" s="8">
        <v>0</v>
      </c>
      <c r="O375" s="8">
        <v>0</v>
      </c>
      <c r="P375" s="8">
        <v>0</v>
      </c>
      <c r="Q375" s="9">
        <v>3504</v>
      </c>
      <c r="R375" s="9">
        <f t="shared" si="18"/>
        <v>62.571428571428569</v>
      </c>
      <c r="S375" s="5">
        <v>1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8">
        <v>26596</v>
      </c>
      <c r="AF375" s="5">
        <v>0</v>
      </c>
    </row>
    <row r="376" spans="1:32" x14ac:dyDescent="0.25">
      <c r="A376" s="2">
        <v>2016</v>
      </c>
      <c r="B376" s="1" t="s">
        <v>29</v>
      </c>
      <c r="C376" s="8">
        <v>9</v>
      </c>
      <c r="D376" s="8">
        <v>1644</v>
      </c>
      <c r="E376" s="8">
        <f t="shared" si="20"/>
        <v>15222.222222222221</v>
      </c>
      <c r="F376" s="8">
        <v>1067</v>
      </c>
      <c r="G376" s="8">
        <v>420</v>
      </c>
      <c r="H376" s="8">
        <v>4</v>
      </c>
      <c r="I376" s="8">
        <v>0</v>
      </c>
      <c r="J376" s="8">
        <v>0</v>
      </c>
      <c r="K376" s="8">
        <v>0</v>
      </c>
      <c r="L376" s="8">
        <v>1385</v>
      </c>
      <c r="M376" s="8">
        <f t="shared" si="17"/>
        <v>153.88888888888889</v>
      </c>
      <c r="N376" s="8">
        <v>5</v>
      </c>
      <c r="O376" s="8">
        <v>1</v>
      </c>
      <c r="P376" s="8">
        <v>0</v>
      </c>
      <c r="Q376" s="9">
        <v>54376</v>
      </c>
      <c r="R376" s="9">
        <f t="shared" si="18"/>
        <v>6041.7777777777774</v>
      </c>
      <c r="S376" s="5">
        <v>1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1</v>
      </c>
      <c r="AA376" s="5">
        <v>0</v>
      </c>
      <c r="AB376" s="5">
        <v>0</v>
      </c>
      <c r="AC376" s="5">
        <v>1</v>
      </c>
      <c r="AD376" s="5">
        <v>0</v>
      </c>
      <c r="AE376" s="8">
        <v>16534</v>
      </c>
      <c r="AF376" s="5">
        <v>1</v>
      </c>
    </row>
    <row r="377" spans="1:32" x14ac:dyDescent="0.25">
      <c r="A377" s="2">
        <v>2016</v>
      </c>
      <c r="B377" s="1" t="s">
        <v>29</v>
      </c>
      <c r="C377" s="8">
        <v>9</v>
      </c>
      <c r="D377" s="8">
        <v>1643</v>
      </c>
      <c r="E377" s="8">
        <f t="shared" si="20"/>
        <v>15212.962962962962</v>
      </c>
      <c r="F377" s="8">
        <v>700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966</v>
      </c>
      <c r="M377" s="8">
        <f t="shared" si="17"/>
        <v>107.33333333333333</v>
      </c>
      <c r="N377" s="8">
        <v>5</v>
      </c>
      <c r="O377" s="8">
        <v>1</v>
      </c>
      <c r="P377" s="8">
        <v>0</v>
      </c>
      <c r="Q377" s="9">
        <v>32705</v>
      </c>
      <c r="R377" s="9">
        <f t="shared" si="18"/>
        <v>3633.8888888888887</v>
      </c>
      <c r="S377" s="5">
        <v>1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8">
        <v>5779</v>
      </c>
      <c r="AF377" s="5">
        <v>0</v>
      </c>
    </row>
    <row r="378" spans="1:32" x14ac:dyDescent="0.25">
      <c r="A378" s="2">
        <v>2016</v>
      </c>
      <c r="B378" s="1" t="s">
        <v>29</v>
      </c>
      <c r="C378" s="8">
        <v>3</v>
      </c>
      <c r="D378" s="8">
        <v>613</v>
      </c>
      <c r="E378" s="8">
        <f t="shared" si="20"/>
        <v>17027.777777777777</v>
      </c>
      <c r="F378" s="8">
        <v>1346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1032</v>
      </c>
      <c r="M378" s="8">
        <f t="shared" si="17"/>
        <v>344</v>
      </c>
      <c r="N378" s="8">
        <v>4</v>
      </c>
      <c r="O378" s="8">
        <v>0</v>
      </c>
      <c r="P378" s="8">
        <v>0</v>
      </c>
      <c r="Q378" s="9">
        <v>12129</v>
      </c>
      <c r="R378" s="9">
        <f t="shared" si="18"/>
        <v>4043</v>
      </c>
      <c r="S378" s="5">
        <v>1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8">
        <v>16534</v>
      </c>
      <c r="AF378" s="5">
        <v>0</v>
      </c>
    </row>
    <row r="379" spans="1:32" x14ac:dyDescent="0.25">
      <c r="A379" s="2">
        <v>2016</v>
      </c>
      <c r="B379" s="1" t="s">
        <v>29</v>
      </c>
      <c r="C379" s="8">
        <v>8</v>
      </c>
      <c r="D379" s="8">
        <v>1416</v>
      </c>
      <c r="E379" s="8">
        <f t="shared" si="20"/>
        <v>14750</v>
      </c>
      <c r="F379" s="8">
        <v>6919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2300</v>
      </c>
      <c r="M379" s="8">
        <f t="shared" si="17"/>
        <v>287.5</v>
      </c>
      <c r="N379" s="8">
        <v>4</v>
      </c>
      <c r="O379" s="8">
        <v>2</v>
      </c>
      <c r="P379" s="8">
        <v>0</v>
      </c>
      <c r="Q379" s="9">
        <v>89203</v>
      </c>
      <c r="R379" s="9">
        <f t="shared" si="18"/>
        <v>11150.375</v>
      </c>
      <c r="S379" s="5">
        <v>1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8">
        <v>16632</v>
      </c>
      <c r="AF379" s="5">
        <v>1</v>
      </c>
    </row>
    <row r="380" spans="1:32" x14ac:dyDescent="0.25">
      <c r="A380" s="2">
        <v>2016</v>
      </c>
      <c r="B380" s="1" t="s">
        <v>29</v>
      </c>
      <c r="C380" s="8">
        <v>69</v>
      </c>
      <c r="D380" s="8">
        <v>11822</v>
      </c>
      <c r="E380" s="8">
        <f t="shared" si="20"/>
        <v>14277.777777777779</v>
      </c>
      <c r="F380" s="8">
        <v>7051</v>
      </c>
      <c r="G380" s="8">
        <v>879</v>
      </c>
      <c r="H380" s="8">
        <v>300</v>
      </c>
      <c r="I380" s="8">
        <v>0</v>
      </c>
      <c r="J380" s="8">
        <v>0</v>
      </c>
      <c r="K380" s="8">
        <v>0</v>
      </c>
      <c r="L380" s="8">
        <v>7031</v>
      </c>
      <c r="M380" s="8">
        <f t="shared" si="17"/>
        <v>101.89855072463769</v>
      </c>
      <c r="N380" s="8">
        <v>19</v>
      </c>
      <c r="O380" s="8">
        <v>6</v>
      </c>
      <c r="P380" s="8">
        <v>1</v>
      </c>
      <c r="Q380" s="9">
        <v>211388</v>
      </c>
      <c r="R380" s="9">
        <f t="shared" si="18"/>
        <v>3063.5942028985505</v>
      </c>
      <c r="S380" s="5">
        <v>1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1</v>
      </c>
      <c r="AA380" s="5">
        <v>0</v>
      </c>
      <c r="AB380" s="5">
        <v>0</v>
      </c>
      <c r="AC380" s="5">
        <v>1</v>
      </c>
      <c r="AD380" s="5">
        <v>0</v>
      </c>
      <c r="AE380" s="8">
        <v>81690</v>
      </c>
      <c r="AF380" s="5">
        <v>1</v>
      </c>
    </row>
    <row r="381" spans="1:32" x14ac:dyDescent="0.25">
      <c r="A381" s="2">
        <v>2016</v>
      </c>
      <c r="B381" s="1" t="s">
        <v>29</v>
      </c>
      <c r="C381" s="8">
        <v>166</v>
      </c>
      <c r="D381" s="8">
        <v>36594</v>
      </c>
      <c r="E381" s="8">
        <f t="shared" si="20"/>
        <v>18370.481927710844</v>
      </c>
      <c r="F381" s="8">
        <v>6144</v>
      </c>
      <c r="G381" s="8">
        <v>1939</v>
      </c>
      <c r="H381" s="8">
        <v>956</v>
      </c>
      <c r="I381" s="8">
        <v>0</v>
      </c>
      <c r="J381" s="8">
        <v>0</v>
      </c>
      <c r="K381" s="8">
        <v>0</v>
      </c>
      <c r="L381" s="8">
        <v>6970</v>
      </c>
      <c r="M381" s="8">
        <f t="shared" si="17"/>
        <v>41.987951807228917</v>
      </c>
      <c r="N381" s="8">
        <v>22</v>
      </c>
      <c r="O381" s="8">
        <v>5</v>
      </c>
      <c r="P381" s="8">
        <v>1</v>
      </c>
      <c r="Q381" s="9">
        <v>536568</v>
      </c>
      <c r="R381" s="9">
        <f t="shared" si="18"/>
        <v>3232.3373493975905</v>
      </c>
      <c r="S381" s="5">
        <v>1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1</v>
      </c>
      <c r="AA381" s="5">
        <v>0</v>
      </c>
      <c r="AB381" s="5">
        <v>0</v>
      </c>
      <c r="AC381" s="5">
        <v>1</v>
      </c>
      <c r="AD381" s="5">
        <v>0</v>
      </c>
      <c r="AE381" s="8">
        <v>177649</v>
      </c>
      <c r="AF381" s="5">
        <v>1</v>
      </c>
    </row>
    <row r="382" spans="1:32" x14ac:dyDescent="0.25">
      <c r="A382" s="2">
        <v>2016</v>
      </c>
      <c r="B382" s="1" t="s">
        <v>29</v>
      </c>
      <c r="C382" s="8">
        <v>95</v>
      </c>
      <c r="D382" s="8">
        <v>51017</v>
      </c>
      <c r="E382" s="8">
        <f t="shared" si="20"/>
        <v>44751.754385964916</v>
      </c>
      <c r="F382" s="8">
        <v>8151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18687</v>
      </c>
      <c r="M382" s="8">
        <f t="shared" si="17"/>
        <v>196.70526315789473</v>
      </c>
      <c r="N382" s="8">
        <v>25</v>
      </c>
      <c r="O382" s="8">
        <v>7</v>
      </c>
      <c r="P382" s="8">
        <v>0</v>
      </c>
      <c r="Q382" s="9">
        <v>893140</v>
      </c>
      <c r="R382" s="9">
        <f t="shared" si="18"/>
        <v>9401.4736842105267</v>
      </c>
      <c r="S382" s="5">
        <v>1</v>
      </c>
      <c r="T382" s="5">
        <v>0</v>
      </c>
      <c r="U382" s="5">
        <v>1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8">
        <v>285908</v>
      </c>
      <c r="AF382" s="5">
        <v>1</v>
      </c>
    </row>
    <row r="383" spans="1:32" x14ac:dyDescent="0.25">
      <c r="A383" s="2">
        <v>2016</v>
      </c>
      <c r="B383" s="1" t="s">
        <v>29</v>
      </c>
      <c r="C383" s="8">
        <v>13</v>
      </c>
      <c r="D383" s="8">
        <v>2280</v>
      </c>
      <c r="E383" s="8">
        <f t="shared" si="20"/>
        <v>14615.384615384615</v>
      </c>
      <c r="F383" s="8">
        <v>1169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5365</v>
      </c>
      <c r="M383" s="8">
        <f t="shared" si="17"/>
        <v>412.69230769230768</v>
      </c>
      <c r="N383" s="8">
        <v>5</v>
      </c>
      <c r="O383" s="8">
        <v>4</v>
      </c>
      <c r="P383" s="8">
        <v>0</v>
      </c>
      <c r="Q383" s="9">
        <v>203664</v>
      </c>
      <c r="R383" s="9">
        <f t="shared" si="18"/>
        <v>15666.461538461539</v>
      </c>
      <c r="S383" s="5">
        <v>1</v>
      </c>
      <c r="T383" s="5">
        <v>0</v>
      </c>
      <c r="U383" s="5">
        <v>1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8">
        <v>57331</v>
      </c>
      <c r="AF383" s="5">
        <v>1</v>
      </c>
    </row>
    <row r="384" spans="1:32" x14ac:dyDescent="0.25">
      <c r="A384" s="2">
        <v>2016</v>
      </c>
      <c r="B384" s="1" t="s">
        <v>29</v>
      </c>
      <c r="C384" s="8">
        <v>45</v>
      </c>
      <c r="D384" s="8">
        <v>8217</v>
      </c>
      <c r="E384" s="8">
        <f t="shared" si="20"/>
        <v>15216.666666666666</v>
      </c>
      <c r="F384" s="8">
        <v>1220</v>
      </c>
      <c r="G384" s="8">
        <v>865</v>
      </c>
      <c r="H384" s="8">
        <v>405</v>
      </c>
      <c r="I384" s="8">
        <v>0</v>
      </c>
      <c r="J384" s="8">
        <v>0</v>
      </c>
      <c r="K384" s="8">
        <v>0</v>
      </c>
      <c r="L384" s="8">
        <v>899</v>
      </c>
      <c r="M384" s="8">
        <f t="shared" si="17"/>
        <v>19.977777777777778</v>
      </c>
      <c r="N384" s="8">
        <v>6</v>
      </c>
      <c r="O384" s="8">
        <v>0</v>
      </c>
      <c r="P384" s="8">
        <v>0</v>
      </c>
      <c r="Q384" s="9">
        <v>101373</v>
      </c>
      <c r="R384" s="9">
        <f t="shared" si="18"/>
        <v>2252.7333333333331</v>
      </c>
      <c r="S384" s="5">
        <v>1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1</v>
      </c>
      <c r="AA384" s="5">
        <v>0</v>
      </c>
      <c r="AB384" s="5">
        <v>0</v>
      </c>
      <c r="AC384" s="5">
        <v>1</v>
      </c>
      <c r="AD384" s="5">
        <v>0</v>
      </c>
      <c r="AE384" s="8">
        <v>53645</v>
      </c>
      <c r="AF384" s="5">
        <v>0</v>
      </c>
    </row>
    <row r="385" spans="1:32" x14ac:dyDescent="0.25">
      <c r="A385" s="2">
        <v>2016</v>
      </c>
      <c r="B385" s="1" t="s">
        <v>29</v>
      </c>
      <c r="C385" s="8">
        <v>39</v>
      </c>
      <c r="D385" s="8">
        <v>13631</v>
      </c>
      <c r="E385" s="8">
        <f t="shared" si="20"/>
        <v>29126.068376068375</v>
      </c>
      <c r="F385" s="8">
        <v>1316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2183</v>
      </c>
      <c r="M385" s="8">
        <f t="shared" si="17"/>
        <v>55.974358974358971</v>
      </c>
      <c r="N385" s="8">
        <v>6</v>
      </c>
      <c r="O385" s="8">
        <v>1</v>
      </c>
      <c r="P385" s="8">
        <v>0</v>
      </c>
      <c r="Q385" s="9">
        <v>179070</v>
      </c>
      <c r="R385" s="9">
        <f t="shared" si="18"/>
        <v>4591.5384615384619</v>
      </c>
      <c r="S385" s="5">
        <v>1</v>
      </c>
      <c r="T385" s="5">
        <v>0</v>
      </c>
      <c r="U385" s="5">
        <v>1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8">
        <v>41540</v>
      </c>
      <c r="AF385" s="5">
        <v>0</v>
      </c>
    </row>
    <row r="386" spans="1:32" x14ac:dyDescent="0.25">
      <c r="A386" s="2">
        <v>2016</v>
      </c>
      <c r="B386" s="1" t="s">
        <v>29</v>
      </c>
      <c r="C386" s="8">
        <v>112</v>
      </c>
      <c r="D386" s="8">
        <v>22736</v>
      </c>
      <c r="E386" s="8">
        <f t="shared" si="20"/>
        <v>16916.666666666668</v>
      </c>
      <c r="F386" s="8">
        <v>3285</v>
      </c>
      <c r="G386" s="8">
        <v>762</v>
      </c>
      <c r="H386" s="8">
        <v>400</v>
      </c>
      <c r="I386" s="8">
        <v>0</v>
      </c>
      <c r="J386" s="8">
        <v>0</v>
      </c>
      <c r="K386" s="8">
        <v>0</v>
      </c>
      <c r="L386" s="8">
        <v>3614</v>
      </c>
      <c r="M386" s="8">
        <f t="shared" si="17"/>
        <v>32.267857142857146</v>
      </c>
      <c r="N386" s="8">
        <v>12</v>
      </c>
      <c r="O386" s="8">
        <v>1</v>
      </c>
      <c r="P386" s="8">
        <v>2</v>
      </c>
      <c r="Q386" s="9">
        <v>112452</v>
      </c>
      <c r="R386" s="9">
        <f t="shared" si="18"/>
        <v>1004.0357142857143</v>
      </c>
      <c r="S386" s="5">
        <v>1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1</v>
      </c>
      <c r="AA386" s="5">
        <v>0</v>
      </c>
      <c r="AB386" s="5">
        <v>0</v>
      </c>
      <c r="AC386" s="5">
        <v>1</v>
      </c>
      <c r="AD386" s="5">
        <v>0</v>
      </c>
      <c r="AE386" s="8">
        <v>68176</v>
      </c>
      <c r="AF386" s="5">
        <v>0</v>
      </c>
    </row>
    <row r="387" spans="1:32" x14ac:dyDescent="0.25">
      <c r="A387" s="2">
        <v>2016</v>
      </c>
      <c r="B387" s="1" t="s">
        <v>31</v>
      </c>
      <c r="C387" s="8">
        <v>6</v>
      </c>
      <c r="D387" s="8">
        <v>1115</v>
      </c>
      <c r="E387" s="8">
        <f t="shared" si="20"/>
        <v>15486.111111111113</v>
      </c>
      <c r="F387" s="8">
        <v>1428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2661</v>
      </c>
      <c r="M387" s="8">
        <f t="shared" si="17"/>
        <v>443.5</v>
      </c>
      <c r="N387" s="8">
        <v>5</v>
      </c>
      <c r="O387" s="8">
        <v>1</v>
      </c>
      <c r="P387" s="8">
        <v>0</v>
      </c>
      <c r="Q387" s="9">
        <v>27536</v>
      </c>
      <c r="R387" s="9">
        <f t="shared" si="18"/>
        <v>4589.333333333333</v>
      </c>
      <c r="S387" s="5">
        <v>1</v>
      </c>
      <c r="T387" s="5">
        <v>0</v>
      </c>
      <c r="U387" s="5">
        <v>1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8">
        <v>11393</v>
      </c>
      <c r="AF387" s="5">
        <v>1</v>
      </c>
    </row>
    <row r="388" spans="1:32" x14ac:dyDescent="0.25">
      <c r="A388" s="2">
        <v>2016</v>
      </c>
      <c r="B388" s="1" t="s">
        <v>29</v>
      </c>
      <c r="C388" s="8">
        <v>7.7</v>
      </c>
      <c r="D388" s="8">
        <v>1037</v>
      </c>
      <c r="E388" s="8">
        <f t="shared" si="20"/>
        <v>11222.943722943723</v>
      </c>
      <c r="F388" s="8">
        <v>806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4146</v>
      </c>
      <c r="M388" s="8">
        <f t="shared" ref="M388:M451" si="21">L388/C388</f>
        <v>538.44155844155841</v>
      </c>
      <c r="N388" s="8">
        <v>14</v>
      </c>
      <c r="O388" s="8">
        <v>4</v>
      </c>
      <c r="P388" s="8">
        <v>0</v>
      </c>
      <c r="Q388" s="9">
        <v>173651</v>
      </c>
      <c r="R388" s="9">
        <f t="shared" ref="R388:R451" si="22">Q388/C388</f>
        <v>22552.077922077922</v>
      </c>
      <c r="S388" s="5">
        <v>1</v>
      </c>
      <c r="T388" s="5">
        <v>0</v>
      </c>
      <c r="U388" s="5">
        <v>1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8">
        <v>46134</v>
      </c>
      <c r="AF388" s="5">
        <v>1</v>
      </c>
    </row>
    <row r="389" spans="1:32" x14ac:dyDescent="0.25">
      <c r="A389" s="2">
        <v>2016</v>
      </c>
      <c r="B389" s="1" t="s">
        <v>29</v>
      </c>
      <c r="C389" s="8">
        <v>7</v>
      </c>
      <c r="D389" s="8">
        <v>1270</v>
      </c>
      <c r="E389" s="8">
        <f t="shared" si="20"/>
        <v>15119.047619047618</v>
      </c>
      <c r="F389" s="8">
        <v>696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3480</v>
      </c>
      <c r="M389" s="8">
        <f t="shared" si="21"/>
        <v>497.14285714285717</v>
      </c>
      <c r="N389" s="8">
        <v>6</v>
      </c>
      <c r="O389" s="8">
        <v>2</v>
      </c>
      <c r="P389" s="8">
        <v>0</v>
      </c>
      <c r="Q389" s="9">
        <v>113087</v>
      </c>
      <c r="R389" s="9">
        <f t="shared" si="22"/>
        <v>16155.285714285714</v>
      </c>
      <c r="S389" s="5">
        <v>1</v>
      </c>
      <c r="T389" s="5">
        <v>0</v>
      </c>
      <c r="U389" s="5">
        <v>1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8">
        <v>30467</v>
      </c>
      <c r="AF389" s="5">
        <v>1</v>
      </c>
    </row>
    <row r="390" spans="1:32" x14ac:dyDescent="0.25">
      <c r="A390" s="2">
        <v>2016</v>
      </c>
      <c r="B390" s="1" t="s">
        <v>30</v>
      </c>
      <c r="C390" s="8">
        <v>10</v>
      </c>
      <c r="D390" s="8">
        <v>1881</v>
      </c>
      <c r="E390" s="8">
        <f t="shared" si="20"/>
        <v>15674.999999999998</v>
      </c>
      <c r="F390" s="8">
        <v>646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2671</v>
      </c>
      <c r="M390" s="8">
        <f t="shared" si="21"/>
        <v>267.10000000000002</v>
      </c>
      <c r="N390" s="8">
        <v>8</v>
      </c>
      <c r="O390" s="8">
        <v>3</v>
      </c>
      <c r="P390" s="8">
        <v>0</v>
      </c>
      <c r="Q390" s="9">
        <v>22065</v>
      </c>
      <c r="R390" s="9">
        <f t="shared" si="22"/>
        <v>2206.5</v>
      </c>
      <c r="S390" s="5">
        <v>1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8">
        <v>6561</v>
      </c>
      <c r="AF390" s="5">
        <v>0</v>
      </c>
    </row>
    <row r="391" spans="1:32" x14ac:dyDescent="0.25">
      <c r="A391" s="2">
        <v>2016</v>
      </c>
      <c r="B391" s="1" t="s">
        <v>29</v>
      </c>
      <c r="C391" s="8">
        <v>4</v>
      </c>
      <c r="D391" s="8">
        <v>756</v>
      </c>
      <c r="E391" s="8">
        <f t="shared" si="20"/>
        <v>15750</v>
      </c>
      <c r="F391" s="8">
        <v>1954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350</v>
      </c>
      <c r="M391" s="8">
        <f t="shared" si="21"/>
        <v>87.5</v>
      </c>
      <c r="N391" s="8">
        <v>0</v>
      </c>
      <c r="O391" s="8">
        <v>0</v>
      </c>
      <c r="P391" s="8">
        <v>0</v>
      </c>
      <c r="Q391" s="9">
        <v>17560</v>
      </c>
      <c r="R391" s="9">
        <f t="shared" si="22"/>
        <v>4390</v>
      </c>
      <c r="S391" s="5">
        <v>1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8">
        <v>17730</v>
      </c>
      <c r="AF391" s="5">
        <v>1</v>
      </c>
    </row>
    <row r="392" spans="1:32" x14ac:dyDescent="0.25">
      <c r="A392" s="2">
        <v>2016</v>
      </c>
      <c r="B392" s="1" t="s">
        <v>29</v>
      </c>
      <c r="C392" s="8">
        <v>4</v>
      </c>
      <c r="D392" s="8">
        <v>718</v>
      </c>
      <c r="E392" s="8">
        <f t="shared" si="20"/>
        <v>14958.333333333334</v>
      </c>
      <c r="F392" s="8">
        <v>135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597</v>
      </c>
      <c r="M392" s="8">
        <f t="shared" si="21"/>
        <v>149.25</v>
      </c>
      <c r="N392" s="8">
        <v>2</v>
      </c>
      <c r="O392" s="8">
        <v>0</v>
      </c>
      <c r="P392" s="8">
        <v>0</v>
      </c>
      <c r="Q392" s="9">
        <v>4056</v>
      </c>
      <c r="R392" s="9">
        <f t="shared" si="22"/>
        <v>1014</v>
      </c>
      <c r="S392" s="5">
        <v>1</v>
      </c>
      <c r="T392" s="5">
        <v>0</v>
      </c>
      <c r="U392" s="5">
        <v>1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8">
        <v>3234</v>
      </c>
      <c r="AF392" s="5">
        <v>1</v>
      </c>
    </row>
    <row r="393" spans="1:32" x14ac:dyDescent="0.25">
      <c r="A393" s="2">
        <v>2016</v>
      </c>
      <c r="B393" s="1" t="s">
        <v>29</v>
      </c>
      <c r="C393" s="8">
        <v>4</v>
      </c>
      <c r="D393" s="8">
        <v>720</v>
      </c>
      <c r="E393" s="8">
        <f t="shared" si="20"/>
        <v>15000</v>
      </c>
      <c r="F393" s="8">
        <v>123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402</v>
      </c>
      <c r="M393" s="8">
        <f t="shared" si="21"/>
        <v>100.5</v>
      </c>
      <c r="N393" s="8">
        <v>2</v>
      </c>
      <c r="O393" s="8">
        <v>0</v>
      </c>
      <c r="P393" s="8">
        <v>0</v>
      </c>
      <c r="Q393" s="9">
        <v>3379</v>
      </c>
      <c r="R393" s="9">
        <f t="shared" si="22"/>
        <v>844.75</v>
      </c>
      <c r="S393" s="5">
        <v>1</v>
      </c>
      <c r="T393" s="5">
        <v>0</v>
      </c>
      <c r="U393" s="5">
        <v>1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8">
        <v>2626</v>
      </c>
      <c r="AF393" s="5">
        <v>1</v>
      </c>
    </row>
    <row r="394" spans="1:32" x14ac:dyDescent="0.25">
      <c r="A394" s="2">
        <v>2016</v>
      </c>
      <c r="B394" s="1" t="s">
        <v>29</v>
      </c>
      <c r="C394" s="8">
        <v>2</v>
      </c>
      <c r="D394" s="8">
        <v>383</v>
      </c>
      <c r="E394" s="8">
        <f t="shared" si="20"/>
        <v>15958.333333333334</v>
      </c>
      <c r="F394" s="8">
        <v>263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4459</v>
      </c>
      <c r="M394" s="8">
        <f t="shared" si="21"/>
        <v>2229.5</v>
      </c>
      <c r="N394" s="8">
        <v>7</v>
      </c>
      <c r="O394" s="8">
        <v>2</v>
      </c>
      <c r="P394" s="8">
        <v>0</v>
      </c>
      <c r="Q394" s="9">
        <v>14301</v>
      </c>
      <c r="R394" s="9">
        <f t="shared" si="22"/>
        <v>7150.5</v>
      </c>
      <c r="S394" s="5">
        <v>1</v>
      </c>
      <c r="T394" s="5">
        <v>0</v>
      </c>
      <c r="U394" s="5">
        <v>1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8">
        <v>3156</v>
      </c>
      <c r="AF394" s="5">
        <v>1</v>
      </c>
    </row>
    <row r="395" spans="1:32" x14ac:dyDescent="0.25">
      <c r="A395" s="2">
        <v>2016</v>
      </c>
      <c r="B395" s="1" t="s">
        <v>29</v>
      </c>
      <c r="C395" s="8">
        <v>17</v>
      </c>
      <c r="D395" s="8">
        <v>1978</v>
      </c>
      <c r="E395" s="8">
        <f t="shared" si="20"/>
        <v>9696.0784313725508</v>
      </c>
      <c r="F395" s="8">
        <v>344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1400</v>
      </c>
      <c r="M395" s="8">
        <f t="shared" si="21"/>
        <v>82.352941176470594</v>
      </c>
      <c r="N395" s="8">
        <v>7</v>
      </c>
      <c r="O395" s="8">
        <v>1</v>
      </c>
      <c r="P395" s="8">
        <v>0</v>
      </c>
      <c r="Q395" s="9">
        <v>10519</v>
      </c>
      <c r="R395" s="9">
        <f t="shared" si="22"/>
        <v>618.76470588235293</v>
      </c>
      <c r="S395" s="5">
        <v>0</v>
      </c>
      <c r="T395" s="5">
        <v>0</v>
      </c>
      <c r="U395" s="5">
        <v>0</v>
      </c>
      <c r="V395" s="5">
        <v>1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8">
        <v>7424</v>
      </c>
      <c r="AF395" s="5">
        <v>1</v>
      </c>
    </row>
    <row r="396" spans="1:32" x14ac:dyDescent="0.25">
      <c r="A396" s="2">
        <v>2016</v>
      </c>
      <c r="B396" s="1" t="s">
        <v>29</v>
      </c>
      <c r="C396" s="8">
        <v>3</v>
      </c>
      <c r="D396" s="8">
        <v>570</v>
      </c>
      <c r="E396" s="8">
        <f t="shared" si="20"/>
        <v>15833.333333333334</v>
      </c>
      <c r="F396" s="8">
        <v>90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210</v>
      </c>
      <c r="M396" s="8">
        <f t="shared" si="21"/>
        <v>70</v>
      </c>
      <c r="N396" s="8">
        <v>1</v>
      </c>
      <c r="O396" s="8">
        <v>0</v>
      </c>
      <c r="P396" s="8">
        <v>0</v>
      </c>
      <c r="Q396" s="9">
        <v>32070</v>
      </c>
      <c r="R396" s="9">
        <f t="shared" si="22"/>
        <v>10690</v>
      </c>
      <c r="S396" s="5">
        <v>1</v>
      </c>
      <c r="T396" s="5">
        <v>0</v>
      </c>
      <c r="U396" s="5">
        <v>1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8">
        <v>3927</v>
      </c>
      <c r="AF396" s="5">
        <v>1</v>
      </c>
    </row>
    <row r="397" spans="1:32" x14ac:dyDescent="0.25">
      <c r="A397" s="2">
        <v>2016</v>
      </c>
      <c r="B397" s="1" t="s">
        <v>29</v>
      </c>
      <c r="C397" s="8">
        <v>7</v>
      </c>
      <c r="D397" s="8">
        <v>1260</v>
      </c>
      <c r="E397" s="8">
        <f t="shared" si="20"/>
        <v>15000</v>
      </c>
      <c r="F397" s="8">
        <v>333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2292</v>
      </c>
      <c r="M397" s="8">
        <f t="shared" si="21"/>
        <v>327.42857142857144</v>
      </c>
      <c r="N397" s="8">
        <v>5</v>
      </c>
      <c r="O397" s="8">
        <v>2</v>
      </c>
      <c r="P397" s="8">
        <v>0</v>
      </c>
      <c r="Q397" s="9">
        <v>28236</v>
      </c>
      <c r="R397" s="9">
        <f t="shared" si="22"/>
        <v>4033.7142857142858</v>
      </c>
      <c r="S397" s="5">
        <v>1</v>
      </c>
      <c r="T397" s="5">
        <v>0</v>
      </c>
      <c r="U397" s="5">
        <v>1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8">
        <v>15548</v>
      </c>
      <c r="AF397" s="5">
        <v>1</v>
      </c>
    </row>
    <row r="398" spans="1:32" x14ac:dyDescent="0.25">
      <c r="A398" s="2">
        <v>2016</v>
      </c>
      <c r="B398" s="1" t="s">
        <v>29</v>
      </c>
      <c r="C398" s="8">
        <v>1.8</v>
      </c>
      <c r="D398" s="8">
        <v>310</v>
      </c>
      <c r="E398" s="8">
        <f t="shared" si="20"/>
        <v>14351.851851851852</v>
      </c>
      <c r="F398" s="8">
        <v>148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660</v>
      </c>
      <c r="M398" s="8">
        <f t="shared" si="21"/>
        <v>366.66666666666669</v>
      </c>
      <c r="N398" s="8">
        <v>2</v>
      </c>
      <c r="O398" s="8">
        <v>0</v>
      </c>
      <c r="P398" s="8">
        <v>0</v>
      </c>
      <c r="Q398" s="9">
        <v>5539</v>
      </c>
      <c r="R398" s="9">
        <f t="shared" si="22"/>
        <v>3077.2222222222222</v>
      </c>
      <c r="S398" s="5">
        <v>1</v>
      </c>
      <c r="T398" s="5">
        <v>0</v>
      </c>
      <c r="U398" s="5">
        <v>1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8">
        <v>1954</v>
      </c>
      <c r="AF398" s="5">
        <v>1</v>
      </c>
    </row>
    <row r="399" spans="1:32" x14ac:dyDescent="0.25">
      <c r="A399" s="2">
        <v>2016</v>
      </c>
      <c r="B399" s="1" t="s">
        <v>29</v>
      </c>
      <c r="C399" s="8">
        <v>4</v>
      </c>
      <c r="D399" s="8">
        <v>850</v>
      </c>
      <c r="E399" s="8">
        <f t="shared" si="20"/>
        <v>17708.333333333332</v>
      </c>
      <c r="F399" s="8">
        <v>324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1162</v>
      </c>
      <c r="M399" s="8">
        <f t="shared" si="21"/>
        <v>290.5</v>
      </c>
      <c r="N399" s="8">
        <v>4</v>
      </c>
      <c r="O399" s="8">
        <v>1</v>
      </c>
      <c r="P399" s="8">
        <v>0</v>
      </c>
      <c r="Q399" s="9">
        <v>13234</v>
      </c>
      <c r="R399" s="9">
        <f t="shared" si="22"/>
        <v>3308.5</v>
      </c>
      <c r="S399" s="5">
        <v>1</v>
      </c>
      <c r="T399" s="5">
        <v>0</v>
      </c>
      <c r="U399" s="5">
        <v>1</v>
      </c>
      <c r="V399" s="5">
        <v>1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8">
        <v>6951</v>
      </c>
      <c r="AF399" s="5">
        <v>1</v>
      </c>
    </row>
    <row r="400" spans="1:32" x14ac:dyDescent="0.25">
      <c r="A400" s="2">
        <v>2016</v>
      </c>
      <c r="B400" s="1" t="s">
        <v>29</v>
      </c>
      <c r="C400" s="8">
        <v>3</v>
      </c>
      <c r="D400" s="8">
        <v>398</v>
      </c>
      <c r="E400" s="8">
        <f t="shared" si="20"/>
        <v>11055.555555555555</v>
      </c>
      <c r="F400" s="8">
        <v>408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324</v>
      </c>
      <c r="M400" s="8">
        <f t="shared" si="21"/>
        <v>108</v>
      </c>
      <c r="N400" s="8">
        <v>2</v>
      </c>
      <c r="O400" s="8">
        <v>0</v>
      </c>
      <c r="P400" s="8">
        <v>0</v>
      </c>
      <c r="Q400" s="9">
        <v>1770</v>
      </c>
      <c r="R400" s="9">
        <f t="shared" si="22"/>
        <v>590</v>
      </c>
      <c r="S400" s="5">
        <v>1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8">
        <v>1354</v>
      </c>
      <c r="AF400" s="5">
        <v>1</v>
      </c>
    </row>
    <row r="401" spans="1:32" x14ac:dyDescent="0.25">
      <c r="A401" s="2">
        <v>2016</v>
      </c>
      <c r="B401" s="1" t="s">
        <v>29</v>
      </c>
      <c r="C401" s="8">
        <v>1</v>
      </c>
      <c r="D401" s="8">
        <v>90</v>
      </c>
      <c r="E401" s="8">
        <f t="shared" si="20"/>
        <v>7500</v>
      </c>
      <c r="F401" s="8">
        <v>305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1012</v>
      </c>
      <c r="M401" s="8">
        <f t="shared" si="21"/>
        <v>1012</v>
      </c>
      <c r="N401" s="8">
        <v>8</v>
      </c>
      <c r="O401" s="8">
        <v>3</v>
      </c>
      <c r="P401" s="8">
        <v>0</v>
      </c>
      <c r="Q401" s="9">
        <v>3287</v>
      </c>
      <c r="R401" s="9">
        <f t="shared" si="22"/>
        <v>3287</v>
      </c>
      <c r="S401" s="5">
        <v>1</v>
      </c>
      <c r="T401" s="5">
        <v>0</v>
      </c>
      <c r="U401" s="5">
        <v>1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8">
        <v>186</v>
      </c>
      <c r="AF401" s="5">
        <v>1</v>
      </c>
    </row>
    <row r="402" spans="1:32" x14ac:dyDescent="0.25">
      <c r="A402" s="2">
        <v>2016</v>
      </c>
      <c r="B402" s="1" t="s">
        <v>29</v>
      </c>
      <c r="C402" s="8">
        <v>55</v>
      </c>
      <c r="D402" s="8">
        <v>12686</v>
      </c>
      <c r="E402" s="8">
        <f t="shared" si="20"/>
        <v>19221.212121212124</v>
      </c>
      <c r="F402" s="8">
        <v>1920</v>
      </c>
      <c r="G402" s="8">
        <v>946</v>
      </c>
      <c r="H402" s="8">
        <v>410</v>
      </c>
      <c r="I402" s="8">
        <v>0</v>
      </c>
      <c r="J402" s="8">
        <v>0</v>
      </c>
      <c r="K402" s="8">
        <v>0</v>
      </c>
      <c r="L402" s="8">
        <v>6565</v>
      </c>
      <c r="M402" s="8">
        <f t="shared" si="21"/>
        <v>119.36363636363636</v>
      </c>
      <c r="N402" s="8">
        <v>14</v>
      </c>
      <c r="O402" s="8">
        <v>3</v>
      </c>
      <c r="P402" s="8">
        <v>3</v>
      </c>
      <c r="Q402" s="9">
        <v>225273</v>
      </c>
      <c r="R402" s="9">
        <f t="shared" si="22"/>
        <v>4095.8727272727274</v>
      </c>
      <c r="S402" s="5">
        <v>1</v>
      </c>
      <c r="T402" s="5">
        <v>0</v>
      </c>
      <c r="U402" s="5">
        <v>1</v>
      </c>
      <c r="V402" s="5">
        <v>1</v>
      </c>
      <c r="W402" s="5">
        <v>0</v>
      </c>
      <c r="X402" s="5">
        <v>0</v>
      </c>
      <c r="Y402" s="5">
        <v>0</v>
      </c>
      <c r="Z402" s="5">
        <v>1</v>
      </c>
      <c r="AA402" s="5">
        <v>0</v>
      </c>
      <c r="AB402" s="5">
        <v>0</v>
      </c>
      <c r="AC402" s="5">
        <v>1</v>
      </c>
      <c r="AD402" s="5">
        <v>0</v>
      </c>
      <c r="AE402" s="8">
        <v>95190</v>
      </c>
      <c r="AF402" s="5">
        <v>0</v>
      </c>
    </row>
    <row r="403" spans="1:32" x14ac:dyDescent="0.25">
      <c r="A403" s="2">
        <v>2016</v>
      </c>
      <c r="B403" s="1" t="s">
        <v>29</v>
      </c>
      <c r="C403" s="8">
        <v>23</v>
      </c>
      <c r="D403" s="8">
        <v>4375</v>
      </c>
      <c r="E403" s="8">
        <f t="shared" si="20"/>
        <v>15851.449275362318</v>
      </c>
      <c r="F403" s="8">
        <v>494</v>
      </c>
      <c r="G403" s="8">
        <v>231</v>
      </c>
      <c r="H403" s="8">
        <v>110</v>
      </c>
      <c r="I403" s="8">
        <v>0</v>
      </c>
      <c r="J403" s="8">
        <v>0</v>
      </c>
      <c r="K403" s="8">
        <v>0</v>
      </c>
      <c r="L403" s="8">
        <v>2158</v>
      </c>
      <c r="M403" s="8">
        <f t="shared" si="21"/>
        <v>93.826086956521735</v>
      </c>
      <c r="N403" s="8">
        <v>9</v>
      </c>
      <c r="O403" s="8">
        <v>2</v>
      </c>
      <c r="P403" s="8">
        <v>3</v>
      </c>
      <c r="Q403" s="9">
        <v>57100</v>
      </c>
      <c r="R403" s="9">
        <f t="shared" si="22"/>
        <v>2482.608695652174</v>
      </c>
      <c r="S403" s="5">
        <v>1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1</v>
      </c>
      <c r="AA403" s="5">
        <v>0</v>
      </c>
      <c r="AB403" s="5">
        <v>0</v>
      </c>
      <c r="AC403" s="5">
        <v>1</v>
      </c>
      <c r="AD403" s="5">
        <v>0</v>
      </c>
      <c r="AE403" s="8">
        <v>20047</v>
      </c>
      <c r="AF403" s="5">
        <v>0</v>
      </c>
    </row>
    <row r="404" spans="1:32" x14ac:dyDescent="0.25">
      <c r="A404" s="2">
        <v>2016</v>
      </c>
      <c r="B404" s="1" t="s">
        <v>31</v>
      </c>
      <c r="C404" s="8">
        <v>18</v>
      </c>
      <c r="D404" s="8">
        <v>2026</v>
      </c>
      <c r="E404" s="8">
        <f t="shared" si="20"/>
        <v>9379.6296296296296</v>
      </c>
      <c r="F404" s="8">
        <v>4440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6055</v>
      </c>
      <c r="M404" s="8">
        <f t="shared" si="21"/>
        <v>336.38888888888891</v>
      </c>
      <c r="N404" s="8">
        <v>7</v>
      </c>
      <c r="O404" s="8">
        <v>4</v>
      </c>
      <c r="P404" s="8">
        <v>3</v>
      </c>
      <c r="Q404" s="9">
        <v>136522</v>
      </c>
      <c r="R404" s="9">
        <f t="shared" si="22"/>
        <v>7584.5555555555557</v>
      </c>
      <c r="S404" s="5">
        <v>1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8">
        <v>38272</v>
      </c>
      <c r="AF404" s="5">
        <v>1</v>
      </c>
    </row>
    <row r="405" spans="1:32" x14ac:dyDescent="0.25">
      <c r="A405" s="2">
        <v>2016</v>
      </c>
      <c r="B405" s="1" t="s">
        <v>32</v>
      </c>
      <c r="C405" s="8">
        <v>91</v>
      </c>
      <c r="D405" s="8">
        <v>23678</v>
      </c>
      <c r="E405" s="8">
        <f t="shared" si="20"/>
        <v>21683.150183150185</v>
      </c>
      <c r="F405" s="8">
        <v>4881</v>
      </c>
      <c r="G405" s="8">
        <v>1043</v>
      </c>
      <c r="H405" s="8">
        <v>538</v>
      </c>
      <c r="I405" s="8">
        <v>0</v>
      </c>
      <c r="J405" s="8">
        <v>0</v>
      </c>
      <c r="K405" s="8">
        <v>0</v>
      </c>
      <c r="L405" s="8">
        <v>3302</v>
      </c>
      <c r="M405" s="8">
        <f t="shared" si="21"/>
        <v>36.285714285714285</v>
      </c>
      <c r="N405" s="8">
        <v>17</v>
      </c>
      <c r="O405" s="8">
        <v>2</v>
      </c>
      <c r="P405" s="8">
        <v>1</v>
      </c>
      <c r="Q405" s="9">
        <v>213818</v>
      </c>
      <c r="R405" s="9">
        <f t="shared" si="22"/>
        <v>2349.6483516483518</v>
      </c>
      <c r="S405" s="5">
        <v>1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1</v>
      </c>
      <c r="AA405" s="5">
        <v>0</v>
      </c>
      <c r="AB405" s="5">
        <v>0</v>
      </c>
      <c r="AC405" s="5">
        <v>1</v>
      </c>
      <c r="AD405" s="5">
        <v>0</v>
      </c>
      <c r="AE405" s="8">
        <v>101528</v>
      </c>
      <c r="AF405" s="5">
        <v>1</v>
      </c>
    </row>
    <row r="406" spans="1:32" x14ac:dyDescent="0.25">
      <c r="A406" s="2">
        <v>2016</v>
      </c>
      <c r="B406" s="1" t="s">
        <v>31</v>
      </c>
      <c r="C406" s="8">
        <v>87</v>
      </c>
      <c r="D406" s="8">
        <v>15401</v>
      </c>
      <c r="E406" s="8">
        <f t="shared" si="20"/>
        <v>14751.915708812261</v>
      </c>
      <c r="F406" s="8">
        <v>4491</v>
      </c>
      <c r="G406" s="8">
        <v>635</v>
      </c>
      <c r="H406" s="8">
        <v>243</v>
      </c>
      <c r="I406" s="8">
        <v>0</v>
      </c>
      <c r="J406" s="8">
        <v>0</v>
      </c>
      <c r="K406" s="8">
        <v>0</v>
      </c>
      <c r="L406" s="8">
        <v>5861</v>
      </c>
      <c r="M406" s="8">
        <f t="shared" si="21"/>
        <v>67.367816091954026</v>
      </c>
      <c r="N406" s="8">
        <v>26</v>
      </c>
      <c r="O406" s="8">
        <v>4</v>
      </c>
      <c r="P406" s="8">
        <v>1</v>
      </c>
      <c r="Q406" s="9">
        <v>242700</v>
      </c>
      <c r="R406" s="9">
        <f t="shared" si="22"/>
        <v>2789.655172413793</v>
      </c>
      <c r="S406" s="5">
        <v>1</v>
      </c>
      <c r="T406" s="5">
        <v>0</v>
      </c>
      <c r="U406" s="5">
        <v>1</v>
      </c>
      <c r="V406" s="5">
        <v>1</v>
      </c>
      <c r="W406" s="5">
        <v>0</v>
      </c>
      <c r="X406" s="5">
        <v>0</v>
      </c>
      <c r="Y406" s="5">
        <v>0</v>
      </c>
      <c r="Z406" s="5">
        <v>1</v>
      </c>
      <c r="AA406" s="5">
        <v>0</v>
      </c>
      <c r="AB406" s="5">
        <v>0</v>
      </c>
      <c r="AC406" s="5">
        <v>1</v>
      </c>
      <c r="AD406" s="5">
        <v>0</v>
      </c>
      <c r="AE406" s="8">
        <v>65376</v>
      </c>
      <c r="AF406" s="5">
        <v>1</v>
      </c>
    </row>
    <row r="407" spans="1:32" x14ac:dyDescent="0.25">
      <c r="A407" s="2">
        <v>2016</v>
      </c>
      <c r="B407" s="1" t="s">
        <v>31</v>
      </c>
      <c r="C407" s="8">
        <v>119</v>
      </c>
      <c r="D407" s="8">
        <v>34429</v>
      </c>
      <c r="E407" s="8">
        <f t="shared" si="20"/>
        <v>24109.943977591032</v>
      </c>
      <c r="F407" s="8">
        <v>1139</v>
      </c>
      <c r="G407" s="8">
        <v>0</v>
      </c>
      <c r="H407" s="8">
        <v>0</v>
      </c>
      <c r="I407" s="8">
        <v>0</v>
      </c>
      <c r="J407" s="8">
        <v>381.1</v>
      </c>
      <c r="K407" s="8">
        <v>381.1</v>
      </c>
      <c r="L407" s="8">
        <v>10595</v>
      </c>
      <c r="M407" s="8">
        <f t="shared" si="21"/>
        <v>89.033613445378151</v>
      </c>
      <c r="N407" s="8">
        <v>15</v>
      </c>
      <c r="O407" s="8">
        <v>6</v>
      </c>
      <c r="P407" s="8">
        <v>0</v>
      </c>
      <c r="Q407" s="9">
        <v>341857</v>
      </c>
      <c r="R407" s="9">
        <f t="shared" si="22"/>
        <v>2872.747899159664</v>
      </c>
      <c r="S407" s="5">
        <v>1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1</v>
      </c>
      <c r="AE407" s="8">
        <v>398444</v>
      </c>
      <c r="AF407" s="5">
        <v>1</v>
      </c>
    </row>
    <row r="408" spans="1:32" x14ac:dyDescent="0.25">
      <c r="A408" s="2">
        <v>2016</v>
      </c>
      <c r="B408" s="1" t="s">
        <v>29</v>
      </c>
      <c r="C408" s="8">
        <v>103</v>
      </c>
      <c r="D408" s="8">
        <v>27265</v>
      </c>
      <c r="E408" s="8">
        <f t="shared" si="20"/>
        <v>22059.061488673138</v>
      </c>
      <c r="F408" s="8">
        <v>3257</v>
      </c>
      <c r="G408" s="8">
        <v>1810</v>
      </c>
      <c r="H408" s="8">
        <v>1473</v>
      </c>
      <c r="I408" s="8">
        <v>0</v>
      </c>
      <c r="J408" s="8">
        <v>0</v>
      </c>
      <c r="K408" s="8">
        <v>0</v>
      </c>
      <c r="L408" s="8">
        <v>6410</v>
      </c>
      <c r="M408" s="8">
        <f t="shared" si="21"/>
        <v>62.233009708737868</v>
      </c>
      <c r="N408" s="8">
        <v>24</v>
      </c>
      <c r="O408" s="8">
        <v>3</v>
      </c>
      <c r="P408" s="8">
        <v>2</v>
      </c>
      <c r="Q408" s="9">
        <v>627720</v>
      </c>
      <c r="R408" s="9">
        <f t="shared" si="22"/>
        <v>6094.3689320388348</v>
      </c>
      <c r="S408" s="5">
        <v>1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1</v>
      </c>
      <c r="AA408" s="5">
        <v>0</v>
      </c>
      <c r="AB408" s="5">
        <v>0</v>
      </c>
      <c r="AC408" s="5">
        <v>1</v>
      </c>
      <c r="AD408" s="5">
        <v>0</v>
      </c>
      <c r="AE408" s="8">
        <v>183160</v>
      </c>
      <c r="AF408" s="5">
        <v>1</v>
      </c>
    </row>
    <row r="409" spans="1:32" x14ac:dyDescent="0.25">
      <c r="A409" s="2">
        <v>2016</v>
      </c>
      <c r="B409" s="1" t="s">
        <v>30</v>
      </c>
      <c r="C409" s="8">
        <v>14</v>
      </c>
      <c r="D409" s="8">
        <v>3355</v>
      </c>
      <c r="E409" s="8">
        <f t="shared" si="20"/>
        <v>19970.238095238095</v>
      </c>
      <c r="F409" s="8">
        <v>580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5415</v>
      </c>
      <c r="M409" s="8">
        <f t="shared" si="21"/>
        <v>386.78571428571428</v>
      </c>
      <c r="N409" s="8">
        <v>21</v>
      </c>
      <c r="O409" s="8">
        <v>1</v>
      </c>
      <c r="P409" s="8">
        <v>3</v>
      </c>
      <c r="Q409" s="9">
        <v>95668</v>
      </c>
      <c r="R409" s="9">
        <f t="shared" si="22"/>
        <v>6833.4285714285716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8">
        <v>11147</v>
      </c>
      <c r="AF409" s="5">
        <v>1</v>
      </c>
    </row>
    <row r="410" spans="1:32" x14ac:dyDescent="0.25">
      <c r="A410" s="2">
        <v>2016</v>
      </c>
      <c r="B410" s="1" t="s">
        <v>30</v>
      </c>
      <c r="C410" s="8">
        <v>99</v>
      </c>
      <c r="D410" s="8">
        <v>23899</v>
      </c>
      <c r="E410" s="8">
        <f t="shared" si="20"/>
        <v>20117.003367003366</v>
      </c>
      <c r="F410" s="8">
        <v>3120</v>
      </c>
      <c r="G410" s="8">
        <v>1021</v>
      </c>
      <c r="H410" s="8">
        <v>492</v>
      </c>
      <c r="I410" s="8">
        <v>0</v>
      </c>
      <c r="J410" s="8">
        <v>0</v>
      </c>
      <c r="K410" s="8">
        <v>0</v>
      </c>
      <c r="L410" s="8">
        <v>6275</v>
      </c>
      <c r="M410" s="8">
        <f t="shared" si="21"/>
        <v>63.383838383838381</v>
      </c>
      <c r="N410" s="8">
        <v>18</v>
      </c>
      <c r="O410" s="8">
        <v>5</v>
      </c>
      <c r="P410" s="8">
        <v>2</v>
      </c>
      <c r="Q410" s="9">
        <v>203107</v>
      </c>
      <c r="R410" s="9">
        <f t="shared" si="22"/>
        <v>2051.5858585858587</v>
      </c>
      <c r="S410" s="5">
        <v>1</v>
      </c>
      <c r="T410" s="5">
        <v>0</v>
      </c>
      <c r="U410" s="5">
        <v>1</v>
      </c>
      <c r="V410" s="5">
        <v>0</v>
      </c>
      <c r="W410" s="5">
        <v>0</v>
      </c>
      <c r="X410" s="5">
        <v>0</v>
      </c>
      <c r="Y410" s="5">
        <v>0</v>
      </c>
      <c r="Z410" s="5">
        <v>1</v>
      </c>
      <c r="AA410" s="5">
        <v>0</v>
      </c>
      <c r="AB410" s="5">
        <v>0</v>
      </c>
      <c r="AC410" s="5">
        <v>1</v>
      </c>
      <c r="AD410" s="5">
        <v>0</v>
      </c>
      <c r="AE410" s="8">
        <v>109031</v>
      </c>
      <c r="AF410" s="5">
        <v>1</v>
      </c>
    </row>
    <row r="411" spans="1:32" x14ac:dyDescent="0.25">
      <c r="A411" s="2">
        <v>2016</v>
      </c>
      <c r="B411" s="1" t="s">
        <v>29</v>
      </c>
      <c r="C411" s="8">
        <v>2</v>
      </c>
      <c r="D411" s="8">
        <v>466</v>
      </c>
      <c r="E411" s="8">
        <f t="shared" si="20"/>
        <v>19416.666666666668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4402</v>
      </c>
      <c r="M411" s="8">
        <f t="shared" si="21"/>
        <v>2201</v>
      </c>
      <c r="N411" s="8">
        <v>10</v>
      </c>
      <c r="O411" s="8">
        <v>2</v>
      </c>
      <c r="P411" s="8">
        <v>2</v>
      </c>
      <c r="Q411" s="9">
        <v>432306</v>
      </c>
      <c r="R411" s="9">
        <f t="shared" si="22"/>
        <v>216153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8">
        <v>8731</v>
      </c>
      <c r="AF411" s="5">
        <v>1</v>
      </c>
    </row>
    <row r="412" spans="1:32" x14ac:dyDescent="0.25">
      <c r="A412" s="2">
        <v>2016</v>
      </c>
      <c r="B412" s="1" t="s">
        <v>29</v>
      </c>
      <c r="C412" s="8">
        <v>32</v>
      </c>
      <c r="D412" s="8">
        <v>5540</v>
      </c>
      <c r="E412" s="8">
        <f t="shared" si="20"/>
        <v>14427.083333333334</v>
      </c>
      <c r="F412" s="8">
        <v>2567</v>
      </c>
      <c r="G412" s="8">
        <v>728</v>
      </c>
      <c r="H412" s="8">
        <v>347</v>
      </c>
      <c r="I412" s="8">
        <v>0</v>
      </c>
      <c r="J412" s="8">
        <v>0</v>
      </c>
      <c r="K412" s="8">
        <v>0</v>
      </c>
      <c r="L412" s="8">
        <v>2365</v>
      </c>
      <c r="M412" s="8">
        <f t="shared" si="21"/>
        <v>73.90625</v>
      </c>
      <c r="N412" s="8">
        <v>3</v>
      </c>
      <c r="O412" s="8">
        <v>0</v>
      </c>
      <c r="P412" s="8">
        <v>1</v>
      </c>
      <c r="Q412" s="9">
        <v>48162</v>
      </c>
      <c r="R412" s="9">
        <f t="shared" si="22"/>
        <v>1505.0625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1</v>
      </c>
      <c r="AA412" s="5">
        <v>0</v>
      </c>
      <c r="AB412" s="5">
        <v>0</v>
      </c>
      <c r="AC412" s="5">
        <v>1</v>
      </c>
      <c r="AD412" s="5">
        <v>0</v>
      </c>
      <c r="AE412" s="8">
        <v>35315</v>
      </c>
      <c r="AF412" s="5">
        <v>0</v>
      </c>
    </row>
    <row r="413" spans="1:32" x14ac:dyDescent="0.25">
      <c r="A413" s="2">
        <v>2016</v>
      </c>
      <c r="B413" s="1" t="s">
        <v>29</v>
      </c>
      <c r="C413" s="8">
        <v>2</v>
      </c>
      <c r="D413" s="8">
        <v>351</v>
      </c>
      <c r="E413" s="8">
        <f t="shared" si="20"/>
        <v>14625</v>
      </c>
      <c r="F413" s="8">
        <v>437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835</v>
      </c>
      <c r="M413" s="8">
        <f t="shared" si="21"/>
        <v>417.5</v>
      </c>
      <c r="N413" s="8">
        <v>4</v>
      </c>
      <c r="O413" s="8">
        <v>0</v>
      </c>
      <c r="P413" s="8">
        <v>0</v>
      </c>
      <c r="Q413" s="9">
        <v>3596</v>
      </c>
      <c r="R413" s="9">
        <f t="shared" si="22"/>
        <v>1798</v>
      </c>
      <c r="S413" s="5">
        <v>1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8">
        <v>1861</v>
      </c>
      <c r="AF413" s="5">
        <v>1</v>
      </c>
    </row>
    <row r="414" spans="1:32" x14ac:dyDescent="0.25">
      <c r="A414" s="2">
        <v>2016</v>
      </c>
      <c r="B414" s="1" t="s">
        <v>29</v>
      </c>
      <c r="C414" s="8">
        <v>24</v>
      </c>
      <c r="D414" s="8">
        <v>4173</v>
      </c>
      <c r="E414" s="8">
        <f t="shared" si="20"/>
        <v>14489.583333333334</v>
      </c>
      <c r="F414" s="8">
        <v>3384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4585</v>
      </c>
      <c r="M414" s="8">
        <f t="shared" si="21"/>
        <v>191.04166666666666</v>
      </c>
      <c r="N414" s="8">
        <v>6</v>
      </c>
      <c r="O414" s="8">
        <v>2</v>
      </c>
      <c r="P414" s="8">
        <v>0</v>
      </c>
      <c r="Q414" s="9">
        <v>55012</v>
      </c>
      <c r="R414" s="9">
        <f t="shared" si="22"/>
        <v>2292.1666666666665</v>
      </c>
      <c r="S414" s="5">
        <v>1</v>
      </c>
      <c r="T414" s="5">
        <v>0</v>
      </c>
      <c r="U414" s="5">
        <v>1</v>
      </c>
      <c r="V414" s="5">
        <v>1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8">
        <v>25720</v>
      </c>
      <c r="AF414" s="5">
        <v>0</v>
      </c>
    </row>
    <row r="415" spans="1:32" x14ac:dyDescent="0.25">
      <c r="A415" s="2">
        <v>2016</v>
      </c>
      <c r="B415" s="1" t="s">
        <v>29</v>
      </c>
      <c r="C415" s="8">
        <v>1</v>
      </c>
      <c r="D415" s="8">
        <v>292</v>
      </c>
      <c r="E415" s="8">
        <f t="shared" si="20"/>
        <v>24333.333333333332</v>
      </c>
      <c r="F415" s="8">
        <v>630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1675</v>
      </c>
      <c r="M415" s="8">
        <f t="shared" si="21"/>
        <v>1675</v>
      </c>
      <c r="N415" s="8">
        <v>1</v>
      </c>
      <c r="O415" s="8">
        <v>0</v>
      </c>
      <c r="P415" s="8">
        <v>0</v>
      </c>
      <c r="Q415" s="9">
        <v>8148</v>
      </c>
      <c r="R415" s="9">
        <f t="shared" si="22"/>
        <v>8148</v>
      </c>
      <c r="S415" s="5">
        <v>1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8">
        <v>5470</v>
      </c>
      <c r="AF415" s="5">
        <v>0</v>
      </c>
    </row>
    <row r="416" spans="1:32" x14ac:dyDescent="0.25">
      <c r="A416" s="2">
        <v>2016</v>
      </c>
      <c r="B416" s="1" t="s">
        <v>29</v>
      </c>
      <c r="C416" s="8">
        <v>2</v>
      </c>
      <c r="D416" s="8">
        <v>345</v>
      </c>
      <c r="E416" s="8">
        <f t="shared" si="20"/>
        <v>14375</v>
      </c>
      <c r="F416" s="8">
        <v>73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91</v>
      </c>
      <c r="M416" s="8">
        <f t="shared" si="21"/>
        <v>45.5</v>
      </c>
      <c r="N416" s="8">
        <v>2</v>
      </c>
      <c r="O416" s="8">
        <v>0</v>
      </c>
      <c r="P416" s="8">
        <v>0</v>
      </c>
      <c r="Q416" s="9">
        <v>4803</v>
      </c>
      <c r="R416" s="9">
        <f t="shared" si="22"/>
        <v>2401.5</v>
      </c>
      <c r="S416" s="5">
        <v>0</v>
      </c>
      <c r="T416" s="5">
        <v>0</v>
      </c>
      <c r="U416" s="5">
        <v>1</v>
      </c>
      <c r="V416" s="5">
        <v>1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8">
        <v>2981</v>
      </c>
      <c r="AF416" s="5">
        <v>1</v>
      </c>
    </row>
    <row r="417" spans="1:32" x14ac:dyDescent="0.25">
      <c r="A417" s="2">
        <v>2016</v>
      </c>
      <c r="B417" s="1" t="s">
        <v>29</v>
      </c>
      <c r="C417" s="8">
        <v>146</v>
      </c>
      <c r="D417" s="8">
        <v>30497</v>
      </c>
      <c r="E417" s="8">
        <f t="shared" si="20"/>
        <v>17406.963470319635</v>
      </c>
      <c r="F417" s="8">
        <v>4920</v>
      </c>
      <c r="G417" s="8">
        <v>1299</v>
      </c>
      <c r="H417" s="8">
        <v>651</v>
      </c>
      <c r="I417" s="8">
        <v>0</v>
      </c>
      <c r="J417" s="8">
        <v>0</v>
      </c>
      <c r="K417" s="8">
        <v>0</v>
      </c>
      <c r="L417" s="8">
        <v>6599</v>
      </c>
      <c r="M417" s="8">
        <f t="shared" si="21"/>
        <v>45.198630136986303</v>
      </c>
      <c r="N417" s="8">
        <v>17</v>
      </c>
      <c r="O417" s="8">
        <v>8</v>
      </c>
      <c r="P417" s="8">
        <v>1</v>
      </c>
      <c r="Q417" s="9">
        <v>318320</v>
      </c>
      <c r="R417" s="9">
        <f t="shared" si="22"/>
        <v>2180.2739726027398</v>
      </c>
      <c r="S417" s="5">
        <v>1</v>
      </c>
      <c r="T417" s="5">
        <v>1</v>
      </c>
      <c r="U417" s="5">
        <v>1</v>
      </c>
      <c r="V417" s="5">
        <v>1</v>
      </c>
      <c r="W417" s="5">
        <v>0</v>
      </c>
      <c r="X417" s="5">
        <v>0</v>
      </c>
      <c r="Y417" s="5">
        <v>0</v>
      </c>
      <c r="Z417" s="5">
        <v>1</v>
      </c>
      <c r="AA417" s="5">
        <v>0</v>
      </c>
      <c r="AB417" s="5">
        <v>0</v>
      </c>
      <c r="AC417" s="5">
        <v>1</v>
      </c>
      <c r="AD417" s="5">
        <v>0</v>
      </c>
      <c r="AE417" s="8">
        <v>167029</v>
      </c>
      <c r="AF417" s="5">
        <v>1</v>
      </c>
    </row>
    <row r="418" spans="1:32" x14ac:dyDescent="0.25">
      <c r="A418" s="2">
        <v>2016</v>
      </c>
      <c r="B418" s="1" t="s">
        <v>29</v>
      </c>
      <c r="C418" s="8">
        <v>29</v>
      </c>
      <c r="D418" s="8">
        <v>6268</v>
      </c>
      <c r="E418" s="8">
        <f t="shared" ref="E418:E464" si="23">D418/C418/12*1000</f>
        <v>18011.494252873566</v>
      </c>
      <c r="F418" s="8">
        <v>4240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2060</v>
      </c>
      <c r="M418" s="8">
        <f t="shared" si="21"/>
        <v>71.034482758620683</v>
      </c>
      <c r="N418" s="8">
        <v>11</v>
      </c>
      <c r="O418" s="8">
        <v>1</v>
      </c>
      <c r="P418" s="8">
        <v>1</v>
      </c>
      <c r="Q418" s="9">
        <v>585568</v>
      </c>
      <c r="R418" s="9">
        <f t="shared" si="22"/>
        <v>20192</v>
      </c>
      <c r="S418" s="5">
        <v>1</v>
      </c>
      <c r="T418" s="5">
        <v>0</v>
      </c>
      <c r="U418" s="5">
        <v>1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8">
        <v>16677</v>
      </c>
      <c r="AF418" s="5">
        <v>1</v>
      </c>
    </row>
    <row r="419" spans="1:32" x14ac:dyDescent="0.25">
      <c r="A419" s="2">
        <v>2016</v>
      </c>
      <c r="B419" s="1" t="s">
        <v>36</v>
      </c>
      <c r="C419" s="8">
        <v>26</v>
      </c>
      <c r="D419" s="8">
        <v>4400</v>
      </c>
      <c r="E419" s="8">
        <f t="shared" si="23"/>
        <v>14102.564102564102</v>
      </c>
      <c r="F419" s="8">
        <v>0</v>
      </c>
      <c r="G419" s="8">
        <v>594</v>
      </c>
      <c r="H419" s="8">
        <v>321</v>
      </c>
      <c r="I419" s="8">
        <v>0</v>
      </c>
      <c r="J419" s="8">
        <v>0</v>
      </c>
      <c r="K419" s="8">
        <v>0</v>
      </c>
      <c r="L419" s="8">
        <v>913</v>
      </c>
      <c r="M419" s="8">
        <f t="shared" si="21"/>
        <v>35.115384615384613</v>
      </c>
      <c r="N419" s="8">
        <v>6</v>
      </c>
      <c r="O419" s="8">
        <v>0</v>
      </c>
      <c r="P419" s="8">
        <v>0</v>
      </c>
      <c r="Q419" s="9">
        <v>35818</v>
      </c>
      <c r="R419" s="9">
        <f t="shared" si="22"/>
        <v>1377.6153846153845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1</v>
      </c>
      <c r="AA419" s="5">
        <v>0</v>
      </c>
      <c r="AB419" s="5">
        <v>0</v>
      </c>
      <c r="AC419" s="5">
        <v>1</v>
      </c>
      <c r="AD419" s="5">
        <v>0</v>
      </c>
      <c r="AE419" s="8">
        <v>42704</v>
      </c>
      <c r="AF419" s="5">
        <v>1</v>
      </c>
    </row>
    <row r="420" spans="1:32" x14ac:dyDescent="0.25">
      <c r="A420" s="2">
        <v>2016</v>
      </c>
      <c r="B420" s="1" t="s">
        <v>29</v>
      </c>
      <c r="C420" s="8">
        <v>44</v>
      </c>
      <c r="D420" s="8">
        <v>9923</v>
      </c>
      <c r="E420" s="8">
        <f t="shared" si="23"/>
        <v>18793.560606060604</v>
      </c>
      <c r="F420" s="8">
        <v>2570</v>
      </c>
      <c r="G420" s="8">
        <v>1291</v>
      </c>
      <c r="H420" s="8">
        <v>637</v>
      </c>
      <c r="I420" s="8">
        <v>0</v>
      </c>
      <c r="J420" s="8">
        <v>0</v>
      </c>
      <c r="K420" s="8">
        <v>0</v>
      </c>
      <c r="L420" s="8">
        <v>288</v>
      </c>
      <c r="M420" s="8">
        <f t="shared" si="21"/>
        <v>6.5454545454545459</v>
      </c>
      <c r="N420" s="8">
        <v>1</v>
      </c>
      <c r="O420" s="8">
        <v>0</v>
      </c>
      <c r="P420" s="8">
        <v>0</v>
      </c>
      <c r="Q420" s="9">
        <v>45307</v>
      </c>
      <c r="R420" s="9">
        <f t="shared" si="22"/>
        <v>1029.7045454545455</v>
      </c>
      <c r="S420" s="5">
        <v>1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1</v>
      </c>
      <c r="AA420" s="5">
        <v>0</v>
      </c>
      <c r="AB420" s="5">
        <v>0</v>
      </c>
      <c r="AC420" s="5">
        <v>1</v>
      </c>
      <c r="AD420" s="5">
        <v>0</v>
      </c>
      <c r="AE420" s="8">
        <v>70062</v>
      </c>
      <c r="AF420" s="5">
        <v>1</v>
      </c>
    </row>
    <row r="421" spans="1:32" x14ac:dyDescent="0.25">
      <c r="A421" s="2">
        <v>2016</v>
      </c>
      <c r="B421" s="1" t="s">
        <v>29</v>
      </c>
      <c r="C421" s="8">
        <v>3</v>
      </c>
      <c r="D421" s="8">
        <v>657</v>
      </c>
      <c r="E421" s="8">
        <f t="shared" si="23"/>
        <v>18250</v>
      </c>
      <c r="F421" s="8">
        <v>50</v>
      </c>
      <c r="G421" s="8">
        <v>36</v>
      </c>
      <c r="H421" s="8">
        <v>0</v>
      </c>
      <c r="I421" s="8">
        <v>0</v>
      </c>
      <c r="J421" s="8">
        <v>0</v>
      </c>
      <c r="K421" s="8">
        <v>0</v>
      </c>
      <c r="L421" s="8">
        <v>238</v>
      </c>
      <c r="M421" s="8">
        <f t="shared" si="21"/>
        <v>79.333333333333329</v>
      </c>
      <c r="N421" s="8">
        <v>0</v>
      </c>
      <c r="O421" s="8">
        <v>0</v>
      </c>
      <c r="P421" s="8">
        <v>0</v>
      </c>
      <c r="Q421" s="9">
        <v>478</v>
      </c>
      <c r="R421" s="9">
        <f t="shared" si="22"/>
        <v>159.33333333333334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1</v>
      </c>
      <c r="AA421" s="5">
        <v>0</v>
      </c>
      <c r="AB421" s="5">
        <v>0</v>
      </c>
      <c r="AC421" s="5">
        <v>0</v>
      </c>
      <c r="AD421" s="5">
        <v>0</v>
      </c>
      <c r="AE421" s="8">
        <v>6127</v>
      </c>
      <c r="AF421" s="5">
        <v>0</v>
      </c>
    </row>
    <row r="422" spans="1:32" x14ac:dyDescent="0.25">
      <c r="A422" s="2">
        <v>2016</v>
      </c>
      <c r="B422" s="1" t="s">
        <v>29</v>
      </c>
      <c r="C422" s="9">
        <v>58</v>
      </c>
      <c r="D422" s="9">
        <v>10318</v>
      </c>
      <c r="E422" s="8">
        <f t="shared" si="23"/>
        <v>14824.712643678162</v>
      </c>
      <c r="F422" s="9">
        <v>4854</v>
      </c>
      <c r="G422" s="9">
        <v>99</v>
      </c>
      <c r="H422" s="9">
        <v>39</v>
      </c>
      <c r="I422" s="9">
        <v>0</v>
      </c>
      <c r="J422" s="9">
        <v>0</v>
      </c>
      <c r="K422" s="9">
        <v>0</v>
      </c>
      <c r="L422" s="9">
        <v>4636</v>
      </c>
      <c r="M422" s="8">
        <f t="shared" si="21"/>
        <v>79.931034482758619</v>
      </c>
      <c r="N422" s="9">
        <v>10</v>
      </c>
      <c r="O422" s="9">
        <v>5</v>
      </c>
      <c r="P422" s="9">
        <v>1</v>
      </c>
      <c r="Q422" s="9">
        <v>38775</v>
      </c>
      <c r="R422" s="9">
        <f t="shared" si="22"/>
        <v>668.5344827586207</v>
      </c>
      <c r="S422" s="5">
        <v>1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1</v>
      </c>
      <c r="AA422" s="5">
        <v>0</v>
      </c>
      <c r="AB422" s="5">
        <v>0</v>
      </c>
      <c r="AC422" s="5">
        <v>1</v>
      </c>
      <c r="AD422" s="5">
        <v>0</v>
      </c>
      <c r="AE422" s="9">
        <v>52815</v>
      </c>
      <c r="AF422" s="5">
        <v>0</v>
      </c>
    </row>
    <row r="423" spans="1:32" x14ac:dyDescent="0.25">
      <c r="A423" s="2">
        <v>2016</v>
      </c>
      <c r="B423" s="1" t="s">
        <v>29</v>
      </c>
      <c r="C423" s="9">
        <v>101</v>
      </c>
      <c r="D423" s="9">
        <v>18993</v>
      </c>
      <c r="E423" s="8">
        <f t="shared" si="23"/>
        <v>15670.79207920792</v>
      </c>
      <c r="F423" s="9">
        <v>6169</v>
      </c>
      <c r="G423" s="9">
        <v>1003</v>
      </c>
      <c r="H423" s="9">
        <v>355</v>
      </c>
      <c r="I423" s="9">
        <v>0</v>
      </c>
      <c r="J423" s="9">
        <v>0</v>
      </c>
      <c r="K423" s="9">
        <v>0</v>
      </c>
      <c r="L423" s="9">
        <v>12609</v>
      </c>
      <c r="M423" s="8">
        <f t="shared" si="21"/>
        <v>124.84158415841584</v>
      </c>
      <c r="N423" s="9">
        <v>35</v>
      </c>
      <c r="O423" s="9">
        <v>6</v>
      </c>
      <c r="P423" s="9">
        <v>2</v>
      </c>
      <c r="Q423" s="9">
        <v>321725</v>
      </c>
      <c r="R423" s="9">
        <f t="shared" si="22"/>
        <v>3185.3960396039606</v>
      </c>
      <c r="S423" s="5">
        <v>1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1</v>
      </c>
      <c r="AA423" s="5">
        <v>0</v>
      </c>
      <c r="AB423" s="5">
        <v>0</v>
      </c>
      <c r="AC423" s="5">
        <v>1</v>
      </c>
      <c r="AD423" s="5">
        <v>0</v>
      </c>
      <c r="AE423" s="9">
        <v>80967</v>
      </c>
      <c r="AF423" s="5">
        <v>0</v>
      </c>
    </row>
    <row r="424" spans="1:32" x14ac:dyDescent="0.25">
      <c r="A424" s="2">
        <v>2016</v>
      </c>
      <c r="B424" s="1" t="s">
        <v>31</v>
      </c>
      <c r="C424" s="9">
        <v>122</v>
      </c>
      <c r="D424" s="9">
        <v>20778</v>
      </c>
      <c r="E424" s="8">
        <f t="shared" si="23"/>
        <v>14192.622950819674</v>
      </c>
      <c r="F424" s="9">
        <v>6352</v>
      </c>
      <c r="G424" s="9">
        <v>711</v>
      </c>
      <c r="H424" s="9">
        <v>260</v>
      </c>
      <c r="I424" s="9">
        <v>0</v>
      </c>
      <c r="J424" s="9">
        <v>0</v>
      </c>
      <c r="K424" s="9">
        <v>0</v>
      </c>
      <c r="L424" s="9">
        <v>5774</v>
      </c>
      <c r="M424" s="8">
        <f t="shared" si="21"/>
        <v>47.327868852459019</v>
      </c>
      <c r="N424" s="9">
        <v>13</v>
      </c>
      <c r="O424" s="9">
        <v>2</v>
      </c>
      <c r="P424" s="9">
        <v>0</v>
      </c>
      <c r="Q424" s="9">
        <v>72934</v>
      </c>
      <c r="R424" s="9">
        <f t="shared" si="22"/>
        <v>597.81967213114751</v>
      </c>
      <c r="S424" s="5">
        <v>1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1</v>
      </c>
      <c r="AA424" s="5">
        <v>0</v>
      </c>
      <c r="AB424" s="5">
        <v>0</v>
      </c>
      <c r="AC424" s="5">
        <v>1</v>
      </c>
      <c r="AD424" s="5">
        <v>0</v>
      </c>
      <c r="AE424" s="9">
        <v>75905</v>
      </c>
      <c r="AF424" s="5">
        <v>0</v>
      </c>
    </row>
    <row r="425" spans="1:32" x14ac:dyDescent="0.25">
      <c r="A425" s="2">
        <v>2016</v>
      </c>
      <c r="B425" s="1" t="s">
        <v>32</v>
      </c>
      <c r="C425" s="9">
        <v>76</v>
      </c>
      <c r="D425" s="9">
        <v>10723</v>
      </c>
      <c r="E425" s="8">
        <f t="shared" si="23"/>
        <v>11757.675438596492</v>
      </c>
      <c r="F425" s="9">
        <v>6776</v>
      </c>
      <c r="G425" s="9">
        <v>854</v>
      </c>
      <c r="H425" s="9">
        <v>440</v>
      </c>
      <c r="I425" s="9">
        <v>0</v>
      </c>
      <c r="J425" s="9">
        <v>0</v>
      </c>
      <c r="K425" s="9">
        <v>0</v>
      </c>
      <c r="L425" s="9">
        <v>8096</v>
      </c>
      <c r="M425" s="8">
        <f t="shared" si="21"/>
        <v>106.52631578947368</v>
      </c>
      <c r="N425" s="9">
        <v>22</v>
      </c>
      <c r="O425" s="9">
        <v>2</v>
      </c>
      <c r="P425" s="9">
        <v>0</v>
      </c>
      <c r="Q425" s="9">
        <v>292646</v>
      </c>
      <c r="R425" s="9">
        <f t="shared" si="22"/>
        <v>3850.6052631578946</v>
      </c>
      <c r="S425" s="5">
        <v>1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1</v>
      </c>
      <c r="AA425" s="5">
        <v>0</v>
      </c>
      <c r="AB425" s="5">
        <v>0</v>
      </c>
      <c r="AC425" s="5">
        <v>1</v>
      </c>
      <c r="AD425" s="5">
        <v>0</v>
      </c>
      <c r="AE425" s="9">
        <v>68921</v>
      </c>
      <c r="AF425" s="5">
        <v>0</v>
      </c>
    </row>
    <row r="426" spans="1:32" x14ac:dyDescent="0.25">
      <c r="A426" s="2">
        <v>2016</v>
      </c>
      <c r="B426" s="1" t="s">
        <v>36</v>
      </c>
      <c r="C426" s="9">
        <v>57</v>
      </c>
      <c r="D426" s="9">
        <v>8034</v>
      </c>
      <c r="E426" s="8">
        <f t="shared" si="23"/>
        <v>11745.614035087719</v>
      </c>
      <c r="F426" s="9">
        <v>3574</v>
      </c>
      <c r="G426" s="9">
        <v>244</v>
      </c>
      <c r="H426" s="9">
        <v>107</v>
      </c>
      <c r="I426" s="9">
        <v>0</v>
      </c>
      <c r="J426" s="9">
        <v>0</v>
      </c>
      <c r="K426" s="9">
        <v>0</v>
      </c>
      <c r="L426" s="9">
        <v>6900</v>
      </c>
      <c r="M426" s="8">
        <f t="shared" si="21"/>
        <v>121.05263157894737</v>
      </c>
      <c r="N426" s="9">
        <v>17</v>
      </c>
      <c r="O426" s="9">
        <v>3</v>
      </c>
      <c r="P426" s="9">
        <v>1</v>
      </c>
      <c r="Q426" s="9">
        <v>63380</v>
      </c>
      <c r="R426" s="9">
        <f t="shared" si="22"/>
        <v>1111.9298245614036</v>
      </c>
      <c r="S426" s="5">
        <v>1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1</v>
      </c>
      <c r="AA426" s="5">
        <v>0</v>
      </c>
      <c r="AB426" s="5">
        <v>0</v>
      </c>
      <c r="AC426" s="5">
        <v>1</v>
      </c>
      <c r="AD426" s="5">
        <v>0</v>
      </c>
      <c r="AE426" s="9">
        <v>66624</v>
      </c>
      <c r="AF426" s="5">
        <v>0</v>
      </c>
    </row>
    <row r="427" spans="1:32" x14ac:dyDescent="0.25">
      <c r="A427" s="2">
        <v>2016</v>
      </c>
      <c r="B427" s="1" t="s">
        <v>29</v>
      </c>
      <c r="C427" s="9">
        <v>6</v>
      </c>
      <c r="D427" s="9">
        <v>774</v>
      </c>
      <c r="E427" s="8">
        <f t="shared" si="23"/>
        <v>10750</v>
      </c>
      <c r="F427" s="9">
        <v>1717</v>
      </c>
      <c r="G427" s="9">
        <v>36</v>
      </c>
      <c r="H427" s="9">
        <v>21</v>
      </c>
      <c r="I427" s="9">
        <v>0</v>
      </c>
      <c r="J427" s="9">
        <v>0</v>
      </c>
      <c r="K427" s="9">
        <v>0</v>
      </c>
      <c r="L427" s="9">
        <v>552</v>
      </c>
      <c r="M427" s="8">
        <f t="shared" si="21"/>
        <v>92</v>
      </c>
      <c r="N427" s="9">
        <v>5</v>
      </c>
      <c r="O427" s="9">
        <v>1</v>
      </c>
      <c r="P427" s="9">
        <v>0</v>
      </c>
      <c r="Q427" s="9">
        <v>44426</v>
      </c>
      <c r="R427" s="9">
        <f t="shared" si="22"/>
        <v>7404.333333333333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1</v>
      </c>
      <c r="AA427" s="5">
        <v>0</v>
      </c>
      <c r="AB427" s="5">
        <v>0</v>
      </c>
      <c r="AC427" s="5">
        <v>1</v>
      </c>
      <c r="AD427" s="5">
        <v>0</v>
      </c>
      <c r="AE427" s="9">
        <v>2156</v>
      </c>
      <c r="AF427" s="5">
        <v>1</v>
      </c>
    </row>
    <row r="428" spans="1:32" x14ac:dyDescent="0.25">
      <c r="A428" s="2">
        <v>2016</v>
      </c>
      <c r="B428" s="1" t="s">
        <v>30</v>
      </c>
      <c r="C428" s="9">
        <v>2</v>
      </c>
      <c r="D428" s="9">
        <v>149</v>
      </c>
      <c r="E428" s="8">
        <f t="shared" si="23"/>
        <v>6208.333333333333</v>
      </c>
      <c r="F428" s="9">
        <v>152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481</v>
      </c>
      <c r="M428" s="8">
        <f t="shared" si="21"/>
        <v>240.5</v>
      </c>
      <c r="N428" s="9">
        <v>1</v>
      </c>
      <c r="O428" s="9">
        <v>2</v>
      </c>
      <c r="P428" s="9">
        <v>0</v>
      </c>
      <c r="Q428" s="9">
        <v>8943</v>
      </c>
      <c r="R428" s="9">
        <f t="shared" si="22"/>
        <v>4471.5</v>
      </c>
      <c r="S428" s="5">
        <v>1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9">
        <v>730</v>
      </c>
      <c r="AF428" s="5">
        <v>0</v>
      </c>
    </row>
    <row r="429" spans="1:32" x14ac:dyDescent="0.25">
      <c r="A429" s="2">
        <v>2016</v>
      </c>
      <c r="B429" s="1" t="s">
        <v>29</v>
      </c>
      <c r="C429" s="9">
        <v>67</v>
      </c>
      <c r="D429" s="9">
        <v>11381</v>
      </c>
      <c r="E429" s="8">
        <f t="shared" si="23"/>
        <v>14155.472636815921</v>
      </c>
      <c r="F429" s="9">
        <v>2527</v>
      </c>
      <c r="G429" s="9">
        <v>794</v>
      </c>
      <c r="H429" s="9">
        <v>265</v>
      </c>
      <c r="I429" s="9">
        <v>0</v>
      </c>
      <c r="J429" s="9">
        <v>0</v>
      </c>
      <c r="K429" s="9">
        <v>0</v>
      </c>
      <c r="L429" s="9">
        <v>3737</v>
      </c>
      <c r="M429" s="8">
        <f t="shared" si="21"/>
        <v>55.776119402985074</v>
      </c>
      <c r="N429" s="9">
        <v>22</v>
      </c>
      <c r="O429" s="9">
        <v>2</v>
      </c>
      <c r="P429" s="9">
        <v>1</v>
      </c>
      <c r="Q429" s="9">
        <v>36899</v>
      </c>
      <c r="R429" s="9">
        <f t="shared" si="22"/>
        <v>550.73134328358208</v>
      </c>
      <c r="S429" s="5">
        <v>1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1</v>
      </c>
      <c r="AA429" s="5">
        <v>0</v>
      </c>
      <c r="AB429" s="5">
        <v>0</v>
      </c>
      <c r="AC429" s="5">
        <v>1</v>
      </c>
      <c r="AD429" s="5">
        <v>0</v>
      </c>
      <c r="AE429" s="9">
        <v>43447</v>
      </c>
      <c r="AF429" s="5">
        <v>1</v>
      </c>
    </row>
    <row r="430" spans="1:32" x14ac:dyDescent="0.25">
      <c r="A430" s="2">
        <v>2016</v>
      </c>
      <c r="B430" s="1" t="s">
        <v>29</v>
      </c>
      <c r="C430" s="9">
        <v>480</v>
      </c>
      <c r="D430" s="9">
        <v>107197</v>
      </c>
      <c r="E430" s="8">
        <f t="shared" si="23"/>
        <v>18610.590277777777</v>
      </c>
      <c r="F430" s="9">
        <v>12664</v>
      </c>
      <c r="G430" s="9">
        <v>2650</v>
      </c>
      <c r="H430" s="9">
        <v>820</v>
      </c>
      <c r="I430" s="9">
        <v>1169</v>
      </c>
      <c r="J430" s="9">
        <v>0</v>
      </c>
      <c r="K430" s="9">
        <v>0</v>
      </c>
      <c r="L430" s="9">
        <v>39451</v>
      </c>
      <c r="M430" s="8">
        <f t="shared" si="21"/>
        <v>82.189583333333331</v>
      </c>
      <c r="N430" s="9">
        <v>75</v>
      </c>
      <c r="O430" s="9">
        <v>12</v>
      </c>
      <c r="P430" s="9">
        <v>2</v>
      </c>
      <c r="Q430" s="9">
        <v>468382</v>
      </c>
      <c r="R430" s="9">
        <f t="shared" si="22"/>
        <v>975.79583333333335</v>
      </c>
      <c r="S430" s="5">
        <v>1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1</v>
      </c>
      <c r="AA430" s="5">
        <v>1</v>
      </c>
      <c r="AB430" s="5">
        <v>0</v>
      </c>
      <c r="AC430" s="5">
        <v>1</v>
      </c>
      <c r="AD430" s="5">
        <v>0</v>
      </c>
      <c r="AE430" s="9">
        <v>411475</v>
      </c>
      <c r="AF430" s="5">
        <v>1</v>
      </c>
    </row>
    <row r="431" spans="1:32" x14ac:dyDescent="0.25">
      <c r="A431" s="2">
        <v>2016</v>
      </c>
      <c r="B431" s="1" t="s">
        <v>30</v>
      </c>
      <c r="C431" s="4">
        <v>10</v>
      </c>
      <c r="D431" s="4">
        <v>722</v>
      </c>
      <c r="E431" s="8">
        <f t="shared" si="23"/>
        <v>6016.666666666667</v>
      </c>
      <c r="F431" s="4">
        <v>3318</v>
      </c>
      <c r="G431" s="4">
        <v>37</v>
      </c>
      <c r="H431" s="4">
        <v>25</v>
      </c>
      <c r="I431" s="4">
        <v>0</v>
      </c>
      <c r="J431" s="4">
        <v>0</v>
      </c>
      <c r="K431" s="4">
        <v>0</v>
      </c>
      <c r="L431" s="4">
        <v>2590</v>
      </c>
      <c r="M431" s="8">
        <f t="shared" si="21"/>
        <v>259</v>
      </c>
      <c r="N431" s="4">
        <v>5</v>
      </c>
      <c r="O431" s="4">
        <v>2</v>
      </c>
      <c r="P431" s="4">
        <v>1</v>
      </c>
      <c r="Q431" s="4">
        <v>74771</v>
      </c>
      <c r="R431" s="9">
        <f t="shared" si="22"/>
        <v>7477.1</v>
      </c>
      <c r="S431" s="5">
        <v>1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1</v>
      </c>
      <c r="AA431" s="5">
        <v>0</v>
      </c>
      <c r="AB431" s="5">
        <v>0</v>
      </c>
      <c r="AC431" s="5">
        <v>1</v>
      </c>
      <c r="AD431" s="5">
        <v>0</v>
      </c>
      <c r="AE431" s="4">
        <v>10607</v>
      </c>
      <c r="AF431" s="5">
        <v>0</v>
      </c>
    </row>
    <row r="432" spans="1:32" x14ac:dyDescent="0.25">
      <c r="A432" s="2">
        <v>2016</v>
      </c>
      <c r="B432" s="1" t="s">
        <v>29</v>
      </c>
      <c r="C432" s="4">
        <v>180</v>
      </c>
      <c r="D432" s="4">
        <v>49046</v>
      </c>
      <c r="E432" s="8">
        <f t="shared" si="23"/>
        <v>22706.481481481478</v>
      </c>
      <c r="F432" s="4">
        <v>11361</v>
      </c>
      <c r="G432" s="4">
        <v>2010</v>
      </c>
      <c r="H432" s="4">
        <v>1050</v>
      </c>
      <c r="I432" s="4">
        <v>0</v>
      </c>
      <c r="J432" s="4">
        <v>0</v>
      </c>
      <c r="K432" s="4">
        <v>0</v>
      </c>
      <c r="L432" s="4">
        <v>21188</v>
      </c>
      <c r="M432" s="8">
        <f t="shared" si="21"/>
        <v>117.71111111111111</v>
      </c>
      <c r="N432" s="4">
        <v>29</v>
      </c>
      <c r="O432" s="4">
        <v>12</v>
      </c>
      <c r="P432" s="4">
        <v>0</v>
      </c>
      <c r="Q432" s="4">
        <v>317188</v>
      </c>
      <c r="R432" s="9">
        <f t="shared" si="22"/>
        <v>1762.1555555555556</v>
      </c>
      <c r="S432" s="5">
        <v>1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1</v>
      </c>
      <c r="AA432" s="5">
        <v>0</v>
      </c>
      <c r="AB432" s="5">
        <v>0</v>
      </c>
      <c r="AC432" s="5">
        <v>1</v>
      </c>
      <c r="AD432" s="5">
        <v>0</v>
      </c>
      <c r="AE432" s="4">
        <v>150060</v>
      </c>
      <c r="AF432" s="5">
        <v>1</v>
      </c>
    </row>
    <row r="433" spans="1:32" x14ac:dyDescent="0.25">
      <c r="A433" s="2">
        <v>2016</v>
      </c>
      <c r="B433" s="1" t="s">
        <v>29</v>
      </c>
      <c r="C433" s="4">
        <v>27</v>
      </c>
      <c r="D433" s="4">
        <v>4659</v>
      </c>
      <c r="E433" s="8">
        <f t="shared" si="23"/>
        <v>14379.629629629628</v>
      </c>
      <c r="F433" s="4">
        <v>1370</v>
      </c>
      <c r="G433" s="4">
        <v>300</v>
      </c>
      <c r="H433" s="4">
        <v>143</v>
      </c>
      <c r="I433" s="4">
        <v>0</v>
      </c>
      <c r="J433" s="4">
        <v>0</v>
      </c>
      <c r="K433" s="4">
        <v>0</v>
      </c>
      <c r="L433" s="4">
        <v>2800</v>
      </c>
      <c r="M433" s="8">
        <f t="shared" si="21"/>
        <v>103.70370370370371</v>
      </c>
      <c r="N433" s="4">
        <v>10</v>
      </c>
      <c r="O433" s="4">
        <v>3</v>
      </c>
      <c r="P433" s="4">
        <v>2</v>
      </c>
      <c r="Q433" s="4">
        <v>61460</v>
      </c>
      <c r="R433" s="9">
        <f t="shared" si="22"/>
        <v>2276.2962962962961</v>
      </c>
      <c r="S433" s="5">
        <v>1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1</v>
      </c>
      <c r="AA433" s="5">
        <v>0</v>
      </c>
      <c r="AB433" s="5">
        <v>0</v>
      </c>
      <c r="AC433" s="5">
        <v>1</v>
      </c>
      <c r="AD433" s="5">
        <v>0</v>
      </c>
      <c r="AE433" s="4">
        <v>19140</v>
      </c>
      <c r="AF433" s="5">
        <v>0</v>
      </c>
    </row>
    <row r="434" spans="1:32" x14ac:dyDescent="0.25">
      <c r="A434" s="2">
        <v>2016</v>
      </c>
      <c r="B434" s="1" t="s">
        <v>29</v>
      </c>
      <c r="C434" s="4">
        <v>11</v>
      </c>
      <c r="D434" s="4">
        <v>2022</v>
      </c>
      <c r="E434" s="8">
        <f t="shared" si="23"/>
        <v>15318.181818181818</v>
      </c>
      <c r="F434" s="4">
        <v>394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514</v>
      </c>
      <c r="M434" s="8">
        <f t="shared" si="21"/>
        <v>46.727272727272727</v>
      </c>
      <c r="N434" s="4">
        <v>5</v>
      </c>
      <c r="O434" s="4">
        <v>0</v>
      </c>
      <c r="P434" s="4">
        <v>0</v>
      </c>
      <c r="Q434" s="4">
        <v>32441</v>
      </c>
      <c r="R434" s="9">
        <f t="shared" si="22"/>
        <v>2949.181818181818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4">
        <v>19824</v>
      </c>
      <c r="AF434" s="5">
        <v>1</v>
      </c>
    </row>
    <row r="435" spans="1:32" x14ac:dyDescent="0.25">
      <c r="A435" s="2">
        <v>2016</v>
      </c>
      <c r="B435" s="1" t="s">
        <v>31</v>
      </c>
      <c r="C435" s="25">
        <v>1083</v>
      </c>
      <c r="D435" s="25">
        <v>251258</v>
      </c>
      <c r="E435" s="8">
        <f t="shared" si="23"/>
        <v>19333.487226839028</v>
      </c>
      <c r="F435" s="9">
        <v>1570</v>
      </c>
      <c r="G435" s="9">
        <v>0</v>
      </c>
      <c r="H435" s="9">
        <v>0</v>
      </c>
      <c r="I435" s="8">
        <v>0</v>
      </c>
      <c r="J435" s="8">
        <v>1099</v>
      </c>
      <c r="K435" s="8">
        <v>65</v>
      </c>
      <c r="L435" s="8">
        <v>9571</v>
      </c>
      <c r="M435" s="8">
        <f t="shared" si="21"/>
        <v>8.8374884579870727</v>
      </c>
      <c r="N435" s="8">
        <v>47</v>
      </c>
      <c r="O435" s="8">
        <v>0</v>
      </c>
      <c r="P435" s="8">
        <v>1</v>
      </c>
      <c r="Q435" s="9">
        <v>793823</v>
      </c>
      <c r="R435" s="9">
        <f t="shared" si="22"/>
        <v>732.98522622345342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1</v>
      </c>
      <c r="AC435" s="5">
        <v>0</v>
      </c>
      <c r="AD435" s="5">
        <v>1</v>
      </c>
      <c r="AE435" s="9">
        <v>1286677</v>
      </c>
      <c r="AF435" s="5">
        <v>1</v>
      </c>
    </row>
    <row r="436" spans="1:32" x14ac:dyDescent="0.25">
      <c r="A436" s="2">
        <v>2016</v>
      </c>
      <c r="B436" s="1" t="s">
        <v>31</v>
      </c>
      <c r="C436" s="25">
        <v>53</v>
      </c>
      <c r="D436" s="25">
        <v>9660</v>
      </c>
      <c r="E436" s="8">
        <f t="shared" si="23"/>
        <v>15188.67924528302</v>
      </c>
      <c r="F436" s="9">
        <v>3836</v>
      </c>
      <c r="G436" s="9">
        <v>423</v>
      </c>
      <c r="H436" s="9">
        <v>230</v>
      </c>
      <c r="I436" s="8">
        <v>0</v>
      </c>
      <c r="J436" s="8">
        <v>0</v>
      </c>
      <c r="K436" s="8">
        <v>0</v>
      </c>
      <c r="L436" s="8">
        <v>1579</v>
      </c>
      <c r="M436" s="8">
        <f t="shared" si="21"/>
        <v>29.79245283018868</v>
      </c>
      <c r="N436" s="8">
        <v>8</v>
      </c>
      <c r="O436" s="8">
        <v>0</v>
      </c>
      <c r="P436" s="8">
        <v>3</v>
      </c>
      <c r="Q436" s="9">
        <v>38203</v>
      </c>
      <c r="R436" s="9">
        <f t="shared" si="22"/>
        <v>720.81132075471703</v>
      </c>
      <c r="S436" s="5">
        <v>1</v>
      </c>
      <c r="T436" s="5">
        <v>0</v>
      </c>
      <c r="U436" s="5">
        <v>1</v>
      </c>
      <c r="V436" s="5">
        <v>0</v>
      </c>
      <c r="W436" s="5">
        <v>0</v>
      </c>
      <c r="X436" s="5">
        <v>0</v>
      </c>
      <c r="Y436" s="5">
        <v>0</v>
      </c>
      <c r="Z436" s="5">
        <v>1</v>
      </c>
      <c r="AA436" s="5">
        <v>0</v>
      </c>
      <c r="AB436" s="5">
        <v>0</v>
      </c>
      <c r="AC436" s="5">
        <v>1</v>
      </c>
      <c r="AD436" s="5">
        <v>0</v>
      </c>
      <c r="AE436" s="9">
        <v>39957</v>
      </c>
      <c r="AF436" s="5">
        <v>1</v>
      </c>
    </row>
    <row r="437" spans="1:32" x14ac:dyDescent="0.25">
      <c r="A437" s="2">
        <v>2016</v>
      </c>
      <c r="B437" s="1" t="s">
        <v>29</v>
      </c>
      <c r="C437" s="25">
        <v>8</v>
      </c>
      <c r="D437" s="25">
        <v>1615</v>
      </c>
      <c r="E437" s="8">
        <f t="shared" si="23"/>
        <v>16822.916666666668</v>
      </c>
      <c r="F437" s="9">
        <v>180</v>
      </c>
      <c r="G437" s="9">
        <v>0</v>
      </c>
      <c r="H437" s="9">
        <v>0</v>
      </c>
      <c r="I437" s="8">
        <v>0</v>
      </c>
      <c r="J437" s="8">
        <v>0</v>
      </c>
      <c r="K437" s="8">
        <v>0</v>
      </c>
      <c r="L437" s="8">
        <v>575</v>
      </c>
      <c r="M437" s="8">
        <f t="shared" si="21"/>
        <v>71.875</v>
      </c>
      <c r="N437" s="8">
        <v>3</v>
      </c>
      <c r="O437" s="8">
        <v>0</v>
      </c>
      <c r="P437" s="8">
        <v>0</v>
      </c>
      <c r="Q437" s="9">
        <v>9252</v>
      </c>
      <c r="R437" s="9">
        <f t="shared" si="22"/>
        <v>1156.5</v>
      </c>
      <c r="S437" s="5">
        <v>0</v>
      </c>
      <c r="T437" s="5">
        <v>0</v>
      </c>
      <c r="U437" s="5">
        <v>1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9">
        <v>3199</v>
      </c>
      <c r="AF437" s="5">
        <v>1</v>
      </c>
    </row>
    <row r="438" spans="1:32" x14ac:dyDescent="0.25">
      <c r="A438" s="2">
        <v>2016</v>
      </c>
      <c r="B438" s="1" t="s">
        <v>29</v>
      </c>
      <c r="C438" s="25">
        <v>65</v>
      </c>
      <c r="D438" s="25">
        <v>8852</v>
      </c>
      <c r="E438" s="8">
        <f t="shared" si="23"/>
        <v>11348.717948717949</v>
      </c>
      <c r="F438" s="9">
        <v>3017</v>
      </c>
      <c r="G438" s="9">
        <v>731</v>
      </c>
      <c r="H438" s="9">
        <v>326</v>
      </c>
      <c r="I438" s="8">
        <v>0</v>
      </c>
      <c r="J438" s="8">
        <v>0</v>
      </c>
      <c r="K438" s="8">
        <v>0</v>
      </c>
      <c r="L438" s="8">
        <v>2869</v>
      </c>
      <c r="M438" s="8">
        <f t="shared" si="21"/>
        <v>44.138461538461542</v>
      </c>
      <c r="N438" s="8">
        <v>11</v>
      </c>
      <c r="O438" s="8">
        <v>1</v>
      </c>
      <c r="P438" s="8">
        <v>1</v>
      </c>
      <c r="Q438" s="9">
        <v>356087</v>
      </c>
      <c r="R438" s="9">
        <f t="shared" si="22"/>
        <v>5478.2615384615383</v>
      </c>
      <c r="S438" s="5">
        <v>1</v>
      </c>
      <c r="T438" s="5">
        <v>0</v>
      </c>
      <c r="U438" s="5">
        <v>1</v>
      </c>
      <c r="V438" s="5">
        <v>0</v>
      </c>
      <c r="W438" s="5">
        <v>0</v>
      </c>
      <c r="X438" s="5">
        <v>0</v>
      </c>
      <c r="Y438" s="5">
        <v>0</v>
      </c>
      <c r="Z438" s="5">
        <v>1</v>
      </c>
      <c r="AA438" s="5">
        <v>0</v>
      </c>
      <c r="AB438" s="5">
        <v>0</v>
      </c>
      <c r="AC438" s="5">
        <v>1</v>
      </c>
      <c r="AD438" s="5">
        <v>0</v>
      </c>
      <c r="AE438" s="9">
        <v>53330</v>
      </c>
      <c r="AF438" s="5">
        <v>0</v>
      </c>
    </row>
    <row r="439" spans="1:32" x14ac:dyDescent="0.25">
      <c r="A439" s="2">
        <v>2016</v>
      </c>
      <c r="B439" s="1" t="s">
        <v>29</v>
      </c>
      <c r="C439" s="25">
        <v>125</v>
      </c>
      <c r="D439" s="25">
        <v>30287</v>
      </c>
      <c r="E439" s="8">
        <f t="shared" si="23"/>
        <v>20191.333333333332</v>
      </c>
      <c r="F439" s="9">
        <v>2818</v>
      </c>
      <c r="G439" s="9">
        <v>1009</v>
      </c>
      <c r="H439" s="9">
        <v>450</v>
      </c>
      <c r="I439" s="8">
        <v>0</v>
      </c>
      <c r="J439" s="8">
        <v>0</v>
      </c>
      <c r="K439" s="8">
        <v>0</v>
      </c>
      <c r="L439" s="8">
        <v>4793</v>
      </c>
      <c r="M439" s="8">
        <f t="shared" si="21"/>
        <v>38.344000000000001</v>
      </c>
      <c r="N439" s="8">
        <v>14</v>
      </c>
      <c r="O439" s="8">
        <v>1</v>
      </c>
      <c r="P439" s="8">
        <v>1</v>
      </c>
      <c r="Q439" s="9">
        <v>159842</v>
      </c>
      <c r="R439" s="9">
        <f t="shared" si="22"/>
        <v>1278.7360000000001</v>
      </c>
      <c r="S439" s="5">
        <v>0</v>
      </c>
      <c r="T439" s="5">
        <v>0</v>
      </c>
      <c r="U439" s="5">
        <v>1</v>
      </c>
      <c r="V439" s="5">
        <v>0</v>
      </c>
      <c r="W439" s="5">
        <v>0</v>
      </c>
      <c r="X439" s="5">
        <v>0</v>
      </c>
      <c r="Y439" s="5">
        <v>0</v>
      </c>
      <c r="Z439" s="5">
        <v>1</v>
      </c>
      <c r="AA439" s="5">
        <v>0</v>
      </c>
      <c r="AB439" s="5">
        <v>0</v>
      </c>
      <c r="AC439" s="5">
        <v>1</v>
      </c>
      <c r="AD439" s="5">
        <v>0</v>
      </c>
      <c r="AE439" s="9">
        <v>132872</v>
      </c>
      <c r="AF439" s="5">
        <v>0</v>
      </c>
    </row>
    <row r="440" spans="1:32" x14ac:dyDescent="0.25">
      <c r="A440" s="2">
        <v>2016</v>
      </c>
      <c r="B440" s="1" t="s">
        <v>29</v>
      </c>
      <c r="C440" s="25">
        <v>1</v>
      </c>
      <c r="D440" s="25">
        <v>285</v>
      </c>
      <c r="E440" s="8">
        <f t="shared" si="23"/>
        <v>23750</v>
      </c>
      <c r="F440" s="9">
        <v>255</v>
      </c>
      <c r="G440" s="9">
        <v>0</v>
      </c>
      <c r="H440" s="9">
        <v>0</v>
      </c>
      <c r="I440" s="26">
        <v>0</v>
      </c>
      <c r="J440" s="8">
        <v>0</v>
      </c>
      <c r="K440" s="8">
        <v>0</v>
      </c>
      <c r="L440" s="8">
        <v>884</v>
      </c>
      <c r="M440" s="8">
        <f t="shared" si="21"/>
        <v>884</v>
      </c>
      <c r="N440" s="8">
        <v>3</v>
      </c>
      <c r="O440" s="8">
        <v>1</v>
      </c>
      <c r="P440" s="8">
        <v>0</v>
      </c>
      <c r="Q440" s="9">
        <v>13791</v>
      </c>
      <c r="R440" s="9">
        <f t="shared" si="22"/>
        <v>13791</v>
      </c>
      <c r="S440" s="5">
        <v>1</v>
      </c>
      <c r="T440" s="5">
        <v>0</v>
      </c>
      <c r="U440" s="5">
        <v>1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9">
        <v>3638</v>
      </c>
      <c r="AF440" s="5">
        <v>1</v>
      </c>
    </row>
    <row r="441" spans="1:32" x14ac:dyDescent="0.25">
      <c r="A441" s="2">
        <v>2016</v>
      </c>
      <c r="B441" s="1" t="s">
        <v>29</v>
      </c>
      <c r="C441" s="25">
        <v>20</v>
      </c>
      <c r="D441" s="25">
        <v>4340</v>
      </c>
      <c r="E441" s="8">
        <f t="shared" si="23"/>
        <v>18083.333333333332</v>
      </c>
      <c r="F441" s="9">
        <v>1250</v>
      </c>
      <c r="G441" s="9">
        <v>0</v>
      </c>
      <c r="H441" s="9">
        <v>0</v>
      </c>
      <c r="I441" s="8">
        <v>0</v>
      </c>
      <c r="J441" s="8">
        <v>0</v>
      </c>
      <c r="K441" s="8">
        <v>0</v>
      </c>
      <c r="L441" s="8">
        <v>1225</v>
      </c>
      <c r="M441" s="8">
        <f t="shared" si="21"/>
        <v>61.25</v>
      </c>
      <c r="N441" s="8">
        <v>4</v>
      </c>
      <c r="O441" s="8">
        <v>1</v>
      </c>
      <c r="P441" s="8">
        <v>0</v>
      </c>
      <c r="Q441" s="9">
        <v>77666</v>
      </c>
      <c r="R441" s="9">
        <f t="shared" si="22"/>
        <v>3883.3</v>
      </c>
      <c r="S441" s="5">
        <v>1</v>
      </c>
      <c r="T441" s="5">
        <v>0</v>
      </c>
      <c r="U441" s="5">
        <v>1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9">
        <v>8746</v>
      </c>
      <c r="AF441" s="5">
        <v>0</v>
      </c>
    </row>
    <row r="442" spans="1:32" x14ac:dyDescent="0.25">
      <c r="A442" s="2">
        <v>2016</v>
      </c>
      <c r="B442" s="1" t="s">
        <v>29</v>
      </c>
      <c r="C442" s="25">
        <v>19</v>
      </c>
      <c r="D442" s="25">
        <v>2474</v>
      </c>
      <c r="E442" s="8">
        <f t="shared" si="23"/>
        <v>10850.877192982458</v>
      </c>
      <c r="F442" s="9">
        <v>1747</v>
      </c>
      <c r="G442" s="9">
        <v>0</v>
      </c>
      <c r="H442" s="9">
        <v>0</v>
      </c>
      <c r="I442" s="8">
        <v>0</v>
      </c>
      <c r="J442" s="8">
        <v>0</v>
      </c>
      <c r="K442" s="8">
        <v>0</v>
      </c>
      <c r="L442" s="8">
        <v>571</v>
      </c>
      <c r="M442" s="8">
        <f t="shared" si="21"/>
        <v>30.05263157894737</v>
      </c>
      <c r="N442" s="8">
        <v>3</v>
      </c>
      <c r="O442" s="8">
        <v>1</v>
      </c>
      <c r="P442" s="8">
        <v>0</v>
      </c>
      <c r="Q442" s="9">
        <v>14978</v>
      </c>
      <c r="R442" s="9">
        <f t="shared" si="22"/>
        <v>788.31578947368416</v>
      </c>
      <c r="S442" s="5">
        <v>1</v>
      </c>
      <c r="T442" s="5">
        <v>0</v>
      </c>
      <c r="U442" s="5">
        <v>1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9">
        <v>11375</v>
      </c>
      <c r="AF442" s="5">
        <v>0</v>
      </c>
    </row>
    <row r="443" spans="1:32" x14ac:dyDescent="0.25">
      <c r="A443" s="2">
        <v>2016</v>
      </c>
      <c r="B443" s="1" t="s">
        <v>30</v>
      </c>
      <c r="C443" s="25">
        <v>8</v>
      </c>
      <c r="D443" s="25">
        <v>1390</v>
      </c>
      <c r="E443" s="8">
        <f t="shared" si="23"/>
        <v>14479.166666666666</v>
      </c>
      <c r="F443" s="9">
        <v>4198</v>
      </c>
      <c r="G443" s="9">
        <v>0</v>
      </c>
      <c r="H443" s="9">
        <v>0</v>
      </c>
      <c r="I443" s="8">
        <v>0</v>
      </c>
      <c r="J443" s="8">
        <v>0</v>
      </c>
      <c r="K443" s="26">
        <v>0</v>
      </c>
      <c r="L443" s="8">
        <v>2193</v>
      </c>
      <c r="M443" s="8">
        <f t="shared" si="21"/>
        <v>274.125</v>
      </c>
      <c r="N443" s="8">
        <v>12</v>
      </c>
      <c r="O443" s="8">
        <v>2</v>
      </c>
      <c r="P443" s="8">
        <v>0</v>
      </c>
      <c r="Q443" s="9">
        <v>23517</v>
      </c>
      <c r="R443" s="9">
        <f t="shared" si="22"/>
        <v>2939.625</v>
      </c>
      <c r="S443" s="5">
        <v>1</v>
      </c>
      <c r="T443" s="5">
        <v>0</v>
      </c>
      <c r="U443" s="5">
        <v>1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9">
        <v>7760</v>
      </c>
      <c r="AF443" s="5">
        <v>1</v>
      </c>
    </row>
    <row r="444" spans="1:32" x14ac:dyDescent="0.25">
      <c r="A444" s="2">
        <v>2016</v>
      </c>
      <c r="B444" s="1" t="s">
        <v>30</v>
      </c>
      <c r="C444" s="8">
        <v>29</v>
      </c>
      <c r="D444" s="8">
        <v>4129</v>
      </c>
      <c r="E444" s="8">
        <f t="shared" si="23"/>
        <v>11864.942528735632</v>
      </c>
      <c r="F444" s="8">
        <v>4357</v>
      </c>
      <c r="G444" s="8">
        <v>394</v>
      </c>
      <c r="H444" s="8">
        <v>221</v>
      </c>
      <c r="I444" s="8">
        <v>0</v>
      </c>
      <c r="J444" s="8">
        <v>0</v>
      </c>
      <c r="K444" s="8">
        <v>0</v>
      </c>
      <c r="L444" s="8">
        <v>3371</v>
      </c>
      <c r="M444" s="8">
        <f t="shared" si="21"/>
        <v>116.24137931034483</v>
      </c>
      <c r="N444" s="8">
        <v>10</v>
      </c>
      <c r="O444" s="8">
        <v>2</v>
      </c>
      <c r="P444" s="8">
        <v>0</v>
      </c>
      <c r="Q444" s="9">
        <v>24838</v>
      </c>
      <c r="R444" s="9">
        <f t="shared" si="22"/>
        <v>856.48275862068965</v>
      </c>
      <c r="S444" s="5">
        <v>1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1</v>
      </c>
      <c r="AA444" s="5">
        <v>0</v>
      </c>
      <c r="AB444" s="5">
        <v>0</v>
      </c>
      <c r="AC444" s="5">
        <v>1</v>
      </c>
      <c r="AD444" s="5">
        <v>0</v>
      </c>
      <c r="AE444" s="8">
        <v>8753</v>
      </c>
      <c r="AF444" s="5">
        <v>1</v>
      </c>
    </row>
    <row r="445" spans="1:32" x14ac:dyDescent="0.25">
      <c r="A445" s="2">
        <v>2016</v>
      </c>
      <c r="B445" s="1" t="s">
        <v>29</v>
      </c>
      <c r="C445" s="8">
        <v>10</v>
      </c>
      <c r="D445" s="8">
        <v>1838</v>
      </c>
      <c r="E445" s="8">
        <f t="shared" si="23"/>
        <v>15316.666666666668</v>
      </c>
      <c r="F445" s="8">
        <v>2704</v>
      </c>
      <c r="G445" s="8">
        <v>285</v>
      </c>
      <c r="H445" s="8">
        <v>162</v>
      </c>
      <c r="I445" s="8">
        <v>0</v>
      </c>
      <c r="J445" s="8">
        <v>0</v>
      </c>
      <c r="K445" s="8">
        <v>0</v>
      </c>
      <c r="L445" s="8">
        <v>3357</v>
      </c>
      <c r="M445" s="8">
        <f t="shared" si="21"/>
        <v>335.7</v>
      </c>
      <c r="N445" s="8">
        <v>12</v>
      </c>
      <c r="O445" s="8">
        <v>3</v>
      </c>
      <c r="P445" s="8">
        <v>0</v>
      </c>
      <c r="Q445" s="9">
        <v>21644</v>
      </c>
      <c r="R445" s="9">
        <f t="shared" si="22"/>
        <v>2164.4</v>
      </c>
      <c r="S445" s="5">
        <v>1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1</v>
      </c>
      <c r="AA445" s="5">
        <v>0</v>
      </c>
      <c r="AB445" s="5">
        <v>0</v>
      </c>
      <c r="AC445" s="5">
        <v>1</v>
      </c>
      <c r="AD445" s="5">
        <v>0</v>
      </c>
      <c r="AE445" s="8">
        <v>14006</v>
      </c>
      <c r="AF445" s="5">
        <v>1</v>
      </c>
    </row>
    <row r="446" spans="1:32" x14ac:dyDescent="0.25">
      <c r="A446" s="2">
        <v>2016</v>
      </c>
      <c r="B446" s="1" t="s">
        <v>32</v>
      </c>
      <c r="C446" s="8">
        <v>85</v>
      </c>
      <c r="D446" s="8">
        <v>24589</v>
      </c>
      <c r="E446" s="8">
        <f t="shared" si="23"/>
        <v>24106.862745098042</v>
      </c>
      <c r="F446" s="8">
        <v>4487</v>
      </c>
      <c r="G446" s="8">
        <v>1143</v>
      </c>
      <c r="H446" s="8">
        <v>418</v>
      </c>
      <c r="I446" s="8">
        <v>0</v>
      </c>
      <c r="J446" s="8">
        <v>0</v>
      </c>
      <c r="K446" s="8">
        <v>0</v>
      </c>
      <c r="L446" s="8">
        <v>7304</v>
      </c>
      <c r="M446" s="8">
        <f t="shared" si="21"/>
        <v>85.929411764705875</v>
      </c>
      <c r="N446" s="8">
        <v>16</v>
      </c>
      <c r="O446" s="8">
        <v>9</v>
      </c>
      <c r="P446" s="8">
        <v>3</v>
      </c>
      <c r="Q446" s="9">
        <v>190566</v>
      </c>
      <c r="R446" s="9">
        <f t="shared" si="22"/>
        <v>2241.9529411764706</v>
      </c>
      <c r="S446" s="5">
        <v>1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1</v>
      </c>
      <c r="AA446" s="5">
        <v>0</v>
      </c>
      <c r="AB446" s="5">
        <v>0</v>
      </c>
      <c r="AC446" s="5">
        <v>1</v>
      </c>
      <c r="AD446" s="5">
        <v>0</v>
      </c>
      <c r="AE446" s="8">
        <v>75623</v>
      </c>
      <c r="AF446" s="5">
        <v>1</v>
      </c>
    </row>
    <row r="447" spans="1:32" x14ac:dyDescent="0.25">
      <c r="A447" s="2">
        <v>2016</v>
      </c>
      <c r="B447" s="1" t="s">
        <v>32</v>
      </c>
      <c r="C447" s="8">
        <v>51</v>
      </c>
      <c r="D447" s="8">
        <v>10988</v>
      </c>
      <c r="E447" s="8">
        <f t="shared" si="23"/>
        <v>17954.248366013071</v>
      </c>
      <c r="F447" s="8">
        <v>3782</v>
      </c>
      <c r="G447" s="8">
        <v>1127</v>
      </c>
      <c r="H447" s="8">
        <v>462</v>
      </c>
      <c r="I447" s="8">
        <v>0</v>
      </c>
      <c r="J447" s="8">
        <v>0</v>
      </c>
      <c r="K447" s="8">
        <v>0</v>
      </c>
      <c r="L447" s="8">
        <v>6965</v>
      </c>
      <c r="M447" s="8">
        <f t="shared" si="21"/>
        <v>136.56862745098039</v>
      </c>
      <c r="N447" s="8">
        <v>19</v>
      </c>
      <c r="O447" s="8">
        <v>6</v>
      </c>
      <c r="P447" s="8">
        <v>0</v>
      </c>
      <c r="Q447" s="9">
        <v>111489</v>
      </c>
      <c r="R447" s="9">
        <f t="shared" si="22"/>
        <v>2186.0588235294117</v>
      </c>
      <c r="S447" s="5">
        <v>1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1</v>
      </c>
      <c r="AA447" s="5">
        <v>0</v>
      </c>
      <c r="AB447" s="5">
        <v>0</v>
      </c>
      <c r="AC447" s="5">
        <v>1</v>
      </c>
      <c r="AD447" s="5">
        <v>0</v>
      </c>
      <c r="AE447" s="8">
        <v>45996</v>
      </c>
      <c r="AF447" s="5">
        <v>0</v>
      </c>
    </row>
    <row r="448" spans="1:32" x14ac:dyDescent="0.25">
      <c r="A448" s="2">
        <v>2016</v>
      </c>
      <c r="B448" s="1" t="s">
        <v>33</v>
      </c>
      <c r="C448" s="8">
        <v>88</v>
      </c>
      <c r="D448" s="8">
        <v>16223</v>
      </c>
      <c r="E448" s="8">
        <f t="shared" si="23"/>
        <v>15362.689393939392</v>
      </c>
      <c r="F448" s="8">
        <v>7273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13412</v>
      </c>
      <c r="M448" s="8">
        <f t="shared" si="21"/>
        <v>152.40909090909091</v>
      </c>
      <c r="N448" s="8">
        <v>27</v>
      </c>
      <c r="O448" s="8">
        <v>19</v>
      </c>
      <c r="P448" s="8">
        <v>2</v>
      </c>
      <c r="Q448" s="9">
        <v>151969</v>
      </c>
      <c r="R448" s="9">
        <f t="shared" si="22"/>
        <v>1726.9204545454545</v>
      </c>
      <c r="S448" s="5">
        <v>1</v>
      </c>
      <c r="T448" s="5">
        <v>1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8">
        <v>107515</v>
      </c>
      <c r="AF448" s="5">
        <v>1</v>
      </c>
    </row>
    <row r="449" spans="1:32" x14ac:dyDescent="0.25">
      <c r="A449" s="2">
        <v>2016</v>
      </c>
      <c r="B449" s="1" t="s">
        <v>31</v>
      </c>
      <c r="C449" s="8">
        <v>74</v>
      </c>
      <c r="D449" s="8">
        <v>13559</v>
      </c>
      <c r="E449" s="8">
        <f t="shared" si="23"/>
        <v>15269.144144144144</v>
      </c>
      <c r="F449" s="8">
        <v>4405</v>
      </c>
      <c r="G449" s="8">
        <v>1776</v>
      </c>
      <c r="H449" s="8">
        <v>500</v>
      </c>
      <c r="I449" s="8">
        <v>0</v>
      </c>
      <c r="J449" s="8">
        <v>0</v>
      </c>
      <c r="K449" s="8">
        <v>0</v>
      </c>
      <c r="L449" s="8">
        <v>9966</v>
      </c>
      <c r="M449" s="8">
        <f t="shared" si="21"/>
        <v>134.67567567567568</v>
      </c>
      <c r="N449" s="8">
        <v>17</v>
      </c>
      <c r="O449" s="8">
        <v>7</v>
      </c>
      <c r="P449" s="8">
        <v>0</v>
      </c>
      <c r="Q449" s="9">
        <v>205684</v>
      </c>
      <c r="R449" s="9">
        <f t="shared" si="22"/>
        <v>2779.5135135135133</v>
      </c>
      <c r="S449" s="5">
        <v>1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1</v>
      </c>
      <c r="AA449" s="5">
        <v>0</v>
      </c>
      <c r="AB449" s="5">
        <v>0</v>
      </c>
      <c r="AC449" s="5">
        <v>1</v>
      </c>
      <c r="AD449" s="5">
        <v>0</v>
      </c>
      <c r="AE449" s="8">
        <v>70890</v>
      </c>
      <c r="AF449" s="5">
        <v>1</v>
      </c>
    </row>
    <row r="450" spans="1:32" x14ac:dyDescent="0.25">
      <c r="A450" s="2">
        <v>2016</v>
      </c>
      <c r="B450" s="1" t="s">
        <v>33</v>
      </c>
      <c r="C450" s="8">
        <v>6</v>
      </c>
      <c r="D450" s="8">
        <v>435</v>
      </c>
      <c r="E450" s="8">
        <f t="shared" si="23"/>
        <v>6041.666666666667</v>
      </c>
      <c r="F450" s="8">
        <v>619</v>
      </c>
      <c r="G450" s="8">
        <v>241</v>
      </c>
      <c r="H450" s="8">
        <v>112</v>
      </c>
      <c r="I450" s="8">
        <v>0</v>
      </c>
      <c r="J450" s="8">
        <v>0</v>
      </c>
      <c r="K450" s="8">
        <v>0</v>
      </c>
      <c r="L450" s="8">
        <v>2974</v>
      </c>
      <c r="M450" s="8">
        <f t="shared" si="21"/>
        <v>495.66666666666669</v>
      </c>
      <c r="N450" s="8">
        <v>11</v>
      </c>
      <c r="O450" s="8">
        <v>1</v>
      </c>
      <c r="P450" s="8">
        <v>0</v>
      </c>
      <c r="Q450" s="9">
        <v>26585</v>
      </c>
      <c r="R450" s="9">
        <f t="shared" si="22"/>
        <v>4430.833333333333</v>
      </c>
      <c r="S450" s="5">
        <v>1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1</v>
      </c>
      <c r="AA450" s="5">
        <v>0</v>
      </c>
      <c r="AB450" s="5">
        <v>0</v>
      </c>
      <c r="AC450" s="5">
        <v>1</v>
      </c>
      <c r="AD450" s="5">
        <v>0</v>
      </c>
      <c r="AE450" s="8">
        <v>5956</v>
      </c>
      <c r="AF450" s="5">
        <v>0</v>
      </c>
    </row>
    <row r="451" spans="1:32" x14ac:dyDescent="0.25">
      <c r="A451" s="2">
        <v>2016</v>
      </c>
      <c r="B451" s="1" t="s">
        <v>33</v>
      </c>
      <c r="C451" s="8">
        <v>10</v>
      </c>
      <c r="D451" s="8">
        <v>1737</v>
      </c>
      <c r="E451" s="8">
        <f t="shared" si="23"/>
        <v>14475</v>
      </c>
      <c r="F451" s="8">
        <v>1341</v>
      </c>
      <c r="G451" s="8">
        <v>7</v>
      </c>
      <c r="H451" s="8">
        <v>0</v>
      </c>
      <c r="I451" s="8">
        <v>0</v>
      </c>
      <c r="J451" s="8">
        <v>0</v>
      </c>
      <c r="K451" s="8">
        <v>0</v>
      </c>
      <c r="L451" s="8">
        <v>2860</v>
      </c>
      <c r="M451" s="8">
        <f t="shared" si="21"/>
        <v>286</v>
      </c>
      <c r="N451" s="8">
        <v>3</v>
      </c>
      <c r="O451" s="8">
        <v>6</v>
      </c>
      <c r="P451" s="8">
        <v>3</v>
      </c>
      <c r="Q451" s="9">
        <v>48411</v>
      </c>
      <c r="R451" s="9">
        <f t="shared" si="22"/>
        <v>4841.1000000000004</v>
      </c>
      <c r="S451" s="5">
        <v>1</v>
      </c>
      <c r="T451" s="5">
        <v>1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1</v>
      </c>
      <c r="AA451" s="5">
        <v>0</v>
      </c>
      <c r="AB451" s="5">
        <v>0</v>
      </c>
      <c r="AC451" s="5">
        <v>0</v>
      </c>
      <c r="AD451" s="5">
        <v>0</v>
      </c>
      <c r="AE451" s="8">
        <v>28917</v>
      </c>
      <c r="AF451" s="5">
        <v>0</v>
      </c>
    </row>
    <row r="452" spans="1:32" x14ac:dyDescent="0.25">
      <c r="A452" s="2">
        <v>2016</v>
      </c>
      <c r="B452" s="1" t="s">
        <v>29</v>
      </c>
      <c r="C452" s="8">
        <v>71</v>
      </c>
      <c r="D452" s="8">
        <v>14698</v>
      </c>
      <c r="E452" s="8">
        <f t="shared" si="23"/>
        <v>17251.173708920189</v>
      </c>
      <c r="F452" s="8">
        <v>3592</v>
      </c>
      <c r="G452" s="8">
        <v>951</v>
      </c>
      <c r="H452" s="8">
        <v>400</v>
      </c>
      <c r="I452" s="8">
        <v>0</v>
      </c>
      <c r="J452" s="8">
        <v>0</v>
      </c>
      <c r="K452" s="8">
        <v>0</v>
      </c>
      <c r="L452" s="8">
        <v>4252</v>
      </c>
      <c r="M452" s="8">
        <f t="shared" ref="M452:M515" si="24">L452/C452</f>
        <v>59.887323943661968</v>
      </c>
      <c r="N452" s="8">
        <v>16</v>
      </c>
      <c r="O452" s="8">
        <v>3</v>
      </c>
      <c r="P452" s="8">
        <v>2</v>
      </c>
      <c r="Q452" s="9">
        <v>47772</v>
      </c>
      <c r="R452" s="9">
        <f t="shared" ref="R452:R515" si="25">Q452/C452</f>
        <v>672.84507042253517</v>
      </c>
      <c r="S452" s="5">
        <v>1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1</v>
      </c>
      <c r="AA452" s="5">
        <v>0</v>
      </c>
      <c r="AB452" s="5">
        <v>0</v>
      </c>
      <c r="AC452" s="5">
        <v>1</v>
      </c>
      <c r="AD452" s="5">
        <v>0</v>
      </c>
      <c r="AE452" s="8">
        <v>34601</v>
      </c>
      <c r="AF452" s="5">
        <v>1</v>
      </c>
    </row>
    <row r="453" spans="1:32" x14ac:dyDescent="0.25">
      <c r="A453" s="2">
        <v>2016</v>
      </c>
      <c r="B453" s="1" t="s">
        <v>29</v>
      </c>
      <c r="C453" s="8">
        <v>126</v>
      </c>
      <c r="D453" s="8">
        <v>22680</v>
      </c>
      <c r="E453" s="8">
        <f t="shared" si="23"/>
        <v>15000</v>
      </c>
      <c r="F453" s="8">
        <v>5514</v>
      </c>
      <c r="G453" s="8">
        <v>1684</v>
      </c>
      <c r="H453" s="8">
        <v>1001</v>
      </c>
      <c r="I453" s="8">
        <v>0</v>
      </c>
      <c r="J453" s="8">
        <v>0</v>
      </c>
      <c r="K453" s="8">
        <v>0</v>
      </c>
      <c r="L453" s="8">
        <v>8384</v>
      </c>
      <c r="M453" s="8">
        <f t="shared" si="24"/>
        <v>66.539682539682545</v>
      </c>
      <c r="N453" s="8">
        <v>24</v>
      </c>
      <c r="O453" s="8">
        <v>3</v>
      </c>
      <c r="P453" s="8">
        <v>0</v>
      </c>
      <c r="Q453" s="9">
        <v>234842</v>
      </c>
      <c r="R453" s="9">
        <f t="shared" si="25"/>
        <v>1863.8253968253969</v>
      </c>
      <c r="S453" s="5">
        <v>1</v>
      </c>
      <c r="T453" s="5">
        <v>1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1</v>
      </c>
      <c r="AA453" s="5">
        <v>0</v>
      </c>
      <c r="AB453" s="5">
        <v>0</v>
      </c>
      <c r="AC453" s="5">
        <v>1</v>
      </c>
      <c r="AD453" s="5">
        <v>0</v>
      </c>
      <c r="AE453" s="8">
        <v>221505</v>
      </c>
      <c r="AF453" s="5">
        <v>1</v>
      </c>
    </row>
    <row r="454" spans="1:32" x14ac:dyDescent="0.25">
      <c r="A454" s="2">
        <v>2016</v>
      </c>
      <c r="B454" s="1" t="s">
        <v>29</v>
      </c>
      <c r="C454" s="8">
        <v>56</v>
      </c>
      <c r="D454" s="8">
        <v>10062</v>
      </c>
      <c r="E454" s="8">
        <f t="shared" si="23"/>
        <v>14973.214285714284</v>
      </c>
      <c r="F454" s="8">
        <v>3509</v>
      </c>
      <c r="G454" s="8">
        <v>890</v>
      </c>
      <c r="H454" s="8">
        <v>368</v>
      </c>
      <c r="I454" s="8">
        <v>0</v>
      </c>
      <c r="J454" s="8">
        <v>0</v>
      </c>
      <c r="K454" s="8">
        <v>0</v>
      </c>
      <c r="L454" s="8">
        <v>4096</v>
      </c>
      <c r="M454" s="8">
        <f t="shared" si="24"/>
        <v>73.142857142857139</v>
      </c>
      <c r="N454" s="8">
        <v>17</v>
      </c>
      <c r="O454" s="8">
        <v>5</v>
      </c>
      <c r="P454" s="8">
        <v>0</v>
      </c>
      <c r="Q454" s="9">
        <v>38541</v>
      </c>
      <c r="R454" s="9">
        <f t="shared" si="25"/>
        <v>688.23214285714289</v>
      </c>
      <c r="S454" s="5">
        <v>1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1</v>
      </c>
      <c r="AA454" s="5">
        <v>0</v>
      </c>
      <c r="AB454" s="5">
        <v>0</v>
      </c>
      <c r="AC454" s="5">
        <v>1</v>
      </c>
      <c r="AD454" s="5">
        <v>0</v>
      </c>
      <c r="AE454" s="8">
        <v>35460</v>
      </c>
      <c r="AF454" s="5">
        <v>1</v>
      </c>
    </row>
    <row r="455" spans="1:32" x14ac:dyDescent="0.25">
      <c r="A455" s="2">
        <v>2016</v>
      </c>
      <c r="B455" s="1" t="s">
        <v>29</v>
      </c>
      <c r="C455" s="8">
        <v>37</v>
      </c>
      <c r="D455" s="8">
        <v>6816</v>
      </c>
      <c r="E455" s="8">
        <f t="shared" si="23"/>
        <v>15351.351351351354</v>
      </c>
      <c r="F455" s="8">
        <v>4444</v>
      </c>
      <c r="G455" s="8">
        <v>1200</v>
      </c>
      <c r="H455" s="8">
        <v>286</v>
      </c>
      <c r="I455" s="8">
        <v>0</v>
      </c>
      <c r="J455" s="8">
        <v>0</v>
      </c>
      <c r="K455" s="8">
        <v>0</v>
      </c>
      <c r="L455" s="8">
        <v>2910</v>
      </c>
      <c r="M455" s="8">
        <f t="shared" si="24"/>
        <v>78.648648648648646</v>
      </c>
      <c r="N455" s="8">
        <v>9</v>
      </c>
      <c r="O455" s="8">
        <v>2</v>
      </c>
      <c r="P455" s="8">
        <v>2</v>
      </c>
      <c r="Q455" s="9">
        <v>117104</v>
      </c>
      <c r="R455" s="9">
        <f t="shared" si="25"/>
        <v>3164.9729729729729</v>
      </c>
      <c r="S455" s="5">
        <v>1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1</v>
      </c>
      <c r="AA455" s="5">
        <v>0</v>
      </c>
      <c r="AB455" s="5">
        <v>0</v>
      </c>
      <c r="AC455" s="5">
        <v>1</v>
      </c>
      <c r="AD455" s="5">
        <v>0</v>
      </c>
      <c r="AE455" s="8">
        <v>74949</v>
      </c>
      <c r="AF455" s="5">
        <v>0</v>
      </c>
    </row>
    <row r="456" spans="1:32" x14ac:dyDescent="0.25">
      <c r="A456" s="2">
        <v>2016</v>
      </c>
      <c r="B456" s="1" t="s">
        <v>29</v>
      </c>
      <c r="C456" s="8">
        <v>98</v>
      </c>
      <c r="D456" s="8">
        <v>20309</v>
      </c>
      <c r="E456" s="8">
        <f t="shared" si="23"/>
        <v>17269.557823129249</v>
      </c>
      <c r="F456" s="8">
        <v>8332</v>
      </c>
      <c r="G456" s="8">
        <v>930</v>
      </c>
      <c r="H456" s="8">
        <v>381</v>
      </c>
      <c r="I456" s="8">
        <v>0</v>
      </c>
      <c r="J456" s="8">
        <v>0</v>
      </c>
      <c r="K456" s="8">
        <v>0</v>
      </c>
      <c r="L456" s="8">
        <v>10110</v>
      </c>
      <c r="M456" s="8">
        <f t="shared" si="24"/>
        <v>103.16326530612245</v>
      </c>
      <c r="N456" s="8">
        <v>26</v>
      </c>
      <c r="O456" s="8">
        <v>7</v>
      </c>
      <c r="P456" s="8">
        <v>1</v>
      </c>
      <c r="Q456" s="9">
        <v>250203</v>
      </c>
      <c r="R456" s="9">
        <f t="shared" si="25"/>
        <v>2553.091836734694</v>
      </c>
      <c r="S456" s="5">
        <v>1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1</v>
      </c>
      <c r="AA456" s="5">
        <v>0</v>
      </c>
      <c r="AB456" s="5">
        <v>0</v>
      </c>
      <c r="AC456" s="5">
        <v>1</v>
      </c>
      <c r="AD456" s="5">
        <v>0</v>
      </c>
      <c r="AE456" s="8">
        <v>98275</v>
      </c>
      <c r="AF456" s="5">
        <v>1</v>
      </c>
    </row>
    <row r="457" spans="1:32" x14ac:dyDescent="0.25">
      <c r="A457" s="2">
        <v>2016</v>
      </c>
      <c r="B457" s="1" t="s">
        <v>29</v>
      </c>
      <c r="C457" s="8">
        <v>73</v>
      </c>
      <c r="D457" s="8">
        <v>10407</v>
      </c>
      <c r="E457" s="8">
        <f t="shared" si="23"/>
        <v>11880.136986301372</v>
      </c>
      <c r="F457" s="8">
        <v>0</v>
      </c>
      <c r="G457" s="8">
        <v>0</v>
      </c>
      <c r="H457" s="8">
        <v>0</v>
      </c>
      <c r="I457" s="8">
        <v>5585</v>
      </c>
      <c r="J457" s="8">
        <v>0</v>
      </c>
      <c r="K457" s="8">
        <v>0</v>
      </c>
      <c r="L457" s="8">
        <v>1332</v>
      </c>
      <c r="M457" s="8">
        <f t="shared" si="24"/>
        <v>18.246575342465754</v>
      </c>
      <c r="N457" s="8">
        <v>2</v>
      </c>
      <c r="O457" s="8">
        <v>0</v>
      </c>
      <c r="P457" s="8">
        <v>0</v>
      </c>
      <c r="Q457" s="9">
        <v>89545</v>
      </c>
      <c r="R457" s="9">
        <f t="shared" si="25"/>
        <v>1226.6438356164383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1</v>
      </c>
      <c r="AB457" s="5">
        <v>0</v>
      </c>
      <c r="AC457" s="5">
        <v>0</v>
      </c>
      <c r="AD457" s="5">
        <v>0</v>
      </c>
      <c r="AE457" s="8">
        <v>106878</v>
      </c>
      <c r="AF457" s="5">
        <v>0</v>
      </c>
    </row>
    <row r="458" spans="1:32" x14ac:dyDescent="0.25">
      <c r="A458" s="2">
        <v>2016</v>
      </c>
      <c r="B458" s="1" t="s">
        <v>29</v>
      </c>
      <c r="C458" s="8">
        <v>36</v>
      </c>
      <c r="D458" s="8">
        <v>7392</v>
      </c>
      <c r="E458" s="8">
        <f t="shared" si="23"/>
        <v>17111.111111111109</v>
      </c>
      <c r="F458" s="8">
        <v>5413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6424</v>
      </c>
      <c r="M458" s="8">
        <f t="shared" si="24"/>
        <v>178.44444444444446</v>
      </c>
      <c r="N458" s="8">
        <v>14</v>
      </c>
      <c r="O458" s="8">
        <v>6</v>
      </c>
      <c r="P458" s="8">
        <v>0</v>
      </c>
      <c r="Q458" s="9">
        <v>89193</v>
      </c>
      <c r="R458" s="9">
        <f t="shared" si="25"/>
        <v>2477.5833333333335</v>
      </c>
      <c r="S458" s="5">
        <v>1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8">
        <v>52581</v>
      </c>
      <c r="AF458" s="5">
        <v>1</v>
      </c>
    </row>
    <row r="459" spans="1:32" x14ac:dyDescent="0.25">
      <c r="A459" s="2">
        <v>2016</v>
      </c>
      <c r="B459" s="1" t="s">
        <v>29</v>
      </c>
      <c r="C459" s="8">
        <v>34</v>
      </c>
      <c r="D459" s="8">
        <v>7088</v>
      </c>
      <c r="E459" s="8">
        <f t="shared" si="23"/>
        <v>17372.549019607843</v>
      </c>
      <c r="F459" s="8">
        <v>33</v>
      </c>
      <c r="G459" s="8">
        <v>0</v>
      </c>
      <c r="H459" s="8">
        <v>0</v>
      </c>
      <c r="I459" s="8">
        <v>0</v>
      </c>
      <c r="J459" s="8">
        <v>89</v>
      </c>
      <c r="K459" s="8">
        <v>89</v>
      </c>
      <c r="L459" s="8">
        <v>1994</v>
      </c>
      <c r="M459" s="8">
        <f t="shared" si="24"/>
        <v>58.647058823529413</v>
      </c>
      <c r="N459" s="8">
        <v>3</v>
      </c>
      <c r="O459" s="8">
        <v>0</v>
      </c>
      <c r="P459" s="8">
        <v>0</v>
      </c>
      <c r="Q459" s="9">
        <v>49183</v>
      </c>
      <c r="R459" s="9">
        <f t="shared" si="25"/>
        <v>1446.5588235294117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1</v>
      </c>
      <c r="AE459" s="8">
        <v>86996</v>
      </c>
      <c r="AF459" s="5">
        <v>1</v>
      </c>
    </row>
    <row r="460" spans="1:32" x14ac:dyDescent="0.25">
      <c r="A460" s="2">
        <v>2016</v>
      </c>
      <c r="B460" s="1" t="s">
        <v>29</v>
      </c>
      <c r="C460" s="15">
        <v>66</v>
      </c>
      <c r="D460" s="15">
        <v>11223</v>
      </c>
      <c r="E460" s="8">
        <f t="shared" si="23"/>
        <v>14170.454545454544</v>
      </c>
      <c r="F460" s="15">
        <v>3168</v>
      </c>
      <c r="G460" s="15">
        <v>910</v>
      </c>
      <c r="H460" s="15">
        <v>525</v>
      </c>
      <c r="I460" s="15">
        <v>0</v>
      </c>
      <c r="J460" s="15">
        <v>0</v>
      </c>
      <c r="K460" s="15">
        <v>0</v>
      </c>
      <c r="L460" s="15">
        <v>4440</v>
      </c>
      <c r="M460" s="8">
        <f t="shared" si="24"/>
        <v>67.272727272727266</v>
      </c>
      <c r="N460" s="15">
        <v>26</v>
      </c>
      <c r="O460" s="15">
        <v>6</v>
      </c>
      <c r="P460" s="15">
        <v>3</v>
      </c>
      <c r="Q460" s="16">
        <v>124265</v>
      </c>
      <c r="R460" s="9">
        <f t="shared" si="25"/>
        <v>1882.8030303030303</v>
      </c>
      <c r="S460" s="5">
        <v>1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1</v>
      </c>
      <c r="AA460" s="5">
        <v>0</v>
      </c>
      <c r="AB460" s="5">
        <v>0</v>
      </c>
      <c r="AC460" s="5">
        <v>1</v>
      </c>
      <c r="AD460" s="5">
        <v>0</v>
      </c>
      <c r="AE460" s="15">
        <v>51993</v>
      </c>
      <c r="AF460" s="5">
        <v>1</v>
      </c>
    </row>
    <row r="461" spans="1:32" x14ac:dyDescent="0.25">
      <c r="A461" s="2">
        <v>2016</v>
      </c>
      <c r="B461" s="1" t="s">
        <v>30</v>
      </c>
      <c r="C461" s="15">
        <v>245</v>
      </c>
      <c r="D461" s="15">
        <v>55496</v>
      </c>
      <c r="E461" s="8">
        <f t="shared" si="23"/>
        <v>18876.190476190477</v>
      </c>
      <c r="F461" s="15">
        <v>10538</v>
      </c>
      <c r="G461" s="15">
        <v>4113</v>
      </c>
      <c r="H461" s="15">
        <v>1650</v>
      </c>
      <c r="I461" s="15">
        <v>0</v>
      </c>
      <c r="J461" s="15">
        <v>0</v>
      </c>
      <c r="K461" s="15">
        <v>0</v>
      </c>
      <c r="L461" s="15">
        <v>23612</v>
      </c>
      <c r="M461" s="8">
        <f t="shared" si="24"/>
        <v>96.375510204081635</v>
      </c>
      <c r="N461" s="15">
        <v>67</v>
      </c>
      <c r="O461" s="15">
        <v>11</v>
      </c>
      <c r="P461" s="15">
        <v>4</v>
      </c>
      <c r="Q461" s="16">
        <v>1077719</v>
      </c>
      <c r="R461" s="9">
        <f t="shared" si="25"/>
        <v>4398.8530612244895</v>
      </c>
      <c r="S461" s="5">
        <v>1</v>
      </c>
      <c r="T461" s="5">
        <v>1</v>
      </c>
      <c r="U461" s="5">
        <v>1</v>
      </c>
      <c r="V461" s="5">
        <v>0</v>
      </c>
      <c r="W461" s="5">
        <v>0</v>
      </c>
      <c r="X461" s="5">
        <v>0</v>
      </c>
      <c r="Y461" s="5">
        <v>0</v>
      </c>
      <c r="Z461" s="5">
        <v>1</v>
      </c>
      <c r="AA461" s="5">
        <v>0</v>
      </c>
      <c r="AB461" s="5">
        <v>0</v>
      </c>
      <c r="AC461" s="5">
        <v>1</v>
      </c>
      <c r="AD461" s="5">
        <v>0</v>
      </c>
      <c r="AE461" s="15">
        <v>434254</v>
      </c>
      <c r="AF461" s="5">
        <v>1</v>
      </c>
    </row>
    <row r="462" spans="1:32" x14ac:dyDescent="0.25">
      <c r="A462" s="2">
        <v>2016</v>
      </c>
      <c r="B462" s="1" t="s">
        <v>29</v>
      </c>
      <c r="C462" s="15">
        <v>83</v>
      </c>
      <c r="D462" s="15">
        <v>18342</v>
      </c>
      <c r="E462" s="8">
        <f t="shared" si="23"/>
        <v>18415.662650602411</v>
      </c>
      <c r="F462" s="15">
        <v>8778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5180</v>
      </c>
      <c r="M462" s="8">
        <f t="shared" si="24"/>
        <v>62.409638554216869</v>
      </c>
      <c r="N462" s="15">
        <v>18</v>
      </c>
      <c r="O462" s="15">
        <v>5</v>
      </c>
      <c r="P462" s="15">
        <v>2</v>
      </c>
      <c r="Q462" s="16">
        <v>89345</v>
      </c>
      <c r="R462" s="9">
        <f t="shared" si="25"/>
        <v>1076.4457831325301</v>
      </c>
      <c r="S462" s="5">
        <v>1</v>
      </c>
      <c r="T462" s="5">
        <v>1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15">
        <v>79426</v>
      </c>
      <c r="AF462" s="5">
        <v>1</v>
      </c>
    </row>
    <row r="463" spans="1:32" x14ac:dyDescent="0.25">
      <c r="A463" s="2">
        <v>2016</v>
      </c>
      <c r="B463" s="1" t="s">
        <v>29</v>
      </c>
      <c r="C463" s="15">
        <v>23</v>
      </c>
      <c r="D463" s="15">
        <v>4426</v>
      </c>
      <c r="E463" s="8">
        <f t="shared" si="23"/>
        <v>16036.231884057972</v>
      </c>
      <c r="F463" s="15">
        <v>3246</v>
      </c>
      <c r="G463" s="15">
        <v>738</v>
      </c>
      <c r="H463" s="15">
        <v>380</v>
      </c>
      <c r="I463" s="15">
        <v>0</v>
      </c>
      <c r="J463" s="15">
        <v>0</v>
      </c>
      <c r="K463" s="15">
        <v>0</v>
      </c>
      <c r="L463" s="15">
        <v>5243</v>
      </c>
      <c r="M463" s="8">
        <f t="shared" si="24"/>
        <v>227.95652173913044</v>
      </c>
      <c r="N463" s="15">
        <v>25</v>
      </c>
      <c r="O463" s="15">
        <v>5</v>
      </c>
      <c r="P463" s="15">
        <v>2</v>
      </c>
      <c r="Q463" s="16">
        <v>50003</v>
      </c>
      <c r="R463" s="9">
        <f t="shared" si="25"/>
        <v>2174.0434782608695</v>
      </c>
      <c r="S463" s="5">
        <v>1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1</v>
      </c>
      <c r="AA463" s="5">
        <v>0</v>
      </c>
      <c r="AB463" s="5">
        <v>0</v>
      </c>
      <c r="AC463" s="5">
        <v>1</v>
      </c>
      <c r="AD463" s="5">
        <v>0</v>
      </c>
      <c r="AE463" s="15">
        <v>29450</v>
      </c>
      <c r="AF463" s="5">
        <v>1</v>
      </c>
    </row>
    <row r="464" spans="1:32" x14ac:dyDescent="0.25">
      <c r="A464" s="2">
        <v>2016</v>
      </c>
      <c r="B464" s="1" t="s">
        <v>29</v>
      </c>
      <c r="C464" s="15">
        <v>1</v>
      </c>
      <c r="D464" s="15">
        <v>139</v>
      </c>
      <c r="E464" s="8">
        <f t="shared" si="23"/>
        <v>11583.333333333334</v>
      </c>
      <c r="F464" s="15">
        <v>1313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1531</v>
      </c>
      <c r="M464" s="8">
        <f t="shared" si="24"/>
        <v>1531</v>
      </c>
      <c r="N464" s="15">
        <v>9</v>
      </c>
      <c r="O464" s="15">
        <v>0</v>
      </c>
      <c r="P464" s="15">
        <v>0</v>
      </c>
      <c r="Q464" s="16">
        <v>351</v>
      </c>
      <c r="R464" s="9">
        <f t="shared" si="25"/>
        <v>351</v>
      </c>
      <c r="S464" s="5">
        <v>1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15">
        <v>4425</v>
      </c>
      <c r="AF464" s="5">
        <v>0</v>
      </c>
    </row>
    <row r="465" spans="1:32" x14ac:dyDescent="0.25">
      <c r="A465" s="2">
        <v>2016</v>
      </c>
      <c r="B465" s="1" t="s">
        <v>29</v>
      </c>
      <c r="C465" s="8">
        <v>155</v>
      </c>
      <c r="D465" s="8">
        <v>62424</v>
      </c>
      <c r="E465" s="8">
        <f t="shared" ref="E465:E512" si="26">D465/C465/12*1000</f>
        <v>33561.290322580644</v>
      </c>
      <c r="F465" s="8">
        <v>4250</v>
      </c>
      <c r="G465" s="8">
        <v>0</v>
      </c>
      <c r="H465" s="8">
        <v>0</v>
      </c>
      <c r="I465" s="8">
        <v>99897</v>
      </c>
      <c r="J465" s="8">
        <v>0</v>
      </c>
      <c r="K465" s="8">
        <v>0</v>
      </c>
      <c r="L465" s="8">
        <v>7161</v>
      </c>
      <c r="M465" s="8">
        <f t="shared" si="24"/>
        <v>46.2</v>
      </c>
      <c r="N465" s="8">
        <v>9</v>
      </c>
      <c r="O465" s="8">
        <v>5</v>
      </c>
      <c r="P465" s="8">
        <v>0</v>
      </c>
      <c r="Q465" s="9">
        <v>2610274</v>
      </c>
      <c r="R465" s="9">
        <f t="shared" si="25"/>
        <v>16840.47741935484</v>
      </c>
      <c r="S465" s="5">
        <v>1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1</v>
      </c>
      <c r="AB465" s="5">
        <v>0</v>
      </c>
      <c r="AC465" s="5">
        <v>0</v>
      </c>
      <c r="AD465" s="5">
        <v>0</v>
      </c>
      <c r="AE465" s="8">
        <v>1354705</v>
      </c>
      <c r="AF465" s="5">
        <v>1</v>
      </c>
    </row>
    <row r="466" spans="1:32" x14ac:dyDescent="0.25">
      <c r="A466" s="2">
        <v>2016</v>
      </c>
      <c r="B466" s="1" t="s">
        <v>30</v>
      </c>
      <c r="C466" s="8">
        <v>3</v>
      </c>
      <c r="D466" s="8">
        <v>133</v>
      </c>
      <c r="E466" s="8">
        <f t="shared" si="26"/>
        <v>3694.4444444444448</v>
      </c>
      <c r="F466" s="8">
        <v>1504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2500</v>
      </c>
      <c r="M466" s="8">
        <f t="shared" si="24"/>
        <v>833.33333333333337</v>
      </c>
      <c r="N466" s="8">
        <v>8</v>
      </c>
      <c r="O466" s="8">
        <v>2</v>
      </c>
      <c r="P466" s="8">
        <v>1</v>
      </c>
      <c r="Q466" s="9">
        <v>2638</v>
      </c>
      <c r="R466" s="9">
        <f t="shared" si="25"/>
        <v>879.33333333333337</v>
      </c>
      <c r="S466" s="5">
        <v>1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8">
        <v>530</v>
      </c>
      <c r="AF466" s="5">
        <v>1</v>
      </c>
    </row>
    <row r="467" spans="1:32" x14ac:dyDescent="0.25">
      <c r="A467" s="2">
        <v>2016</v>
      </c>
      <c r="B467" s="1" t="s">
        <v>29</v>
      </c>
      <c r="C467" s="8">
        <v>2</v>
      </c>
      <c r="D467" s="8">
        <v>134</v>
      </c>
      <c r="E467" s="8">
        <f t="shared" si="26"/>
        <v>5583.333333333333</v>
      </c>
      <c r="F467" s="8">
        <v>436</v>
      </c>
      <c r="G467" s="8">
        <v>3</v>
      </c>
      <c r="H467" s="8">
        <v>0</v>
      </c>
      <c r="I467" s="8">
        <v>0</v>
      </c>
      <c r="J467" s="8">
        <v>0</v>
      </c>
      <c r="K467" s="8">
        <v>0</v>
      </c>
      <c r="L467" s="8">
        <v>240</v>
      </c>
      <c r="M467" s="8">
        <f t="shared" si="24"/>
        <v>120</v>
      </c>
      <c r="N467" s="8">
        <v>2</v>
      </c>
      <c r="O467" s="8">
        <v>0</v>
      </c>
      <c r="P467" s="8">
        <v>0</v>
      </c>
      <c r="Q467" s="9">
        <v>1115</v>
      </c>
      <c r="R467" s="9">
        <f t="shared" si="25"/>
        <v>557.5</v>
      </c>
      <c r="S467" s="5">
        <v>0</v>
      </c>
      <c r="T467" s="5">
        <v>0</v>
      </c>
      <c r="U467" s="5">
        <v>1</v>
      </c>
      <c r="V467" s="5">
        <v>0</v>
      </c>
      <c r="W467" s="5">
        <v>0</v>
      </c>
      <c r="X467" s="5">
        <v>0</v>
      </c>
      <c r="Y467" s="5">
        <v>0</v>
      </c>
      <c r="Z467" s="5">
        <v>1</v>
      </c>
      <c r="AA467" s="5">
        <v>0</v>
      </c>
      <c r="AB467" s="5">
        <v>0</v>
      </c>
      <c r="AC467" s="5">
        <v>0</v>
      </c>
      <c r="AD467" s="5">
        <v>0</v>
      </c>
      <c r="AE467" s="8">
        <v>336</v>
      </c>
      <c r="AF467" s="5">
        <v>0</v>
      </c>
    </row>
    <row r="468" spans="1:32" x14ac:dyDescent="0.25">
      <c r="A468" s="2">
        <v>2016</v>
      </c>
      <c r="B468" s="1" t="s">
        <v>29</v>
      </c>
      <c r="C468" s="8">
        <v>63</v>
      </c>
      <c r="D468" s="8">
        <v>12276</v>
      </c>
      <c r="E468" s="8">
        <f t="shared" si="26"/>
        <v>16238.095238095237</v>
      </c>
      <c r="F468" s="8">
        <v>3266</v>
      </c>
      <c r="G468" s="8">
        <v>1108</v>
      </c>
      <c r="H468" s="8">
        <v>340</v>
      </c>
      <c r="I468" s="8">
        <v>0</v>
      </c>
      <c r="J468" s="8">
        <v>0</v>
      </c>
      <c r="K468" s="8">
        <v>0</v>
      </c>
      <c r="L468" s="8">
        <v>7588</v>
      </c>
      <c r="M468" s="8">
        <f t="shared" si="24"/>
        <v>120.44444444444444</v>
      </c>
      <c r="N468" s="8">
        <v>24</v>
      </c>
      <c r="O468" s="8">
        <v>3</v>
      </c>
      <c r="P468" s="8">
        <v>1</v>
      </c>
      <c r="Q468" s="9">
        <v>202260</v>
      </c>
      <c r="R468" s="9">
        <f t="shared" si="25"/>
        <v>3210.4761904761904</v>
      </c>
      <c r="S468" s="5">
        <v>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1</v>
      </c>
      <c r="AA468" s="5">
        <v>0</v>
      </c>
      <c r="AB468" s="5">
        <v>0</v>
      </c>
      <c r="AC468" s="5">
        <v>1</v>
      </c>
      <c r="AD468" s="5">
        <v>0</v>
      </c>
      <c r="AE468" s="8">
        <v>70488</v>
      </c>
      <c r="AF468" s="5">
        <v>1</v>
      </c>
    </row>
    <row r="469" spans="1:32" x14ac:dyDescent="0.25">
      <c r="A469" s="2">
        <v>2016</v>
      </c>
      <c r="B469" s="1" t="s">
        <v>29</v>
      </c>
      <c r="C469" s="8">
        <v>54</v>
      </c>
      <c r="D469" s="8">
        <v>10364</v>
      </c>
      <c r="E469" s="8">
        <f t="shared" si="26"/>
        <v>15993.827160493827</v>
      </c>
      <c r="F469" s="8">
        <v>6587</v>
      </c>
      <c r="G469" s="8">
        <v>256</v>
      </c>
      <c r="H469" s="8">
        <v>100</v>
      </c>
      <c r="I469" s="8">
        <v>0</v>
      </c>
      <c r="J469" s="8">
        <v>0</v>
      </c>
      <c r="K469" s="8">
        <v>0</v>
      </c>
      <c r="L469" s="8">
        <v>1878</v>
      </c>
      <c r="M469" s="8">
        <f t="shared" si="24"/>
        <v>34.777777777777779</v>
      </c>
      <c r="N469" s="8">
        <v>4</v>
      </c>
      <c r="O469" s="8">
        <v>2</v>
      </c>
      <c r="P469" s="8">
        <v>0</v>
      </c>
      <c r="Q469" s="9">
        <v>30530</v>
      </c>
      <c r="R469" s="9">
        <f t="shared" si="25"/>
        <v>565.37037037037032</v>
      </c>
      <c r="S469" s="5">
        <v>1</v>
      </c>
      <c r="T469" s="5">
        <v>1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1</v>
      </c>
      <c r="AA469" s="5">
        <v>1</v>
      </c>
      <c r="AB469" s="5">
        <v>0</v>
      </c>
      <c r="AC469" s="5">
        <v>1</v>
      </c>
      <c r="AD469" s="5">
        <v>0</v>
      </c>
      <c r="AE469" s="8">
        <v>81079</v>
      </c>
      <c r="AF469" s="5">
        <v>0</v>
      </c>
    </row>
    <row r="470" spans="1:32" x14ac:dyDescent="0.25">
      <c r="A470" s="2">
        <v>2016</v>
      </c>
      <c r="B470" s="1" t="s">
        <v>29</v>
      </c>
      <c r="C470" s="8">
        <v>39</v>
      </c>
      <c r="D470" s="8">
        <v>6921</v>
      </c>
      <c r="E470" s="8">
        <f t="shared" si="26"/>
        <v>14788.461538461539</v>
      </c>
      <c r="F470" s="8">
        <v>2421</v>
      </c>
      <c r="G470" s="8">
        <v>199</v>
      </c>
      <c r="H470" s="8">
        <v>174</v>
      </c>
      <c r="I470" s="8">
        <v>0</v>
      </c>
      <c r="J470" s="8">
        <v>0</v>
      </c>
      <c r="K470" s="8">
        <v>0</v>
      </c>
      <c r="L470" s="8">
        <v>2258</v>
      </c>
      <c r="M470" s="8">
        <f t="shared" si="24"/>
        <v>57.897435897435898</v>
      </c>
      <c r="N470" s="8">
        <v>6</v>
      </c>
      <c r="O470" s="8">
        <v>0</v>
      </c>
      <c r="P470" s="8">
        <v>1</v>
      </c>
      <c r="Q470" s="9">
        <v>44390</v>
      </c>
      <c r="R470" s="9">
        <f t="shared" si="25"/>
        <v>1138.2051282051282</v>
      </c>
      <c r="S470" s="5">
        <v>1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1</v>
      </c>
      <c r="AA470" s="5">
        <v>0</v>
      </c>
      <c r="AB470" s="5">
        <v>0</v>
      </c>
      <c r="AC470" s="5">
        <v>1</v>
      </c>
      <c r="AD470" s="5">
        <v>0</v>
      </c>
      <c r="AE470" s="8">
        <v>40436</v>
      </c>
      <c r="AF470" s="5">
        <v>0</v>
      </c>
    </row>
    <row r="471" spans="1:32" x14ac:dyDescent="0.25">
      <c r="A471" s="2">
        <v>2016</v>
      </c>
      <c r="B471" s="1" t="s">
        <v>29</v>
      </c>
      <c r="C471" s="8">
        <v>50</v>
      </c>
      <c r="D471" s="8">
        <v>7811</v>
      </c>
      <c r="E471" s="8">
        <f t="shared" si="26"/>
        <v>13018.333333333332</v>
      </c>
      <c r="F471" s="8">
        <v>2776</v>
      </c>
      <c r="G471" s="8">
        <v>89</v>
      </c>
      <c r="H471" s="8">
        <v>35</v>
      </c>
      <c r="I471" s="8">
        <v>0</v>
      </c>
      <c r="J471" s="8">
        <v>0</v>
      </c>
      <c r="K471" s="8">
        <v>0</v>
      </c>
      <c r="L471" s="8">
        <v>1410</v>
      </c>
      <c r="M471" s="8">
        <f t="shared" si="24"/>
        <v>28.2</v>
      </c>
      <c r="N471" s="8">
        <v>9</v>
      </c>
      <c r="O471" s="8">
        <v>3</v>
      </c>
      <c r="P471" s="8">
        <v>0</v>
      </c>
      <c r="Q471" s="9">
        <v>63029</v>
      </c>
      <c r="R471" s="9">
        <f t="shared" si="25"/>
        <v>1260.58</v>
      </c>
      <c r="S471" s="5">
        <v>1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1</v>
      </c>
      <c r="AA471" s="5">
        <v>0</v>
      </c>
      <c r="AB471" s="5">
        <v>0</v>
      </c>
      <c r="AC471" s="5">
        <v>1</v>
      </c>
      <c r="AD471" s="5">
        <v>0</v>
      </c>
      <c r="AE471" s="8">
        <v>44080</v>
      </c>
      <c r="AF471" s="5">
        <v>0</v>
      </c>
    </row>
    <row r="472" spans="1:32" x14ac:dyDescent="0.25">
      <c r="A472" s="2">
        <v>2016</v>
      </c>
      <c r="B472" s="1" t="s">
        <v>29</v>
      </c>
      <c r="C472" s="8">
        <v>1</v>
      </c>
      <c r="D472" s="8">
        <v>245</v>
      </c>
      <c r="E472" s="8">
        <f t="shared" si="26"/>
        <v>20416.666666666668</v>
      </c>
      <c r="F472" s="8">
        <v>1471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650</v>
      </c>
      <c r="M472" s="8">
        <f t="shared" si="24"/>
        <v>650</v>
      </c>
      <c r="N472" s="8">
        <v>1</v>
      </c>
      <c r="O472" s="8">
        <v>2</v>
      </c>
      <c r="P472" s="8">
        <v>0</v>
      </c>
      <c r="Q472" s="9">
        <v>4362</v>
      </c>
      <c r="R472" s="9">
        <f t="shared" si="25"/>
        <v>4362</v>
      </c>
      <c r="S472" s="5">
        <v>1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8">
        <v>3108</v>
      </c>
      <c r="AF472" s="5">
        <v>1</v>
      </c>
    </row>
    <row r="473" spans="1:32" x14ac:dyDescent="0.25">
      <c r="A473" s="2">
        <v>2016</v>
      </c>
      <c r="B473" s="1" t="s">
        <v>30</v>
      </c>
      <c r="C473" s="8">
        <v>13</v>
      </c>
      <c r="D473" s="8">
        <v>1616</v>
      </c>
      <c r="E473" s="8">
        <f t="shared" si="26"/>
        <v>10358.974358974359</v>
      </c>
      <c r="F473" s="8">
        <v>2654</v>
      </c>
      <c r="G473" s="8">
        <v>233</v>
      </c>
      <c r="H473" s="8">
        <v>93</v>
      </c>
      <c r="I473" s="8">
        <v>62</v>
      </c>
      <c r="J473" s="8">
        <v>0</v>
      </c>
      <c r="K473" s="8">
        <v>0</v>
      </c>
      <c r="L473" s="8">
        <v>2354</v>
      </c>
      <c r="M473" s="8">
        <f t="shared" si="24"/>
        <v>181.07692307692307</v>
      </c>
      <c r="N473" s="8">
        <v>11</v>
      </c>
      <c r="O473" s="8">
        <v>2</v>
      </c>
      <c r="P473" s="8">
        <v>1</v>
      </c>
      <c r="Q473" s="9">
        <v>22152</v>
      </c>
      <c r="R473" s="9">
        <f t="shared" si="25"/>
        <v>1704</v>
      </c>
      <c r="S473" s="5">
        <v>1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1</v>
      </c>
      <c r="AA473" s="5">
        <v>1</v>
      </c>
      <c r="AB473" s="5">
        <v>0</v>
      </c>
      <c r="AC473" s="5">
        <v>1</v>
      </c>
      <c r="AD473" s="5">
        <v>0</v>
      </c>
      <c r="AE473" s="8">
        <v>5486</v>
      </c>
      <c r="AF473" s="5">
        <v>1</v>
      </c>
    </row>
    <row r="474" spans="1:32" x14ac:dyDescent="0.25">
      <c r="A474" s="2">
        <v>2016</v>
      </c>
      <c r="B474" s="1" t="s">
        <v>30</v>
      </c>
      <c r="C474" s="8">
        <v>20</v>
      </c>
      <c r="D474" s="8">
        <v>2678</v>
      </c>
      <c r="E474" s="8">
        <f t="shared" si="26"/>
        <v>11158.333333333334</v>
      </c>
      <c r="F474" s="8">
        <v>2252</v>
      </c>
      <c r="G474" s="8">
        <v>242</v>
      </c>
      <c r="H474" s="8">
        <v>120</v>
      </c>
      <c r="I474" s="8">
        <v>33</v>
      </c>
      <c r="J474" s="8">
        <v>0</v>
      </c>
      <c r="K474" s="8">
        <v>0</v>
      </c>
      <c r="L474" s="8">
        <v>1347</v>
      </c>
      <c r="M474" s="8">
        <f t="shared" si="24"/>
        <v>67.349999999999994</v>
      </c>
      <c r="N474" s="8">
        <v>6</v>
      </c>
      <c r="O474" s="8">
        <v>0</v>
      </c>
      <c r="P474" s="8">
        <v>1</v>
      </c>
      <c r="Q474" s="9">
        <v>9032</v>
      </c>
      <c r="R474" s="9">
        <f t="shared" si="25"/>
        <v>451.6</v>
      </c>
      <c r="S474" s="5">
        <v>1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1</v>
      </c>
      <c r="AA474" s="5">
        <v>1</v>
      </c>
      <c r="AB474" s="5">
        <v>0</v>
      </c>
      <c r="AC474" s="5">
        <v>1</v>
      </c>
      <c r="AD474" s="5">
        <v>0</v>
      </c>
      <c r="AE474" s="8">
        <v>6066</v>
      </c>
      <c r="AF474" s="5">
        <v>0</v>
      </c>
    </row>
    <row r="475" spans="1:32" x14ac:dyDescent="0.25">
      <c r="A475" s="2">
        <v>2016</v>
      </c>
      <c r="B475" s="1" t="s">
        <v>30</v>
      </c>
      <c r="C475" s="8">
        <v>6</v>
      </c>
      <c r="D475" s="8">
        <v>719</v>
      </c>
      <c r="E475" s="8">
        <f t="shared" si="26"/>
        <v>9986.1111111111113</v>
      </c>
      <c r="F475" s="8">
        <v>416</v>
      </c>
      <c r="G475" s="8">
        <v>65</v>
      </c>
      <c r="H475" s="8">
        <v>57</v>
      </c>
      <c r="I475" s="8">
        <v>0</v>
      </c>
      <c r="J475" s="8">
        <v>0</v>
      </c>
      <c r="K475" s="8">
        <v>0</v>
      </c>
      <c r="L475" s="8">
        <v>1250</v>
      </c>
      <c r="M475" s="8">
        <f t="shared" si="24"/>
        <v>208.33333333333334</v>
      </c>
      <c r="N475" s="8">
        <v>4</v>
      </c>
      <c r="O475" s="8">
        <v>0</v>
      </c>
      <c r="P475" s="8">
        <v>0</v>
      </c>
      <c r="Q475" s="9">
        <v>11848</v>
      </c>
      <c r="R475" s="9">
        <f t="shared" si="25"/>
        <v>1974.6666666666667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1</v>
      </c>
      <c r="AA475" s="5">
        <v>0</v>
      </c>
      <c r="AB475" s="5">
        <v>0</v>
      </c>
      <c r="AC475" s="5">
        <v>1</v>
      </c>
      <c r="AD475" s="5">
        <v>0</v>
      </c>
      <c r="AE475" s="8">
        <v>1865</v>
      </c>
      <c r="AF475" s="5">
        <v>0</v>
      </c>
    </row>
    <row r="476" spans="1:32" x14ac:dyDescent="0.25">
      <c r="A476" s="2">
        <v>2016</v>
      </c>
      <c r="B476" s="1" t="s">
        <v>34</v>
      </c>
      <c r="C476" s="8">
        <v>30</v>
      </c>
      <c r="D476" s="8">
        <v>6913</v>
      </c>
      <c r="E476" s="8">
        <f t="shared" si="26"/>
        <v>19202.777777777781</v>
      </c>
      <c r="F476" s="8">
        <v>3528</v>
      </c>
      <c r="G476" s="8">
        <v>685</v>
      </c>
      <c r="H476" s="8">
        <v>250</v>
      </c>
      <c r="I476" s="8">
        <v>0</v>
      </c>
      <c r="J476" s="8">
        <v>0</v>
      </c>
      <c r="K476" s="8">
        <v>0</v>
      </c>
      <c r="L476" s="8">
        <v>2046</v>
      </c>
      <c r="M476" s="8">
        <f t="shared" si="24"/>
        <v>68.2</v>
      </c>
      <c r="N476" s="8">
        <v>8</v>
      </c>
      <c r="O476" s="8">
        <v>1</v>
      </c>
      <c r="P476" s="8">
        <v>2</v>
      </c>
      <c r="Q476" s="9">
        <v>52717</v>
      </c>
      <c r="R476" s="9">
        <f t="shared" si="25"/>
        <v>1757.2333333333333</v>
      </c>
      <c r="S476" s="5">
        <v>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1</v>
      </c>
      <c r="AA476" s="5">
        <v>0</v>
      </c>
      <c r="AB476" s="5">
        <v>0</v>
      </c>
      <c r="AC476" s="5">
        <v>1</v>
      </c>
      <c r="AD476" s="5">
        <v>0</v>
      </c>
      <c r="AE476" s="8">
        <v>16986</v>
      </c>
      <c r="AF476" s="5">
        <v>0</v>
      </c>
    </row>
    <row r="477" spans="1:32" x14ac:dyDescent="0.25">
      <c r="A477" s="2">
        <v>2016</v>
      </c>
      <c r="B477" s="1" t="s">
        <v>30</v>
      </c>
      <c r="C477" s="8">
        <v>22.3</v>
      </c>
      <c r="D477" s="8">
        <v>3156</v>
      </c>
      <c r="E477" s="8">
        <f t="shared" si="26"/>
        <v>11793.721973094171</v>
      </c>
      <c r="F477" s="8">
        <v>4395</v>
      </c>
      <c r="G477" s="8">
        <v>211</v>
      </c>
      <c r="H477" s="8">
        <v>97</v>
      </c>
      <c r="I477" s="8">
        <v>0</v>
      </c>
      <c r="J477" s="8">
        <v>0</v>
      </c>
      <c r="K477" s="8">
        <v>0</v>
      </c>
      <c r="L477" s="8">
        <v>1543</v>
      </c>
      <c r="M477" s="8">
        <f t="shared" si="24"/>
        <v>69.192825112107627</v>
      </c>
      <c r="N477" s="8">
        <v>6</v>
      </c>
      <c r="O477" s="8">
        <v>0</v>
      </c>
      <c r="P477" s="8">
        <v>0</v>
      </c>
      <c r="Q477" s="9">
        <v>17785</v>
      </c>
      <c r="R477" s="9">
        <f t="shared" si="25"/>
        <v>797.5336322869955</v>
      </c>
      <c r="S477" s="5">
        <v>1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1</v>
      </c>
      <c r="AA477" s="5">
        <v>0</v>
      </c>
      <c r="AB477" s="5">
        <v>0</v>
      </c>
      <c r="AC477" s="5">
        <v>1</v>
      </c>
      <c r="AD477" s="5">
        <v>0</v>
      </c>
      <c r="AE477" s="8">
        <v>5718</v>
      </c>
      <c r="AF477" s="5">
        <v>0</v>
      </c>
    </row>
    <row r="478" spans="1:32" x14ac:dyDescent="0.25">
      <c r="A478" s="2">
        <v>2016</v>
      </c>
      <c r="B478" s="1" t="s">
        <v>31</v>
      </c>
      <c r="C478" s="8">
        <v>1464</v>
      </c>
      <c r="D478" s="8">
        <v>434485</v>
      </c>
      <c r="E478" s="8">
        <f t="shared" si="26"/>
        <v>24731.614298724951</v>
      </c>
      <c r="F478" s="8">
        <v>2125</v>
      </c>
      <c r="G478" s="8">
        <v>710</v>
      </c>
      <c r="H478" s="8">
        <v>287</v>
      </c>
      <c r="I478" s="8">
        <v>0</v>
      </c>
      <c r="J478" s="8">
        <v>2745</v>
      </c>
      <c r="K478" s="8">
        <v>1801</v>
      </c>
      <c r="L478" s="8">
        <v>51535</v>
      </c>
      <c r="M478" s="8">
        <f t="shared" si="24"/>
        <v>35.201502732240435</v>
      </c>
      <c r="N478" s="8">
        <v>63</v>
      </c>
      <c r="O478" s="8">
        <v>20</v>
      </c>
      <c r="P478" s="8">
        <v>0</v>
      </c>
      <c r="Q478" s="9">
        <v>2132902</v>
      </c>
      <c r="R478" s="9">
        <f t="shared" si="25"/>
        <v>1456.9002732240438</v>
      </c>
      <c r="S478" s="5">
        <v>1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1</v>
      </c>
      <c r="AA478" s="5">
        <v>0</v>
      </c>
      <c r="AB478" s="5">
        <v>1</v>
      </c>
      <c r="AC478" s="5">
        <v>1</v>
      </c>
      <c r="AD478" s="5">
        <v>1</v>
      </c>
      <c r="AE478" s="8">
        <v>1825781</v>
      </c>
      <c r="AF478" s="5">
        <v>1</v>
      </c>
    </row>
    <row r="479" spans="1:32" x14ac:dyDescent="0.25">
      <c r="A479" s="2">
        <v>2016</v>
      </c>
      <c r="B479" s="1" t="s">
        <v>31</v>
      </c>
      <c r="C479" s="8">
        <v>158</v>
      </c>
      <c r="D479" s="8">
        <v>35720</v>
      </c>
      <c r="E479" s="8">
        <f t="shared" si="26"/>
        <v>18839.662447257386</v>
      </c>
      <c r="F479" s="8">
        <v>156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4543</v>
      </c>
      <c r="M479" s="8">
        <f t="shared" si="24"/>
        <v>28.753164556962027</v>
      </c>
      <c r="N479" s="8">
        <v>12</v>
      </c>
      <c r="O479" s="8">
        <v>0</v>
      </c>
      <c r="P479" s="8">
        <v>0</v>
      </c>
      <c r="Q479" s="9">
        <v>155593</v>
      </c>
      <c r="R479" s="9">
        <f t="shared" si="25"/>
        <v>984.7658227848101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8">
        <v>142147</v>
      </c>
      <c r="AF479" s="5">
        <v>1</v>
      </c>
    </row>
    <row r="480" spans="1:32" x14ac:dyDescent="0.25">
      <c r="A480" s="2">
        <v>2016</v>
      </c>
      <c r="B480" s="1" t="s">
        <v>31</v>
      </c>
      <c r="C480" s="8">
        <v>272</v>
      </c>
      <c r="D480" s="8">
        <v>77053</v>
      </c>
      <c r="E480" s="8">
        <f t="shared" si="26"/>
        <v>23606.924019607846</v>
      </c>
      <c r="F480" s="8">
        <v>0</v>
      </c>
      <c r="G480" s="8">
        <v>0</v>
      </c>
      <c r="H480" s="8">
        <v>0</v>
      </c>
      <c r="I480" s="8">
        <v>37194</v>
      </c>
      <c r="J480" s="8">
        <v>0</v>
      </c>
      <c r="K480" s="8">
        <v>0</v>
      </c>
      <c r="L480" s="8">
        <v>898</v>
      </c>
      <c r="M480" s="8">
        <f t="shared" si="24"/>
        <v>3.3014705882352939</v>
      </c>
      <c r="N480" s="8">
        <v>5</v>
      </c>
      <c r="O480" s="8">
        <v>0</v>
      </c>
      <c r="P480" s="8">
        <v>0</v>
      </c>
      <c r="Q480" s="9">
        <v>271352</v>
      </c>
      <c r="R480" s="9">
        <f t="shared" si="25"/>
        <v>997.61764705882354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1</v>
      </c>
      <c r="AB480" s="5">
        <v>0</v>
      </c>
      <c r="AC480" s="5">
        <v>0</v>
      </c>
      <c r="AD480" s="5">
        <v>0</v>
      </c>
      <c r="AE480" s="8">
        <v>828242</v>
      </c>
      <c r="AF480" s="5">
        <v>0</v>
      </c>
    </row>
    <row r="481" spans="1:32" x14ac:dyDescent="0.25">
      <c r="A481" s="2">
        <v>2016</v>
      </c>
      <c r="B481" s="1" t="s">
        <v>32</v>
      </c>
      <c r="C481" s="27">
        <v>14</v>
      </c>
      <c r="D481" s="27">
        <v>1468</v>
      </c>
      <c r="E481" s="8">
        <f t="shared" si="26"/>
        <v>8738.0952380952385</v>
      </c>
      <c r="F481" s="28">
        <v>1658</v>
      </c>
      <c r="G481" s="29">
        <v>188</v>
      </c>
      <c r="H481" s="29">
        <v>95</v>
      </c>
      <c r="I481" s="16">
        <v>0</v>
      </c>
      <c r="J481" s="16">
        <v>0</v>
      </c>
      <c r="K481" s="16">
        <v>0</v>
      </c>
      <c r="L481" s="30">
        <v>412</v>
      </c>
      <c r="M481" s="8">
        <f t="shared" si="24"/>
        <v>29.428571428571427</v>
      </c>
      <c r="N481" s="16">
        <v>3</v>
      </c>
      <c r="O481" s="16">
        <v>1</v>
      </c>
      <c r="P481" s="16">
        <v>0</v>
      </c>
      <c r="Q481" s="27">
        <v>8767</v>
      </c>
      <c r="R481" s="9">
        <f t="shared" si="25"/>
        <v>626.21428571428567</v>
      </c>
      <c r="S481" s="5">
        <v>1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1</v>
      </c>
      <c r="AA481" s="5">
        <v>0</v>
      </c>
      <c r="AB481" s="5">
        <v>0</v>
      </c>
      <c r="AC481" s="5">
        <v>1</v>
      </c>
      <c r="AD481" s="5">
        <v>0</v>
      </c>
      <c r="AE481" s="31">
        <v>7715</v>
      </c>
      <c r="AF481" s="5">
        <v>0</v>
      </c>
    </row>
    <row r="482" spans="1:32" x14ac:dyDescent="0.25">
      <c r="A482" s="2">
        <v>2016</v>
      </c>
      <c r="B482" s="1" t="s">
        <v>29</v>
      </c>
      <c r="C482" s="27">
        <v>4</v>
      </c>
      <c r="D482" s="27">
        <v>342</v>
      </c>
      <c r="E482" s="8">
        <f t="shared" si="26"/>
        <v>7125</v>
      </c>
      <c r="F482" s="28">
        <v>913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30">
        <v>491</v>
      </c>
      <c r="M482" s="8">
        <f t="shared" si="24"/>
        <v>122.75</v>
      </c>
      <c r="N482" s="16">
        <v>2</v>
      </c>
      <c r="O482" s="16">
        <v>1</v>
      </c>
      <c r="P482" s="16">
        <v>0</v>
      </c>
      <c r="Q482" s="27">
        <v>12507</v>
      </c>
      <c r="R482" s="9">
        <f t="shared" si="25"/>
        <v>3126.75</v>
      </c>
      <c r="S482" s="5">
        <v>1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31">
        <v>633</v>
      </c>
      <c r="AF482" s="5">
        <v>0</v>
      </c>
    </row>
    <row r="483" spans="1:32" x14ac:dyDescent="0.25">
      <c r="A483" s="2">
        <v>2016</v>
      </c>
      <c r="B483" s="1" t="s">
        <v>29</v>
      </c>
      <c r="C483" s="27">
        <v>42</v>
      </c>
      <c r="D483" s="27">
        <v>7153</v>
      </c>
      <c r="E483" s="8">
        <f t="shared" si="26"/>
        <v>14192.460317460316</v>
      </c>
      <c r="F483" s="28">
        <v>2867</v>
      </c>
      <c r="G483" s="29">
        <v>528</v>
      </c>
      <c r="H483" s="29">
        <v>0</v>
      </c>
      <c r="I483" s="16">
        <v>0</v>
      </c>
      <c r="J483" s="16">
        <v>0</v>
      </c>
      <c r="K483" s="16">
        <v>0</v>
      </c>
      <c r="L483" s="30">
        <v>4226</v>
      </c>
      <c r="M483" s="8">
        <f t="shared" si="24"/>
        <v>100.61904761904762</v>
      </c>
      <c r="N483" s="16">
        <v>12</v>
      </c>
      <c r="O483" s="16">
        <v>2</v>
      </c>
      <c r="P483" s="16">
        <v>1</v>
      </c>
      <c r="Q483" s="27">
        <v>69896</v>
      </c>
      <c r="R483" s="9">
        <f t="shared" si="25"/>
        <v>1664.1904761904761</v>
      </c>
      <c r="S483" s="5">
        <v>1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1</v>
      </c>
      <c r="AA483" s="5">
        <v>0</v>
      </c>
      <c r="AB483" s="5">
        <v>0</v>
      </c>
      <c r="AC483" s="5">
        <v>0</v>
      </c>
      <c r="AD483" s="5">
        <v>0</v>
      </c>
      <c r="AE483" s="31">
        <v>17806</v>
      </c>
      <c r="AF483" s="5">
        <v>0</v>
      </c>
    </row>
    <row r="484" spans="1:32" x14ac:dyDescent="0.25">
      <c r="A484" s="2">
        <v>2016</v>
      </c>
      <c r="B484" s="1" t="s">
        <v>29</v>
      </c>
      <c r="C484" s="27">
        <v>2.4</v>
      </c>
      <c r="D484" s="27">
        <v>433</v>
      </c>
      <c r="E484" s="8">
        <f t="shared" si="26"/>
        <v>15034.722222222223</v>
      </c>
      <c r="F484" s="28">
        <v>537</v>
      </c>
      <c r="G484" s="29">
        <v>86</v>
      </c>
      <c r="H484" s="29">
        <v>50</v>
      </c>
      <c r="I484" s="16">
        <v>0</v>
      </c>
      <c r="J484" s="16">
        <v>0</v>
      </c>
      <c r="K484" s="16">
        <v>0</v>
      </c>
      <c r="L484" s="30">
        <v>29</v>
      </c>
      <c r="M484" s="8">
        <f t="shared" si="24"/>
        <v>12.083333333333334</v>
      </c>
      <c r="N484" s="16">
        <v>0</v>
      </c>
      <c r="O484" s="16">
        <v>1</v>
      </c>
      <c r="P484" s="16">
        <v>0</v>
      </c>
      <c r="Q484" s="27">
        <v>5910</v>
      </c>
      <c r="R484" s="9">
        <f t="shared" si="25"/>
        <v>2462.5</v>
      </c>
      <c r="S484" s="5">
        <v>1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1</v>
      </c>
      <c r="AA484" s="5">
        <v>0</v>
      </c>
      <c r="AB484" s="5">
        <v>0</v>
      </c>
      <c r="AC484" s="5">
        <v>1</v>
      </c>
      <c r="AD484" s="5">
        <v>0</v>
      </c>
      <c r="AE484" s="31">
        <v>3016</v>
      </c>
      <c r="AF484" s="5">
        <v>1</v>
      </c>
    </row>
    <row r="485" spans="1:32" x14ac:dyDescent="0.25">
      <c r="A485" s="2">
        <v>2016</v>
      </c>
      <c r="B485" s="1" t="s">
        <v>32</v>
      </c>
      <c r="C485" s="27">
        <v>155</v>
      </c>
      <c r="D485" s="27">
        <v>32673</v>
      </c>
      <c r="E485" s="8">
        <f t="shared" si="26"/>
        <v>17566.129032258064</v>
      </c>
      <c r="F485" s="28">
        <v>10637</v>
      </c>
      <c r="G485" s="29">
        <v>1110</v>
      </c>
      <c r="H485" s="29">
        <v>525</v>
      </c>
      <c r="I485" s="16">
        <v>0</v>
      </c>
      <c r="J485" s="16">
        <v>0</v>
      </c>
      <c r="K485" s="16">
        <v>0</v>
      </c>
      <c r="L485" s="30">
        <v>39819</v>
      </c>
      <c r="M485" s="8">
        <f t="shared" si="24"/>
        <v>256.89677419354837</v>
      </c>
      <c r="N485" s="16">
        <v>20</v>
      </c>
      <c r="O485" s="16">
        <v>5</v>
      </c>
      <c r="P485" s="16">
        <v>4</v>
      </c>
      <c r="Q485" s="27">
        <v>246361</v>
      </c>
      <c r="R485" s="9">
        <f t="shared" si="25"/>
        <v>1589.425806451613</v>
      </c>
      <c r="S485" s="5">
        <v>1</v>
      </c>
      <c r="T485" s="5">
        <v>1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1</v>
      </c>
      <c r="AA485" s="5">
        <v>0</v>
      </c>
      <c r="AB485" s="5">
        <v>0</v>
      </c>
      <c r="AC485" s="5">
        <v>1</v>
      </c>
      <c r="AD485" s="5">
        <v>0</v>
      </c>
      <c r="AE485" s="31">
        <v>92068</v>
      </c>
      <c r="AF485" s="5">
        <v>1</v>
      </c>
    </row>
    <row r="486" spans="1:32" x14ac:dyDescent="0.25">
      <c r="A486" s="2">
        <v>2016</v>
      </c>
      <c r="B486" s="1" t="s">
        <v>30</v>
      </c>
      <c r="C486" s="27">
        <v>11</v>
      </c>
      <c r="D486" s="27">
        <v>1979</v>
      </c>
      <c r="E486" s="8">
        <f t="shared" si="26"/>
        <v>14992.424242424242</v>
      </c>
      <c r="F486" s="28">
        <v>912</v>
      </c>
      <c r="G486" s="29">
        <v>86</v>
      </c>
      <c r="H486" s="29">
        <v>70</v>
      </c>
      <c r="I486" s="16">
        <v>0</v>
      </c>
      <c r="J486" s="16">
        <v>0</v>
      </c>
      <c r="K486" s="16">
        <v>0</v>
      </c>
      <c r="L486" s="30">
        <v>2396</v>
      </c>
      <c r="M486" s="8">
        <f t="shared" si="24"/>
        <v>217.81818181818181</v>
      </c>
      <c r="N486" s="16">
        <v>6</v>
      </c>
      <c r="O486" s="16">
        <v>2</v>
      </c>
      <c r="P486" s="16">
        <v>1</v>
      </c>
      <c r="Q486" s="27">
        <v>19491</v>
      </c>
      <c r="R486" s="9">
        <f t="shared" si="25"/>
        <v>1771.909090909091</v>
      </c>
      <c r="S486" s="5">
        <v>1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1</v>
      </c>
      <c r="AA486" s="5">
        <v>0</v>
      </c>
      <c r="AB486" s="5">
        <v>0</v>
      </c>
      <c r="AC486" s="5">
        <v>1</v>
      </c>
      <c r="AD486" s="5">
        <v>0</v>
      </c>
      <c r="AE486" s="31">
        <v>4383</v>
      </c>
      <c r="AF486" s="5">
        <v>0</v>
      </c>
    </row>
    <row r="487" spans="1:32" x14ac:dyDescent="0.25">
      <c r="A487" s="2">
        <v>2016</v>
      </c>
      <c r="B487" s="1" t="s">
        <v>30</v>
      </c>
      <c r="C487" s="27">
        <v>1.4</v>
      </c>
      <c r="D487" s="27">
        <v>237</v>
      </c>
      <c r="E487" s="8">
        <f t="shared" si="26"/>
        <v>14107.142857142859</v>
      </c>
      <c r="F487" s="28">
        <v>766</v>
      </c>
      <c r="G487" s="29">
        <v>45</v>
      </c>
      <c r="H487" s="29">
        <v>20</v>
      </c>
      <c r="I487" s="16">
        <v>0</v>
      </c>
      <c r="J487" s="16">
        <v>0</v>
      </c>
      <c r="K487" s="16">
        <v>0</v>
      </c>
      <c r="L487" s="30">
        <v>1</v>
      </c>
      <c r="M487" s="8">
        <f t="shared" si="24"/>
        <v>0.7142857142857143</v>
      </c>
      <c r="N487" s="16">
        <v>0</v>
      </c>
      <c r="O487" s="16">
        <v>0</v>
      </c>
      <c r="P487" s="16">
        <v>0</v>
      </c>
      <c r="Q487" s="27">
        <v>1499</v>
      </c>
      <c r="R487" s="9">
        <f t="shared" si="25"/>
        <v>1070.7142857142858</v>
      </c>
      <c r="S487" s="5">
        <v>1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1</v>
      </c>
      <c r="AA487" s="5">
        <v>0</v>
      </c>
      <c r="AB487" s="5">
        <v>0</v>
      </c>
      <c r="AC487" s="5">
        <v>1</v>
      </c>
      <c r="AD487" s="5">
        <v>0</v>
      </c>
      <c r="AE487" s="31">
        <v>360</v>
      </c>
      <c r="AF487" s="5">
        <v>1</v>
      </c>
    </row>
    <row r="488" spans="1:32" x14ac:dyDescent="0.25">
      <c r="A488" s="2">
        <v>2016</v>
      </c>
      <c r="B488" s="1" t="s">
        <v>35</v>
      </c>
      <c r="C488" s="27">
        <v>1.4</v>
      </c>
      <c r="D488" s="27">
        <v>243</v>
      </c>
      <c r="E488" s="8">
        <f t="shared" si="26"/>
        <v>14464.285714285716</v>
      </c>
      <c r="F488" s="28">
        <v>1378</v>
      </c>
      <c r="G488" s="29">
        <v>113</v>
      </c>
      <c r="H488" s="29">
        <v>60</v>
      </c>
      <c r="I488" s="16">
        <v>0</v>
      </c>
      <c r="J488" s="16">
        <v>0</v>
      </c>
      <c r="K488" s="16">
        <v>0</v>
      </c>
      <c r="L488" s="30">
        <v>1767</v>
      </c>
      <c r="M488" s="8">
        <f t="shared" si="24"/>
        <v>1262.1428571428571</v>
      </c>
      <c r="N488" s="16">
        <v>5</v>
      </c>
      <c r="O488" s="16">
        <v>1</v>
      </c>
      <c r="P488" s="16">
        <v>1</v>
      </c>
      <c r="Q488" s="27">
        <v>10289</v>
      </c>
      <c r="R488" s="9">
        <f t="shared" si="25"/>
        <v>7349.2857142857147</v>
      </c>
      <c r="S488" s="5">
        <v>1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1</v>
      </c>
      <c r="AA488" s="5">
        <v>0</v>
      </c>
      <c r="AB488" s="5">
        <v>0</v>
      </c>
      <c r="AC488" s="5">
        <v>1</v>
      </c>
      <c r="AD488" s="5">
        <v>0</v>
      </c>
      <c r="AE488" s="31">
        <v>5449</v>
      </c>
      <c r="AF488" s="5">
        <v>0</v>
      </c>
    </row>
    <row r="489" spans="1:32" x14ac:dyDescent="0.25">
      <c r="A489" s="2">
        <v>2016</v>
      </c>
      <c r="B489" s="1" t="s">
        <v>35</v>
      </c>
      <c r="C489" s="27">
        <v>0.5</v>
      </c>
      <c r="D489" s="27">
        <v>23</v>
      </c>
      <c r="E489" s="8">
        <f t="shared" si="26"/>
        <v>3833.3333333333335</v>
      </c>
      <c r="F489" s="28">
        <v>1609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30">
        <v>1411</v>
      </c>
      <c r="M489" s="8">
        <f t="shared" si="24"/>
        <v>2822</v>
      </c>
      <c r="N489" s="16">
        <v>6</v>
      </c>
      <c r="O489" s="16">
        <v>1</v>
      </c>
      <c r="P489" s="16">
        <v>0</v>
      </c>
      <c r="Q489" s="27">
        <v>11687</v>
      </c>
      <c r="R489" s="9">
        <f t="shared" si="25"/>
        <v>23374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31">
        <v>175</v>
      </c>
      <c r="AF489" s="5">
        <v>0</v>
      </c>
    </row>
    <row r="490" spans="1:32" x14ac:dyDescent="0.25">
      <c r="A490" s="2">
        <v>2016</v>
      </c>
      <c r="B490" s="1" t="s">
        <v>35</v>
      </c>
      <c r="C490" s="27">
        <v>6</v>
      </c>
      <c r="D490" s="27">
        <v>1111</v>
      </c>
      <c r="E490" s="8">
        <f t="shared" si="26"/>
        <v>15430.555555555555</v>
      </c>
      <c r="F490" s="28">
        <v>1618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30">
        <v>217</v>
      </c>
      <c r="M490" s="8">
        <f t="shared" si="24"/>
        <v>36.166666666666664</v>
      </c>
      <c r="N490" s="16">
        <v>2</v>
      </c>
      <c r="O490" s="16">
        <v>0</v>
      </c>
      <c r="P490" s="16">
        <v>0</v>
      </c>
      <c r="Q490" s="27">
        <v>8245</v>
      </c>
      <c r="R490" s="9">
        <f t="shared" si="25"/>
        <v>1374.1666666666667</v>
      </c>
      <c r="S490" s="5">
        <v>1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31">
        <v>7209</v>
      </c>
      <c r="AF490" s="5">
        <v>1</v>
      </c>
    </row>
    <row r="491" spans="1:32" x14ac:dyDescent="0.25">
      <c r="A491" s="2">
        <v>2016</v>
      </c>
      <c r="B491" s="1" t="s">
        <v>30</v>
      </c>
      <c r="C491" s="8">
        <v>75</v>
      </c>
      <c r="D491" s="8">
        <v>14518</v>
      </c>
      <c r="E491" s="8">
        <f t="shared" si="26"/>
        <v>16131.111111111109</v>
      </c>
      <c r="F491" s="16">
        <v>2667</v>
      </c>
      <c r="G491" s="32">
        <v>973</v>
      </c>
      <c r="H491" s="32">
        <v>393</v>
      </c>
      <c r="I491" s="9">
        <v>0</v>
      </c>
      <c r="J491" s="9">
        <v>0</v>
      </c>
      <c r="K491" s="9">
        <v>0</v>
      </c>
      <c r="L491" s="9">
        <v>4841</v>
      </c>
      <c r="M491" s="8">
        <f t="shared" si="24"/>
        <v>64.546666666666667</v>
      </c>
      <c r="N491" s="9">
        <v>16</v>
      </c>
      <c r="O491" s="9">
        <v>4</v>
      </c>
      <c r="P491" s="9">
        <v>2</v>
      </c>
      <c r="Q491" s="9">
        <v>68201</v>
      </c>
      <c r="R491" s="9">
        <f t="shared" si="25"/>
        <v>909.34666666666669</v>
      </c>
      <c r="S491" s="5">
        <v>1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1</v>
      </c>
      <c r="AA491" s="5">
        <v>0</v>
      </c>
      <c r="AB491" s="5">
        <v>0</v>
      </c>
      <c r="AC491" s="5">
        <v>1</v>
      </c>
      <c r="AD491" s="5">
        <v>0</v>
      </c>
      <c r="AE491" s="9">
        <v>34321</v>
      </c>
      <c r="AF491" s="5">
        <v>1</v>
      </c>
    </row>
    <row r="492" spans="1:32" x14ac:dyDescent="0.25">
      <c r="A492" s="2">
        <v>2016</v>
      </c>
      <c r="B492" s="1" t="s">
        <v>30</v>
      </c>
      <c r="C492" s="8">
        <v>6</v>
      </c>
      <c r="D492" s="8">
        <v>1140</v>
      </c>
      <c r="E492" s="8">
        <f t="shared" si="26"/>
        <v>15833.333333333334</v>
      </c>
      <c r="F492" s="16">
        <v>1511</v>
      </c>
      <c r="G492" s="32">
        <v>286</v>
      </c>
      <c r="H492" s="32">
        <v>0</v>
      </c>
      <c r="I492" s="9">
        <v>0</v>
      </c>
      <c r="J492" s="9">
        <v>0</v>
      </c>
      <c r="K492" s="9">
        <v>0</v>
      </c>
      <c r="L492" s="9">
        <v>4723</v>
      </c>
      <c r="M492" s="8">
        <f t="shared" si="24"/>
        <v>787.16666666666663</v>
      </c>
      <c r="N492" s="9">
        <v>6</v>
      </c>
      <c r="O492" s="9">
        <v>2</v>
      </c>
      <c r="P492" s="9">
        <v>1</v>
      </c>
      <c r="Q492" s="9">
        <v>10664</v>
      </c>
      <c r="R492" s="9">
        <f t="shared" si="25"/>
        <v>1777.3333333333333</v>
      </c>
      <c r="S492" s="5">
        <v>1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1</v>
      </c>
      <c r="AA492" s="5">
        <v>0</v>
      </c>
      <c r="AB492" s="5">
        <v>0</v>
      </c>
      <c r="AC492" s="5">
        <v>0</v>
      </c>
      <c r="AD492" s="5">
        <v>0</v>
      </c>
      <c r="AE492" s="9">
        <v>2153</v>
      </c>
      <c r="AF492" s="5">
        <v>0</v>
      </c>
    </row>
    <row r="493" spans="1:32" x14ac:dyDescent="0.25">
      <c r="A493" s="2">
        <v>2016</v>
      </c>
      <c r="B493" s="1" t="s">
        <v>30</v>
      </c>
      <c r="C493" s="8">
        <v>5</v>
      </c>
      <c r="D493" s="8">
        <v>662</v>
      </c>
      <c r="E493" s="8">
        <f t="shared" si="26"/>
        <v>11033.333333333334</v>
      </c>
      <c r="F493" s="16">
        <v>2259</v>
      </c>
      <c r="G493" s="32">
        <v>38</v>
      </c>
      <c r="H493" s="32">
        <v>26</v>
      </c>
      <c r="I493" s="9">
        <v>0</v>
      </c>
      <c r="J493" s="9">
        <v>0</v>
      </c>
      <c r="K493" s="9">
        <v>0</v>
      </c>
      <c r="L493" s="9">
        <v>681</v>
      </c>
      <c r="M493" s="8">
        <f t="shared" si="24"/>
        <v>136.19999999999999</v>
      </c>
      <c r="N493" s="9">
        <v>1</v>
      </c>
      <c r="O493" s="9">
        <v>0</v>
      </c>
      <c r="P493" s="9">
        <v>0</v>
      </c>
      <c r="Q493" s="9">
        <v>2579</v>
      </c>
      <c r="R493" s="9">
        <f t="shared" si="25"/>
        <v>515.79999999999995</v>
      </c>
      <c r="S493" s="5">
        <v>1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1</v>
      </c>
      <c r="AA493" s="5">
        <v>0</v>
      </c>
      <c r="AB493" s="5">
        <v>0</v>
      </c>
      <c r="AC493" s="5">
        <v>1</v>
      </c>
      <c r="AD493" s="5">
        <v>0</v>
      </c>
      <c r="AE493" s="9">
        <v>1777</v>
      </c>
      <c r="AF493" s="5">
        <v>0</v>
      </c>
    </row>
    <row r="494" spans="1:32" x14ac:dyDescent="0.25">
      <c r="A494" s="2">
        <v>2016</v>
      </c>
      <c r="B494" s="1" t="s">
        <v>30</v>
      </c>
      <c r="C494" s="8">
        <v>4</v>
      </c>
      <c r="D494" s="8">
        <v>306</v>
      </c>
      <c r="E494" s="8">
        <f t="shared" si="26"/>
        <v>6375</v>
      </c>
      <c r="F494" s="16">
        <v>3710</v>
      </c>
      <c r="G494" s="32">
        <v>0</v>
      </c>
      <c r="H494" s="32">
        <v>0</v>
      </c>
      <c r="I494" s="9">
        <v>0</v>
      </c>
      <c r="J494" s="9">
        <v>0</v>
      </c>
      <c r="K494" s="9">
        <v>0</v>
      </c>
      <c r="L494" s="9">
        <v>310</v>
      </c>
      <c r="M494" s="8">
        <f t="shared" si="24"/>
        <v>77.5</v>
      </c>
      <c r="N494" s="9">
        <v>1</v>
      </c>
      <c r="O494" s="9">
        <v>0</v>
      </c>
      <c r="P494" s="9">
        <v>0</v>
      </c>
      <c r="Q494" s="9">
        <v>1402</v>
      </c>
      <c r="R494" s="9">
        <f t="shared" si="25"/>
        <v>350.5</v>
      </c>
      <c r="S494" s="5">
        <v>1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9">
        <v>1017</v>
      </c>
      <c r="AF494" s="5">
        <v>0</v>
      </c>
    </row>
    <row r="495" spans="1:32" x14ac:dyDescent="0.25">
      <c r="A495" s="2">
        <v>2016</v>
      </c>
      <c r="B495" s="1" t="s">
        <v>29</v>
      </c>
      <c r="C495" s="9">
        <v>20</v>
      </c>
      <c r="D495" s="9">
        <v>1833</v>
      </c>
      <c r="E495" s="8">
        <f t="shared" si="26"/>
        <v>7637.5</v>
      </c>
      <c r="F495" s="16">
        <v>1002</v>
      </c>
      <c r="G495" s="32">
        <v>193</v>
      </c>
      <c r="H495" s="32">
        <v>118</v>
      </c>
      <c r="I495" s="9">
        <v>0</v>
      </c>
      <c r="J495" s="9">
        <v>0</v>
      </c>
      <c r="K495" s="9">
        <v>0</v>
      </c>
      <c r="L495" s="9">
        <v>1313</v>
      </c>
      <c r="M495" s="8">
        <f t="shared" si="24"/>
        <v>65.650000000000006</v>
      </c>
      <c r="N495" s="9">
        <v>4</v>
      </c>
      <c r="O495" s="9">
        <v>1</v>
      </c>
      <c r="P495" s="9">
        <v>1</v>
      </c>
      <c r="Q495" s="9">
        <v>4707</v>
      </c>
      <c r="R495" s="9">
        <f t="shared" si="25"/>
        <v>235.35</v>
      </c>
      <c r="S495" s="5">
        <v>1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1</v>
      </c>
      <c r="AA495" s="5">
        <v>0</v>
      </c>
      <c r="AB495" s="5">
        <v>0</v>
      </c>
      <c r="AC495" s="5">
        <v>1</v>
      </c>
      <c r="AD495" s="5">
        <v>0</v>
      </c>
      <c r="AE495" s="9">
        <v>4152</v>
      </c>
      <c r="AF495" s="5">
        <v>0</v>
      </c>
    </row>
    <row r="496" spans="1:32" x14ac:dyDescent="0.25">
      <c r="A496" s="2">
        <v>2016</v>
      </c>
      <c r="B496" s="1" t="s">
        <v>30</v>
      </c>
      <c r="C496" s="9">
        <v>2</v>
      </c>
      <c r="D496" s="9">
        <v>191</v>
      </c>
      <c r="E496" s="8">
        <f t="shared" si="26"/>
        <v>7958.333333333333</v>
      </c>
      <c r="F496" s="16">
        <v>1611</v>
      </c>
      <c r="G496" s="32">
        <v>0</v>
      </c>
      <c r="H496" s="32">
        <v>0</v>
      </c>
      <c r="I496" s="9">
        <v>0</v>
      </c>
      <c r="J496" s="9">
        <v>0</v>
      </c>
      <c r="K496" s="9">
        <v>0</v>
      </c>
      <c r="L496" s="9">
        <v>819</v>
      </c>
      <c r="M496" s="8">
        <f t="shared" si="24"/>
        <v>409.5</v>
      </c>
      <c r="N496" s="9">
        <v>1</v>
      </c>
      <c r="O496" s="9">
        <v>1</v>
      </c>
      <c r="P496" s="9">
        <v>0</v>
      </c>
      <c r="Q496" s="9">
        <v>2623</v>
      </c>
      <c r="R496" s="9">
        <f t="shared" si="25"/>
        <v>1311.5</v>
      </c>
      <c r="S496" s="5">
        <v>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9">
        <v>411</v>
      </c>
      <c r="AF496" s="5">
        <v>0</v>
      </c>
    </row>
    <row r="497" spans="1:32" x14ac:dyDescent="0.25">
      <c r="A497" s="2">
        <v>2016</v>
      </c>
      <c r="B497" s="1" t="s">
        <v>30</v>
      </c>
      <c r="C497" s="9">
        <v>6</v>
      </c>
      <c r="D497" s="9">
        <v>597</v>
      </c>
      <c r="E497" s="8">
        <f t="shared" si="26"/>
        <v>8291.6666666666661</v>
      </c>
      <c r="F497" s="16">
        <v>1259</v>
      </c>
      <c r="G497" s="32">
        <v>0</v>
      </c>
      <c r="H497" s="32">
        <v>0</v>
      </c>
      <c r="I497" s="9">
        <v>0</v>
      </c>
      <c r="J497" s="9">
        <v>0</v>
      </c>
      <c r="K497" s="9">
        <v>0</v>
      </c>
      <c r="L497" s="9">
        <v>1820</v>
      </c>
      <c r="M497" s="8">
        <f t="shared" si="24"/>
        <v>303.33333333333331</v>
      </c>
      <c r="N497" s="9">
        <v>6</v>
      </c>
      <c r="O497" s="9">
        <v>4</v>
      </c>
      <c r="P497" s="9">
        <v>3</v>
      </c>
      <c r="Q497" s="9">
        <v>11875</v>
      </c>
      <c r="R497" s="9">
        <f t="shared" si="25"/>
        <v>1979.1666666666667</v>
      </c>
      <c r="S497" s="5">
        <v>1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9">
        <v>2481</v>
      </c>
      <c r="AF497" s="5">
        <v>0</v>
      </c>
    </row>
    <row r="498" spans="1:32" x14ac:dyDescent="0.25">
      <c r="A498" s="2">
        <v>2016</v>
      </c>
      <c r="B498" s="1" t="s">
        <v>30</v>
      </c>
      <c r="C498" s="9">
        <v>1</v>
      </c>
      <c r="D498" s="9">
        <v>38</v>
      </c>
      <c r="E498" s="8">
        <f t="shared" si="26"/>
        <v>3166.6666666666665</v>
      </c>
      <c r="F498" s="16">
        <v>2005</v>
      </c>
      <c r="G498" s="32">
        <v>0</v>
      </c>
      <c r="H498" s="32">
        <v>0</v>
      </c>
      <c r="I498" s="9">
        <v>0</v>
      </c>
      <c r="J498" s="9">
        <v>0</v>
      </c>
      <c r="K498" s="9">
        <v>0</v>
      </c>
      <c r="L498" s="9">
        <v>1350</v>
      </c>
      <c r="M498" s="8">
        <f t="shared" si="24"/>
        <v>1350</v>
      </c>
      <c r="N498" s="9">
        <v>7</v>
      </c>
      <c r="O498" s="9">
        <v>2</v>
      </c>
      <c r="P498" s="9">
        <v>1</v>
      </c>
      <c r="Q498" s="9">
        <v>2534</v>
      </c>
      <c r="R498" s="9">
        <f t="shared" si="25"/>
        <v>2534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9">
        <v>164</v>
      </c>
      <c r="AF498" s="5">
        <v>0</v>
      </c>
    </row>
    <row r="499" spans="1:32" x14ac:dyDescent="0.25">
      <c r="A499" s="2">
        <v>2016</v>
      </c>
      <c r="B499" s="1" t="s">
        <v>29</v>
      </c>
      <c r="C499" s="6">
        <v>649</v>
      </c>
      <c r="D499" s="6">
        <v>146967</v>
      </c>
      <c r="E499" s="8">
        <f t="shared" si="26"/>
        <v>18870.955315870571</v>
      </c>
      <c r="F499" s="6">
        <v>17600</v>
      </c>
      <c r="G499" s="6">
        <v>3769.9</v>
      </c>
      <c r="H499" s="6">
        <v>1340</v>
      </c>
      <c r="I499" s="6">
        <v>18556</v>
      </c>
      <c r="J499" s="6">
        <v>0.1</v>
      </c>
      <c r="K499" s="6">
        <v>0.1</v>
      </c>
      <c r="L499" s="6">
        <v>32348</v>
      </c>
      <c r="M499" s="8">
        <f t="shared" si="24"/>
        <v>49.842835130970727</v>
      </c>
      <c r="N499" s="6">
        <v>110</v>
      </c>
      <c r="O499" s="6">
        <v>29</v>
      </c>
      <c r="P499" s="6">
        <v>6</v>
      </c>
      <c r="Q499" s="6">
        <v>1359603</v>
      </c>
      <c r="R499" s="9">
        <f t="shared" si="25"/>
        <v>2094.919876733436</v>
      </c>
      <c r="S499" s="5">
        <v>1</v>
      </c>
      <c r="T499" s="5">
        <v>0</v>
      </c>
      <c r="U499" s="5">
        <v>1</v>
      </c>
      <c r="V499" s="5">
        <v>0</v>
      </c>
      <c r="W499" s="5">
        <v>0</v>
      </c>
      <c r="X499" s="5">
        <v>0</v>
      </c>
      <c r="Y499" s="5">
        <v>0</v>
      </c>
      <c r="Z499" s="5">
        <v>1</v>
      </c>
      <c r="AA499" s="5">
        <v>1</v>
      </c>
      <c r="AB499" s="5">
        <v>0</v>
      </c>
      <c r="AC499" s="5">
        <v>1</v>
      </c>
      <c r="AD499" s="5">
        <v>1</v>
      </c>
      <c r="AE499" s="6">
        <v>427184</v>
      </c>
      <c r="AF499" s="5">
        <v>0</v>
      </c>
    </row>
    <row r="500" spans="1:32" x14ac:dyDescent="0.25">
      <c r="A500" s="2">
        <v>2016</v>
      </c>
      <c r="B500" s="1" t="s">
        <v>29</v>
      </c>
      <c r="C500" s="6">
        <v>7</v>
      </c>
      <c r="D500" s="6">
        <v>1385</v>
      </c>
      <c r="E500" s="8">
        <f t="shared" si="26"/>
        <v>16488.095238095237</v>
      </c>
      <c r="F500" s="6">
        <v>2387</v>
      </c>
      <c r="G500" s="6">
        <v>301</v>
      </c>
      <c r="H500" s="6">
        <v>184</v>
      </c>
      <c r="I500" s="6">
        <v>0</v>
      </c>
      <c r="J500" s="6">
        <v>0</v>
      </c>
      <c r="K500" s="6">
        <v>0</v>
      </c>
      <c r="L500" s="6">
        <v>646</v>
      </c>
      <c r="M500" s="8">
        <f t="shared" si="24"/>
        <v>92.285714285714292</v>
      </c>
      <c r="N500" s="6">
        <v>1</v>
      </c>
      <c r="O500" s="6">
        <v>0</v>
      </c>
      <c r="P500" s="6">
        <v>1</v>
      </c>
      <c r="Q500" s="6">
        <v>19392</v>
      </c>
      <c r="R500" s="9">
        <f t="shared" si="25"/>
        <v>2770.2857142857142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1</v>
      </c>
      <c r="AA500" s="5">
        <v>0</v>
      </c>
      <c r="AB500" s="5">
        <v>0</v>
      </c>
      <c r="AC500" s="5">
        <v>1</v>
      </c>
      <c r="AD500" s="5">
        <v>0</v>
      </c>
      <c r="AE500" s="6">
        <v>10243</v>
      </c>
      <c r="AF500" s="5">
        <v>0</v>
      </c>
    </row>
    <row r="501" spans="1:32" x14ac:dyDescent="0.25">
      <c r="A501" s="2">
        <v>2016</v>
      </c>
      <c r="B501" s="1" t="s">
        <v>29</v>
      </c>
      <c r="C501" s="6">
        <v>11</v>
      </c>
      <c r="D501" s="6">
        <v>1358</v>
      </c>
      <c r="E501" s="8">
        <f t="shared" si="26"/>
        <v>10287.878787878788</v>
      </c>
      <c r="F501" s="6">
        <v>125</v>
      </c>
      <c r="G501" s="6">
        <v>118</v>
      </c>
      <c r="H501" s="6">
        <v>38</v>
      </c>
      <c r="I501" s="6">
        <v>0</v>
      </c>
      <c r="J501" s="6">
        <v>0</v>
      </c>
      <c r="K501" s="6">
        <v>0</v>
      </c>
      <c r="L501" s="6">
        <v>408</v>
      </c>
      <c r="M501" s="8">
        <f t="shared" si="24"/>
        <v>37.090909090909093</v>
      </c>
      <c r="N501" s="6">
        <v>0</v>
      </c>
      <c r="O501" s="6">
        <v>0</v>
      </c>
      <c r="P501" s="6">
        <v>0</v>
      </c>
      <c r="Q501" s="6">
        <v>4555</v>
      </c>
      <c r="R501" s="9">
        <f t="shared" si="25"/>
        <v>414.09090909090907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1</v>
      </c>
      <c r="AA501" s="5">
        <v>0</v>
      </c>
      <c r="AB501" s="5">
        <v>0</v>
      </c>
      <c r="AC501" s="5">
        <v>1</v>
      </c>
      <c r="AD501" s="5">
        <v>0</v>
      </c>
      <c r="AE501" s="6">
        <v>3570</v>
      </c>
      <c r="AF501" s="5">
        <v>1</v>
      </c>
    </row>
    <row r="502" spans="1:32" x14ac:dyDescent="0.25">
      <c r="A502" s="2">
        <v>2016</v>
      </c>
      <c r="B502" s="1" t="s">
        <v>29</v>
      </c>
      <c r="C502" s="6">
        <v>31</v>
      </c>
      <c r="D502" s="6">
        <v>6158</v>
      </c>
      <c r="E502" s="8">
        <f t="shared" si="26"/>
        <v>16553.763440860217</v>
      </c>
      <c r="F502" s="6">
        <v>1149</v>
      </c>
      <c r="G502" s="6">
        <v>221</v>
      </c>
      <c r="H502" s="6">
        <v>125</v>
      </c>
      <c r="I502" s="6">
        <v>0</v>
      </c>
      <c r="J502" s="6">
        <v>0</v>
      </c>
      <c r="K502" s="6">
        <v>0</v>
      </c>
      <c r="L502" s="6">
        <v>1579</v>
      </c>
      <c r="M502" s="8">
        <f t="shared" si="24"/>
        <v>50.935483870967744</v>
      </c>
      <c r="N502" s="6">
        <v>11</v>
      </c>
      <c r="O502" s="6">
        <v>0</v>
      </c>
      <c r="P502" s="6">
        <v>1</v>
      </c>
      <c r="Q502" s="6">
        <v>40982</v>
      </c>
      <c r="R502" s="9">
        <f t="shared" si="25"/>
        <v>1322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1</v>
      </c>
      <c r="AA502" s="5">
        <v>0</v>
      </c>
      <c r="AB502" s="5">
        <v>0</v>
      </c>
      <c r="AC502" s="5">
        <v>1</v>
      </c>
      <c r="AD502" s="5">
        <v>0</v>
      </c>
      <c r="AE502" s="6">
        <v>16066</v>
      </c>
      <c r="AF502" s="5">
        <v>0</v>
      </c>
    </row>
    <row r="503" spans="1:32" x14ac:dyDescent="0.25">
      <c r="A503" s="2">
        <v>2016</v>
      </c>
      <c r="B503" s="1" t="s">
        <v>29</v>
      </c>
      <c r="C503" s="6">
        <v>6</v>
      </c>
      <c r="D503" s="6">
        <v>934</v>
      </c>
      <c r="E503" s="8">
        <f t="shared" si="26"/>
        <v>12972.222222222221</v>
      </c>
      <c r="F503" s="6">
        <v>37</v>
      </c>
      <c r="G503" s="6">
        <v>233</v>
      </c>
      <c r="H503" s="6">
        <v>0</v>
      </c>
      <c r="I503" s="6">
        <v>0</v>
      </c>
      <c r="J503" s="6">
        <v>0</v>
      </c>
      <c r="K503" s="6">
        <v>0</v>
      </c>
      <c r="L503" s="6">
        <v>229</v>
      </c>
      <c r="M503" s="8">
        <f t="shared" si="24"/>
        <v>38.166666666666664</v>
      </c>
      <c r="N503" s="6">
        <v>2</v>
      </c>
      <c r="O503" s="6">
        <v>0</v>
      </c>
      <c r="P503" s="6">
        <v>0</v>
      </c>
      <c r="Q503" s="6">
        <v>42930</v>
      </c>
      <c r="R503" s="9">
        <f t="shared" si="25"/>
        <v>7155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1</v>
      </c>
      <c r="AA503" s="5">
        <v>0</v>
      </c>
      <c r="AB503" s="5">
        <v>0</v>
      </c>
      <c r="AC503" s="5">
        <v>1</v>
      </c>
      <c r="AD503" s="5">
        <v>0</v>
      </c>
      <c r="AE503" s="6">
        <v>1419</v>
      </c>
      <c r="AF503" s="5">
        <v>0</v>
      </c>
    </row>
    <row r="504" spans="1:32" x14ac:dyDescent="0.25">
      <c r="A504" s="2">
        <v>2016</v>
      </c>
      <c r="B504" s="1" t="s">
        <v>29</v>
      </c>
      <c r="C504" s="6">
        <v>1</v>
      </c>
      <c r="D504" s="6">
        <v>174</v>
      </c>
      <c r="E504" s="8">
        <f t="shared" si="26"/>
        <v>14500</v>
      </c>
      <c r="F504" s="6">
        <v>482.6</v>
      </c>
      <c r="G504" s="6">
        <v>94</v>
      </c>
      <c r="H504" s="6">
        <v>0</v>
      </c>
      <c r="I504" s="6">
        <v>0</v>
      </c>
      <c r="J504" s="6">
        <v>0</v>
      </c>
      <c r="K504" s="6">
        <v>0</v>
      </c>
      <c r="L504" s="6">
        <v>171</v>
      </c>
      <c r="M504" s="8">
        <f t="shared" si="24"/>
        <v>171</v>
      </c>
      <c r="N504" s="6">
        <v>2</v>
      </c>
      <c r="O504" s="6">
        <v>0</v>
      </c>
      <c r="P504" s="6">
        <v>1</v>
      </c>
      <c r="Q504" s="6">
        <v>8375</v>
      </c>
      <c r="R504" s="9">
        <f t="shared" si="25"/>
        <v>8375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1</v>
      </c>
      <c r="AA504" s="5">
        <v>0</v>
      </c>
      <c r="AB504" s="5">
        <v>0</v>
      </c>
      <c r="AC504" s="5">
        <v>1</v>
      </c>
      <c r="AD504" s="5">
        <v>0</v>
      </c>
      <c r="AE504" s="6">
        <v>1039</v>
      </c>
      <c r="AF504" s="5">
        <v>1</v>
      </c>
    </row>
    <row r="505" spans="1:32" x14ac:dyDescent="0.25">
      <c r="A505" s="2">
        <v>2016</v>
      </c>
      <c r="B505" s="1" t="s">
        <v>29</v>
      </c>
      <c r="C505" s="6">
        <v>15</v>
      </c>
      <c r="D505" s="6">
        <v>2484</v>
      </c>
      <c r="E505" s="8">
        <f t="shared" si="26"/>
        <v>13799.999999999998</v>
      </c>
      <c r="F505" s="6">
        <v>35</v>
      </c>
      <c r="G505" s="6">
        <v>0</v>
      </c>
      <c r="H505" s="6">
        <v>0</v>
      </c>
      <c r="I505" s="6">
        <v>0</v>
      </c>
      <c r="J505" s="6">
        <v>609</v>
      </c>
      <c r="K505" s="6">
        <v>0</v>
      </c>
      <c r="L505" s="6">
        <v>462</v>
      </c>
      <c r="M505" s="8">
        <f t="shared" si="24"/>
        <v>30.8</v>
      </c>
      <c r="N505" s="6">
        <v>4</v>
      </c>
      <c r="O505" s="6">
        <v>0</v>
      </c>
      <c r="P505" s="6">
        <v>0</v>
      </c>
      <c r="Q505" s="6">
        <v>19721</v>
      </c>
      <c r="R505" s="9">
        <f t="shared" si="25"/>
        <v>1314.7333333333333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1</v>
      </c>
      <c r="AC505" s="5">
        <v>0</v>
      </c>
      <c r="AD505" s="5">
        <v>0</v>
      </c>
      <c r="AE505" s="6">
        <v>5472</v>
      </c>
      <c r="AF505" s="5">
        <v>0</v>
      </c>
    </row>
    <row r="506" spans="1:32" x14ac:dyDescent="0.25">
      <c r="A506" s="2">
        <v>2016</v>
      </c>
      <c r="B506" s="1" t="s">
        <v>30</v>
      </c>
      <c r="C506" s="8">
        <v>180</v>
      </c>
      <c r="D506" s="8">
        <v>40121</v>
      </c>
      <c r="E506" s="8">
        <f t="shared" si="26"/>
        <v>18574.537037037036</v>
      </c>
      <c r="F506" s="8">
        <v>6447</v>
      </c>
      <c r="G506" s="8">
        <v>3260</v>
      </c>
      <c r="H506" s="8">
        <v>800</v>
      </c>
      <c r="I506" s="9">
        <v>0</v>
      </c>
      <c r="J506" s="9">
        <v>0</v>
      </c>
      <c r="K506" s="9">
        <v>0</v>
      </c>
      <c r="L506" s="8">
        <v>8312</v>
      </c>
      <c r="M506" s="8">
        <f t="shared" si="24"/>
        <v>46.177777777777777</v>
      </c>
      <c r="N506" s="8">
        <v>21</v>
      </c>
      <c r="O506" s="8">
        <v>8</v>
      </c>
      <c r="P506" s="8">
        <v>4</v>
      </c>
      <c r="Q506" s="9">
        <v>264725</v>
      </c>
      <c r="R506" s="9">
        <f t="shared" si="25"/>
        <v>1470.6944444444443</v>
      </c>
      <c r="S506" s="5">
        <v>1</v>
      </c>
      <c r="T506" s="5">
        <v>1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1</v>
      </c>
      <c r="AA506" s="5">
        <v>0</v>
      </c>
      <c r="AB506" s="5">
        <v>0</v>
      </c>
      <c r="AC506" s="5">
        <v>1</v>
      </c>
      <c r="AD506" s="5">
        <v>0</v>
      </c>
      <c r="AE506" s="8">
        <v>137333</v>
      </c>
      <c r="AF506" s="5">
        <v>1</v>
      </c>
    </row>
    <row r="507" spans="1:32" x14ac:dyDescent="0.25">
      <c r="A507" s="2">
        <v>2016</v>
      </c>
      <c r="B507" s="1" t="s">
        <v>30</v>
      </c>
      <c r="C507" s="8">
        <v>247</v>
      </c>
      <c r="D507" s="8">
        <v>47120</v>
      </c>
      <c r="E507" s="8">
        <f t="shared" si="26"/>
        <v>15897.435897435898</v>
      </c>
      <c r="F507" s="8">
        <v>7587</v>
      </c>
      <c r="G507" s="8">
        <v>3535</v>
      </c>
      <c r="H507" s="8">
        <v>1100</v>
      </c>
      <c r="I507" s="8">
        <v>0</v>
      </c>
      <c r="J507" s="8">
        <v>0</v>
      </c>
      <c r="K507" s="8">
        <v>0</v>
      </c>
      <c r="L507" s="8">
        <v>16856</v>
      </c>
      <c r="M507" s="8">
        <f t="shared" si="24"/>
        <v>68.242914979757089</v>
      </c>
      <c r="N507" s="8">
        <v>62</v>
      </c>
      <c r="O507" s="8">
        <v>12</v>
      </c>
      <c r="P507" s="8">
        <v>5</v>
      </c>
      <c r="Q507" s="9">
        <v>411694</v>
      </c>
      <c r="R507" s="9">
        <f t="shared" si="25"/>
        <v>1666.7773279352227</v>
      </c>
      <c r="S507" s="5">
        <v>1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1</v>
      </c>
      <c r="AA507" s="5">
        <v>0</v>
      </c>
      <c r="AB507" s="5">
        <v>0</v>
      </c>
      <c r="AC507" s="5">
        <v>1</v>
      </c>
      <c r="AD507" s="5">
        <v>0</v>
      </c>
      <c r="AE507" s="8">
        <v>201527</v>
      </c>
      <c r="AF507" s="5">
        <v>1</v>
      </c>
    </row>
    <row r="508" spans="1:32" x14ac:dyDescent="0.25">
      <c r="A508" s="2">
        <v>2016</v>
      </c>
      <c r="B508" s="1" t="s">
        <v>30</v>
      </c>
      <c r="C508" s="8">
        <v>138</v>
      </c>
      <c r="D508" s="8">
        <v>30654</v>
      </c>
      <c r="E508" s="8">
        <f t="shared" si="26"/>
        <v>18510.869565217392</v>
      </c>
      <c r="F508" s="8">
        <v>3858</v>
      </c>
      <c r="G508" s="8">
        <v>1735</v>
      </c>
      <c r="H508" s="8">
        <v>550</v>
      </c>
      <c r="I508" s="8">
        <v>0</v>
      </c>
      <c r="J508" s="8">
        <v>0</v>
      </c>
      <c r="K508" s="8">
        <v>0</v>
      </c>
      <c r="L508" s="8">
        <v>13182</v>
      </c>
      <c r="M508" s="8">
        <f t="shared" si="24"/>
        <v>95.521739130434781</v>
      </c>
      <c r="N508" s="8">
        <v>28</v>
      </c>
      <c r="O508" s="8">
        <v>7</v>
      </c>
      <c r="P508" s="8">
        <v>1</v>
      </c>
      <c r="Q508" s="9">
        <v>196964</v>
      </c>
      <c r="R508" s="9">
        <f t="shared" si="25"/>
        <v>1427.2753623188405</v>
      </c>
      <c r="S508" s="5">
        <v>1</v>
      </c>
      <c r="T508" s="5">
        <v>1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1</v>
      </c>
      <c r="AA508" s="5">
        <v>0</v>
      </c>
      <c r="AB508" s="5">
        <v>0</v>
      </c>
      <c r="AC508" s="5">
        <v>1</v>
      </c>
      <c r="AD508" s="5">
        <v>0</v>
      </c>
      <c r="AE508" s="8">
        <v>94683</v>
      </c>
      <c r="AF508" s="5">
        <v>1</v>
      </c>
    </row>
    <row r="509" spans="1:32" x14ac:dyDescent="0.25">
      <c r="A509" s="2">
        <v>2016</v>
      </c>
      <c r="B509" s="1" t="s">
        <v>30</v>
      </c>
      <c r="C509" s="8">
        <v>5</v>
      </c>
      <c r="D509" s="8">
        <v>539</v>
      </c>
      <c r="E509" s="8">
        <f t="shared" si="26"/>
        <v>8983.3333333333321</v>
      </c>
      <c r="F509" s="8">
        <v>1840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696</v>
      </c>
      <c r="M509" s="8">
        <f t="shared" si="24"/>
        <v>139.19999999999999</v>
      </c>
      <c r="N509" s="8">
        <v>1</v>
      </c>
      <c r="O509" s="8">
        <v>1</v>
      </c>
      <c r="P509" s="8">
        <v>0</v>
      </c>
      <c r="Q509" s="9">
        <v>5892</v>
      </c>
      <c r="R509" s="9">
        <f t="shared" si="25"/>
        <v>1178.4000000000001</v>
      </c>
      <c r="S509" s="5">
        <v>1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8">
        <v>790</v>
      </c>
      <c r="AF509" s="5">
        <v>0</v>
      </c>
    </row>
    <row r="510" spans="1:32" x14ac:dyDescent="0.25">
      <c r="A510" s="2">
        <v>2016</v>
      </c>
      <c r="B510" s="1" t="s">
        <v>29</v>
      </c>
      <c r="C510" s="8">
        <v>3</v>
      </c>
      <c r="D510" s="8">
        <v>252</v>
      </c>
      <c r="E510" s="8">
        <f t="shared" si="26"/>
        <v>7000</v>
      </c>
      <c r="F510" s="8">
        <v>811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820</v>
      </c>
      <c r="M510" s="8">
        <f t="shared" si="24"/>
        <v>273.33333333333331</v>
      </c>
      <c r="N510" s="8">
        <v>6</v>
      </c>
      <c r="O510" s="8">
        <v>2</v>
      </c>
      <c r="P510" s="8">
        <v>0</v>
      </c>
      <c r="Q510" s="9">
        <v>564</v>
      </c>
      <c r="R510" s="9">
        <f t="shared" si="25"/>
        <v>188</v>
      </c>
      <c r="S510" s="5">
        <v>1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8">
        <v>561</v>
      </c>
      <c r="AF510" s="5">
        <v>1</v>
      </c>
    </row>
    <row r="511" spans="1:32" x14ac:dyDescent="0.25">
      <c r="A511" s="2">
        <v>2016</v>
      </c>
      <c r="B511" s="1" t="s">
        <v>29</v>
      </c>
      <c r="C511" s="8">
        <v>64</v>
      </c>
      <c r="D511" s="8">
        <v>11078</v>
      </c>
      <c r="E511" s="8">
        <f t="shared" si="26"/>
        <v>14424.479166666666</v>
      </c>
      <c r="F511" s="8">
        <v>3826</v>
      </c>
      <c r="G511" s="8">
        <v>846</v>
      </c>
      <c r="H511" s="8">
        <v>365</v>
      </c>
      <c r="I511" s="8">
        <v>0</v>
      </c>
      <c r="J511" s="8">
        <v>0</v>
      </c>
      <c r="K511" s="8">
        <v>0</v>
      </c>
      <c r="L511" s="8">
        <v>5474</v>
      </c>
      <c r="M511" s="8">
        <f t="shared" si="24"/>
        <v>85.53125</v>
      </c>
      <c r="N511" s="8">
        <v>15</v>
      </c>
      <c r="O511" s="8">
        <v>4</v>
      </c>
      <c r="P511" s="8">
        <v>2</v>
      </c>
      <c r="Q511" s="9">
        <v>73192</v>
      </c>
      <c r="R511" s="9">
        <f t="shared" si="25"/>
        <v>1143.625</v>
      </c>
      <c r="S511" s="5">
        <v>1</v>
      </c>
      <c r="T511" s="5">
        <v>1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1</v>
      </c>
      <c r="AA511" s="5">
        <v>0</v>
      </c>
      <c r="AB511" s="5">
        <v>0</v>
      </c>
      <c r="AC511" s="5">
        <v>1</v>
      </c>
      <c r="AD511" s="5">
        <v>0</v>
      </c>
      <c r="AE511" s="8">
        <v>40264</v>
      </c>
      <c r="AF511" s="5">
        <v>0</v>
      </c>
    </row>
    <row r="512" spans="1:32" x14ac:dyDescent="0.25">
      <c r="A512" s="2">
        <v>2016</v>
      </c>
      <c r="B512" s="1" t="s">
        <v>30</v>
      </c>
      <c r="C512" s="8">
        <v>44</v>
      </c>
      <c r="D512" s="8">
        <v>5867</v>
      </c>
      <c r="E512" s="8">
        <f t="shared" si="26"/>
        <v>11111.742424242424</v>
      </c>
      <c r="F512" s="8">
        <v>3386</v>
      </c>
      <c r="G512" s="8">
        <v>362</v>
      </c>
      <c r="H512" s="8">
        <v>200</v>
      </c>
      <c r="I512" s="8">
        <v>0</v>
      </c>
      <c r="J512" s="8">
        <v>0</v>
      </c>
      <c r="K512" s="8">
        <v>0</v>
      </c>
      <c r="L512" s="8">
        <v>2749</v>
      </c>
      <c r="M512" s="8">
        <f t="shared" si="24"/>
        <v>62.477272727272727</v>
      </c>
      <c r="N512" s="8">
        <v>3</v>
      </c>
      <c r="O512" s="8">
        <v>1</v>
      </c>
      <c r="P512" s="8">
        <v>0</v>
      </c>
      <c r="Q512" s="9">
        <v>23290</v>
      </c>
      <c r="R512" s="9">
        <f t="shared" si="25"/>
        <v>529.31818181818187</v>
      </c>
      <c r="S512" s="5">
        <v>1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1</v>
      </c>
      <c r="AA512" s="5">
        <v>0</v>
      </c>
      <c r="AB512" s="5">
        <v>0</v>
      </c>
      <c r="AC512" s="5">
        <v>1</v>
      </c>
      <c r="AD512" s="5">
        <v>0</v>
      </c>
      <c r="AE512" s="8">
        <v>16825</v>
      </c>
      <c r="AF512" s="5">
        <v>0</v>
      </c>
    </row>
    <row r="513" spans="1:32" x14ac:dyDescent="0.25">
      <c r="A513" s="2">
        <v>2016</v>
      </c>
      <c r="B513" s="1" t="s">
        <v>29</v>
      </c>
      <c r="C513" s="8">
        <v>1</v>
      </c>
      <c r="D513" s="8">
        <v>82</v>
      </c>
      <c r="E513" s="8">
        <f t="shared" ref="E513:E562" si="27">D513/C513/12*1000</f>
        <v>6833.333333333333</v>
      </c>
      <c r="F513" s="8">
        <v>70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300</v>
      </c>
      <c r="M513" s="8">
        <f t="shared" si="24"/>
        <v>300</v>
      </c>
      <c r="N513" s="8">
        <v>1</v>
      </c>
      <c r="O513" s="8">
        <v>0</v>
      </c>
      <c r="P513" s="8">
        <v>0</v>
      </c>
      <c r="Q513" s="9">
        <v>7119</v>
      </c>
      <c r="R513" s="9">
        <f t="shared" si="25"/>
        <v>7119</v>
      </c>
      <c r="S513" s="5">
        <v>1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8">
        <v>862</v>
      </c>
      <c r="AF513" s="5">
        <v>1</v>
      </c>
    </row>
    <row r="514" spans="1:32" x14ac:dyDescent="0.25">
      <c r="A514" s="2">
        <v>2016</v>
      </c>
      <c r="B514" s="1" t="s">
        <v>36</v>
      </c>
      <c r="C514" s="33">
        <v>86</v>
      </c>
      <c r="D514" s="33">
        <v>18274</v>
      </c>
      <c r="E514" s="8">
        <f t="shared" si="27"/>
        <v>17707.364341085271</v>
      </c>
      <c r="F514" s="33">
        <v>1575</v>
      </c>
      <c r="G514" s="9">
        <v>580</v>
      </c>
      <c r="H514" s="34">
        <v>255</v>
      </c>
      <c r="I514" s="35">
        <v>0</v>
      </c>
      <c r="J514" s="8">
        <v>0</v>
      </c>
      <c r="K514" s="8">
        <v>0</v>
      </c>
      <c r="L514" s="33">
        <v>7481</v>
      </c>
      <c r="M514" s="8">
        <f t="shared" si="24"/>
        <v>86.988372093023258</v>
      </c>
      <c r="N514" s="9">
        <v>25</v>
      </c>
      <c r="O514" s="34">
        <v>2</v>
      </c>
      <c r="P514" s="34">
        <v>3</v>
      </c>
      <c r="Q514" s="33">
        <v>119038</v>
      </c>
      <c r="R514" s="9">
        <f t="shared" si="25"/>
        <v>1384.1627906976744</v>
      </c>
      <c r="S514" s="5">
        <v>1</v>
      </c>
      <c r="T514" s="5">
        <v>0</v>
      </c>
      <c r="U514" s="5">
        <v>1</v>
      </c>
      <c r="V514" s="5">
        <v>0</v>
      </c>
      <c r="W514" s="5">
        <v>0</v>
      </c>
      <c r="X514" s="5">
        <v>0</v>
      </c>
      <c r="Y514" s="5">
        <v>0</v>
      </c>
      <c r="Z514" s="5">
        <v>1</v>
      </c>
      <c r="AA514" s="5">
        <v>0</v>
      </c>
      <c r="AB514" s="5">
        <v>0</v>
      </c>
      <c r="AC514" s="5">
        <v>1</v>
      </c>
      <c r="AD514" s="5">
        <v>0</v>
      </c>
      <c r="AE514" s="33">
        <v>69565</v>
      </c>
      <c r="AF514" s="5">
        <v>1</v>
      </c>
    </row>
    <row r="515" spans="1:32" x14ac:dyDescent="0.25">
      <c r="A515" s="2">
        <v>2016</v>
      </c>
      <c r="B515" s="1" t="s">
        <v>30</v>
      </c>
      <c r="C515" s="33">
        <v>200</v>
      </c>
      <c r="D515" s="33">
        <v>58490</v>
      </c>
      <c r="E515" s="8">
        <f t="shared" si="27"/>
        <v>24370.833333333332</v>
      </c>
      <c r="F515" s="33">
        <v>3019</v>
      </c>
      <c r="G515" s="9">
        <v>1725</v>
      </c>
      <c r="H515" s="34">
        <v>610</v>
      </c>
      <c r="I515" s="35">
        <v>0</v>
      </c>
      <c r="J515" s="8">
        <v>0</v>
      </c>
      <c r="K515" s="8">
        <v>0</v>
      </c>
      <c r="L515" s="33">
        <v>12978</v>
      </c>
      <c r="M515" s="8">
        <f t="shared" si="24"/>
        <v>64.89</v>
      </c>
      <c r="N515" s="9">
        <v>28</v>
      </c>
      <c r="O515" s="34">
        <v>5</v>
      </c>
      <c r="P515" s="34">
        <v>5</v>
      </c>
      <c r="Q515" s="33">
        <v>193031</v>
      </c>
      <c r="R515" s="9">
        <f t="shared" si="25"/>
        <v>965.15499999999997</v>
      </c>
      <c r="S515" s="5">
        <v>1</v>
      </c>
      <c r="T515" s="5">
        <v>0</v>
      </c>
      <c r="U515" s="5">
        <v>1</v>
      </c>
      <c r="V515" s="5">
        <v>0</v>
      </c>
      <c r="W515" s="5">
        <v>0</v>
      </c>
      <c r="X515" s="5">
        <v>0</v>
      </c>
      <c r="Y515" s="5">
        <v>0</v>
      </c>
      <c r="Z515" s="5">
        <v>1</v>
      </c>
      <c r="AA515" s="5">
        <v>0</v>
      </c>
      <c r="AB515" s="5">
        <v>0</v>
      </c>
      <c r="AC515" s="5">
        <v>1</v>
      </c>
      <c r="AD515" s="5">
        <v>0</v>
      </c>
      <c r="AE515" s="33">
        <v>133706</v>
      </c>
      <c r="AF515" s="5">
        <v>0</v>
      </c>
    </row>
    <row r="516" spans="1:32" x14ac:dyDescent="0.25">
      <c r="A516" s="2">
        <v>2016</v>
      </c>
      <c r="B516" s="1" t="s">
        <v>29</v>
      </c>
      <c r="C516" s="33">
        <v>11</v>
      </c>
      <c r="D516" s="33">
        <v>1224</v>
      </c>
      <c r="E516" s="8">
        <f t="shared" si="27"/>
        <v>9272.7272727272721</v>
      </c>
      <c r="F516" s="33">
        <v>240</v>
      </c>
      <c r="G516" s="9">
        <v>0</v>
      </c>
      <c r="H516" s="34">
        <v>0</v>
      </c>
      <c r="I516" s="35">
        <v>0</v>
      </c>
      <c r="J516" s="8">
        <v>0</v>
      </c>
      <c r="K516" s="8">
        <v>0</v>
      </c>
      <c r="L516" s="33">
        <v>777</v>
      </c>
      <c r="M516" s="8">
        <f t="shared" ref="M516:M579" si="28">L516/C516</f>
        <v>70.63636363636364</v>
      </c>
      <c r="N516" s="9">
        <v>5</v>
      </c>
      <c r="O516" s="9">
        <v>0</v>
      </c>
      <c r="P516" s="9">
        <v>0</v>
      </c>
      <c r="Q516" s="33">
        <v>26627</v>
      </c>
      <c r="R516" s="9">
        <f t="shared" ref="R516:R579" si="29">Q516/C516</f>
        <v>2420.6363636363635</v>
      </c>
      <c r="S516" s="5">
        <v>0</v>
      </c>
      <c r="T516" s="5">
        <v>0</v>
      </c>
      <c r="U516" s="5">
        <v>1</v>
      </c>
      <c r="V516" s="5">
        <v>1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33">
        <v>27528</v>
      </c>
      <c r="AF516" s="5">
        <v>1</v>
      </c>
    </row>
    <row r="517" spans="1:32" x14ac:dyDescent="0.25">
      <c r="A517" s="2">
        <v>2016</v>
      </c>
      <c r="B517" s="1" t="s">
        <v>29</v>
      </c>
      <c r="C517" s="33">
        <v>90</v>
      </c>
      <c r="D517" s="33">
        <v>32186</v>
      </c>
      <c r="E517" s="8">
        <f t="shared" si="27"/>
        <v>29801.85185185185</v>
      </c>
      <c r="F517" s="33">
        <v>3017</v>
      </c>
      <c r="G517" s="9">
        <v>737</v>
      </c>
      <c r="H517" s="9">
        <v>0</v>
      </c>
      <c r="I517" s="35">
        <v>0</v>
      </c>
      <c r="J517" s="8">
        <v>0</v>
      </c>
      <c r="K517" s="8">
        <v>0</v>
      </c>
      <c r="L517" s="33">
        <v>5478</v>
      </c>
      <c r="M517" s="8">
        <f t="shared" si="28"/>
        <v>60.866666666666667</v>
      </c>
      <c r="N517" s="9">
        <v>14</v>
      </c>
      <c r="O517" s="34">
        <v>5</v>
      </c>
      <c r="P517" s="9">
        <v>0</v>
      </c>
      <c r="Q517" s="33">
        <v>358399</v>
      </c>
      <c r="R517" s="9">
        <f t="shared" si="29"/>
        <v>3982.2111111111112</v>
      </c>
      <c r="S517" s="5">
        <v>1</v>
      </c>
      <c r="T517" s="5">
        <v>0</v>
      </c>
      <c r="U517" s="5">
        <v>1</v>
      </c>
      <c r="V517" s="5">
        <v>0</v>
      </c>
      <c r="W517" s="5">
        <v>0</v>
      </c>
      <c r="X517" s="5">
        <v>0</v>
      </c>
      <c r="Y517" s="5">
        <v>0</v>
      </c>
      <c r="Z517" s="5">
        <v>1</v>
      </c>
      <c r="AA517" s="5">
        <v>0</v>
      </c>
      <c r="AB517" s="5">
        <v>0</v>
      </c>
      <c r="AC517" s="5">
        <v>0</v>
      </c>
      <c r="AD517" s="5">
        <v>0</v>
      </c>
      <c r="AE517" s="33">
        <v>85606</v>
      </c>
      <c r="AF517" s="5">
        <v>1</v>
      </c>
    </row>
    <row r="518" spans="1:32" x14ac:dyDescent="0.25">
      <c r="A518" s="2">
        <v>2016</v>
      </c>
      <c r="B518" s="1" t="s">
        <v>29</v>
      </c>
      <c r="C518" s="33">
        <v>6</v>
      </c>
      <c r="D518" s="33">
        <v>900</v>
      </c>
      <c r="E518" s="8">
        <f t="shared" si="27"/>
        <v>12500</v>
      </c>
      <c r="F518" s="33">
        <v>277</v>
      </c>
      <c r="G518" s="9">
        <v>0</v>
      </c>
      <c r="H518" s="9">
        <v>0</v>
      </c>
      <c r="I518" s="35">
        <v>0</v>
      </c>
      <c r="J518" s="8">
        <v>0</v>
      </c>
      <c r="K518" s="8">
        <v>0</v>
      </c>
      <c r="L518" s="33">
        <v>680</v>
      </c>
      <c r="M518" s="8">
        <f t="shared" si="28"/>
        <v>113.33333333333333</v>
      </c>
      <c r="N518" s="9">
        <v>6</v>
      </c>
      <c r="O518" s="34">
        <v>0</v>
      </c>
      <c r="P518" s="9">
        <v>0</v>
      </c>
      <c r="Q518" s="33">
        <v>2277</v>
      </c>
      <c r="R518" s="9">
        <f t="shared" si="29"/>
        <v>379.5</v>
      </c>
      <c r="S518" s="5">
        <v>0</v>
      </c>
      <c r="T518" s="5">
        <v>0</v>
      </c>
      <c r="U518" s="5">
        <v>1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33">
        <v>6153</v>
      </c>
      <c r="AF518" s="5">
        <v>0</v>
      </c>
    </row>
    <row r="519" spans="1:32" x14ac:dyDescent="0.25">
      <c r="A519" s="2">
        <v>2016</v>
      </c>
      <c r="B519" s="1" t="s">
        <v>29</v>
      </c>
      <c r="C519" s="33">
        <v>29</v>
      </c>
      <c r="D519" s="33">
        <v>3840</v>
      </c>
      <c r="E519" s="8">
        <f t="shared" si="27"/>
        <v>11034.48275862069</v>
      </c>
      <c r="F519" s="33">
        <v>700</v>
      </c>
      <c r="G519" s="9">
        <v>331</v>
      </c>
      <c r="H519" s="34">
        <v>150</v>
      </c>
      <c r="I519" s="35">
        <v>0</v>
      </c>
      <c r="J519" s="8">
        <v>0</v>
      </c>
      <c r="K519" s="8">
        <v>0</v>
      </c>
      <c r="L519" s="33">
        <v>5058</v>
      </c>
      <c r="M519" s="8">
        <f t="shared" si="28"/>
        <v>174.41379310344828</v>
      </c>
      <c r="N519" s="9">
        <v>21</v>
      </c>
      <c r="O519" s="34">
        <v>3</v>
      </c>
      <c r="P519" s="34">
        <v>2</v>
      </c>
      <c r="Q519" s="33">
        <v>60158</v>
      </c>
      <c r="R519" s="9">
        <f t="shared" si="29"/>
        <v>2074.4137931034484</v>
      </c>
      <c r="S519" s="5">
        <v>1</v>
      </c>
      <c r="T519" s="5">
        <v>0</v>
      </c>
      <c r="U519" s="5">
        <v>1</v>
      </c>
      <c r="V519" s="5">
        <v>0</v>
      </c>
      <c r="W519" s="5">
        <v>0</v>
      </c>
      <c r="X519" s="5">
        <v>0</v>
      </c>
      <c r="Y519" s="5">
        <v>0</v>
      </c>
      <c r="Z519" s="5">
        <v>1</v>
      </c>
      <c r="AA519" s="5">
        <v>0</v>
      </c>
      <c r="AB519" s="5">
        <v>0</v>
      </c>
      <c r="AC519" s="5">
        <v>1</v>
      </c>
      <c r="AD519" s="5">
        <v>0</v>
      </c>
      <c r="AE519" s="33">
        <v>19752</v>
      </c>
      <c r="AF519" s="5">
        <v>0</v>
      </c>
    </row>
    <row r="520" spans="1:32" x14ac:dyDescent="0.25">
      <c r="A520" s="2">
        <v>2016</v>
      </c>
      <c r="B520" s="1" t="s">
        <v>29</v>
      </c>
      <c r="C520" s="33">
        <v>2</v>
      </c>
      <c r="D520" s="33">
        <v>285</v>
      </c>
      <c r="E520" s="8">
        <f t="shared" si="27"/>
        <v>11875</v>
      </c>
      <c r="F520" s="33">
        <v>47</v>
      </c>
      <c r="G520" s="9">
        <v>0</v>
      </c>
      <c r="H520" s="34">
        <v>0</v>
      </c>
      <c r="I520" s="35">
        <v>0</v>
      </c>
      <c r="J520" s="8">
        <v>0</v>
      </c>
      <c r="K520" s="8">
        <v>0</v>
      </c>
      <c r="L520" s="33">
        <v>630</v>
      </c>
      <c r="M520" s="8">
        <f t="shared" si="28"/>
        <v>315</v>
      </c>
      <c r="N520" s="9">
        <v>5</v>
      </c>
      <c r="O520" s="34">
        <v>1</v>
      </c>
      <c r="P520" s="9">
        <v>0</v>
      </c>
      <c r="Q520" s="33">
        <v>2109</v>
      </c>
      <c r="R520" s="9">
        <f t="shared" si="29"/>
        <v>1054.5</v>
      </c>
      <c r="S520" s="5">
        <v>1</v>
      </c>
      <c r="T520" s="5">
        <v>0</v>
      </c>
      <c r="U520" s="5">
        <v>1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33">
        <v>989</v>
      </c>
      <c r="AF520" s="5">
        <v>1</v>
      </c>
    </row>
    <row r="521" spans="1:32" x14ac:dyDescent="0.25">
      <c r="A521" s="2">
        <v>2016</v>
      </c>
      <c r="B521" s="1" t="s">
        <v>29</v>
      </c>
      <c r="C521" s="33">
        <v>6</v>
      </c>
      <c r="D521" s="33">
        <v>886</v>
      </c>
      <c r="E521" s="8">
        <f t="shared" si="27"/>
        <v>12305.555555555555</v>
      </c>
      <c r="F521" s="33">
        <v>248</v>
      </c>
      <c r="G521" s="9">
        <v>0</v>
      </c>
      <c r="H521" s="34">
        <v>0</v>
      </c>
      <c r="I521" s="35">
        <v>0</v>
      </c>
      <c r="J521" s="8">
        <v>0</v>
      </c>
      <c r="K521" s="8">
        <v>0</v>
      </c>
      <c r="L521" s="33">
        <v>480</v>
      </c>
      <c r="M521" s="8">
        <f t="shared" si="28"/>
        <v>80</v>
      </c>
      <c r="N521" s="9">
        <v>2</v>
      </c>
      <c r="O521" s="9">
        <v>0</v>
      </c>
      <c r="P521" s="9">
        <v>0</v>
      </c>
      <c r="Q521" s="33">
        <v>5610</v>
      </c>
      <c r="R521" s="9">
        <f t="shared" si="29"/>
        <v>935</v>
      </c>
      <c r="S521" s="5">
        <v>0</v>
      </c>
      <c r="T521" s="5">
        <v>0</v>
      </c>
      <c r="U521" s="5">
        <v>1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33">
        <v>4056</v>
      </c>
      <c r="AF521" s="5">
        <v>1</v>
      </c>
    </row>
    <row r="522" spans="1:32" x14ac:dyDescent="0.25">
      <c r="A522" s="2">
        <v>2016</v>
      </c>
      <c r="B522" s="1" t="s">
        <v>29</v>
      </c>
      <c r="C522" s="33">
        <v>56</v>
      </c>
      <c r="D522" s="33">
        <v>14462</v>
      </c>
      <c r="E522" s="8">
        <f t="shared" si="27"/>
        <v>21520.833333333332</v>
      </c>
      <c r="F522" s="33">
        <v>2912</v>
      </c>
      <c r="G522" s="9">
        <v>733</v>
      </c>
      <c r="H522" s="34">
        <v>550</v>
      </c>
      <c r="I522" s="35">
        <f>35+682</f>
        <v>717</v>
      </c>
      <c r="J522" s="8">
        <v>0</v>
      </c>
      <c r="K522" s="8">
        <v>0</v>
      </c>
      <c r="L522" s="33">
        <v>5423</v>
      </c>
      <c r="M522" s="8">
        <f t="shared" si="28"/>
        <v>96.839285714285708</v>
      </c>
      <c r="N522" s="9">
        <v>15</v>
      </c>
      <c r="O522" s="34">
        <v>2</v>
      </c>
      <c r="P522" s="34">
        <v>4</v>
      </c>
      <c r="Q522" s="33">
        <v>274723</v>
      </c>
      <c r="R522" s="9">
        <f t="shared" si="29"/>
        <v>4905.7678571428569</v>
      </c>
      <c r="S522" s="5">
        <v>1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1</v>
      </c>
      <c r="AA522" s="5">
        <v>1</v>
      </c>
      <c r="AB522" s="5">
        <v>0</v>
      </c>
      <c r="AC522" s="5">
        <v>1</v>
      </c>
      <c r="AD522" s="5">
        <v>0</v>
      </c>
      <c r="AE522" s="33">
        <v>27104</v>
      </c>
      <c r="AF522" s="5">
        <v>1</v>
      </c>
    </row>
    <row r="523" spans="1:32" x14ac:dyDescent="0.25">
      <c r="A523" s="2">
        <v>2016</v>
      </c>
      <c r="B523" s="1" t="s">
        <v>29</v>
      </c>
      <c r="C523" s="33">
        <v>20</v>
      </c>
      <c r="D523" s="33">
        <v>2983</v>
      </c>
      <c r="E523" s="8">
        <f t="shared" si="27"/>
        <v>12429.166666666668</v>
      </c>
      <c r="F523" s="33">
        <v>565</v>
      </c>
      <c r="G523" s="9">
        <v>0</v>
      </c>
      <c r="H523" s="34">
        <v>0</v>
      </c>
      <c r="I523" s="35">
        <v>0</v>
      </c>
      <c r="J523" s="8">
        <v>0</v>
      </c>
      <c r="K523" s="8">
        <v>0</v>
      </c>
      <c r="L523" s="33">
        <v>1677</v>
      </c>
      <c r="M523" s="8">
        <f t="shared" si="28"/>
        <v>83.85</v>
      </c>
      <c r="N523" s="9">
        <v>6</v>
      </c>
      <c r="O523" s="34">
        <v>1</v>
      </c>
      <c r="P523" s="9">
        <v>0</v>
      </c>
      <c r="Q523" s="33">
        <v>38445</v>
      </c>
      <c r="R523" s="9">
        <f t="shared" si="29"/>
        <v>1922.25</v>
      </c>
      <c r="S523" s="5">
        <v>1</v>
      </c>
      <c r="T523" s="5">
        <v>0</v>
      </c>
      <c r="U523" s="5">
        <v>1</v>
      </c>
      <c r="V523" s="5">
        <v>1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33">
        <v>14378</v>
      </c>
      <c r="AF523" s="5">
        <v>0</v>
      </c>
    </row>
    <row r="524" spans="1:32" x14ac:dyDescent="0.25">
      <c r="A524" s="2">
        <v>2016</v>
      </c>
      <c r="B524" s="1" t="s">
        <v>30</v>
      </c>
      <c r="C524" s="33">
        <v>31</v>
      </c>
      <c r="D524" s="33">
        <v>5359</v>
      </c>
      <c r="E524" s="8">
        <f t="shared" si="27"/>
        <v>14405.913978494624</v>
      </c>
      <c r="F524" s="33">
        <v>731</v>
      </c>
      <c r="G524" s="9">
        <v>156</v>
      </c>
      <c r="H524" s="34">
        <v>100</v>
      </c>
      <c r="I524" s="35">
        <v>0</v>
      </c>
      <c r="J524" s="8">
        <v>0</v>
      </c>
      <c r="K524" s="8">
        <v>0</v>
      </c>
      <c r="L524" s="33">
        <v>2683</v>
      </c>
      <c r="M524" s="8">
        <f t="shared" si="28"/>
        <v>86.548387096774192</v>
      </c>
      <c r="N524" s="9">
        <v>12</v>
      </c>
      <c r="O524" s="34">
        <v>1</v>
      </c>
      <c r="P524" s="34">
        <v>1</v>
      </c>
      <c r="Q524" s="33">
        <v>20955</v>
      </c>
      <c r="R524" s="9">
        <f t="shared" si="29"/>
        <v>675.9677419354839</v>
      </c>
      <c r="S524" s="5">
        <v>1</v>
      </c>
      <c r="T524" s="5">
        <v>0</v>
      </c>
      <c r="U524" s="5">
        <v>1</v>
      </c>
      <c r="V524" s="5">
        <v>0</v>
      </c>
      <c r="W524" s="5">
        <v>0</v>
      </c>
      <c r="X524" s="5">
        <v>0</v>
      </c>
      <c r="Y524" s="5">
        <v>0</v>
      </c>
      <c r="Z524" s="5">
        <v>1</v>
      </c>
      <c r="AA524" s="5">
        <v>0</v>
      </c>
      <c r="AB524" s="5">
        <v>0</v>
      </c>
      <c r="AC524" s="5">
        <v>1</v>
      </c>
      <c r="AD524" s="5">
        <v>0</v>
      </c>
      <c r="AE524" s="33">
        <v>13529</v>
      </c>
      <c r="AF524" s="5">
        <v>0</v>
      </c>
    </row>
    <row r="525" spans="1:32" x14ac:dyDescent="0.25">
      <c r="A525" s="2">
        <v>2016</v>
      </c>
      <c r="B525" s="1" t="s">
        <v>30</v>
      </c>
      <c r="C525" s="33">
        <v>135</v>
      </c>
      <c r="D525" s="33">
        <v>30048</v>
      </c>
      <c r="E525" s="8">
        <f t="shared" si="27"/>
        <v>18548.148148148146</v>
      </c>
      <c r="F525" s="33">
        <v>2262</v>
      </c>
      <c r="G525" s="9">
        <v>1152</v>
      </c>
      <c r="H525" s="34">
        <v>400</v>
      </c>
      <c r="I525" s="35">
        <v>0</v>
      </c>
      <c r="J525" s="8">
        <v>0</v>
      </c>
      <c r="K525" s="8">
        <v>0</v>
      </c>
      <c r="L525" s="33">
        <v>7046</v>
      </c>
      <c r="M525" s="8">
        <f t="shared" si="28"/>
        <v>52.19259259259259</v>
      </c>
      <c r="N525" s="9">
        <v>23</v>
      </c>
      <c r="O525" s="34">
        <v>4</v>
      </c>
      <c r="P525" s="34">
        <v>3</v>
      </c>
      <c r="Q525" s="33">
        <v>152693</v>
      </c>
      <c r="R525" s="9">
        <f t="shared" si="29"/>
        <v>1131.0592592592593</v>
      </c>
      <c r="S525" s="5">
        <v>1</v>
      </c>
      <c r="T525" s="5">
        <v>0</v>
      </c>
      <c r="U525" s="5">
        <v>1</v>
      </c>
      <c r="V525" s="5">
        <v>0</v>
      </c>
      <c r="W525" s="5">
        <v>0</v>
      </c>
      <c r="X525" s="5">
        <v>0</v>
      </c>
      <c r="Y525" s="5">
        <v>0</v>
      </c>
      <c r="Z525" s="5">
        <v>1</v>
      </c>
      <c r="AA525" s="5">
        <v>0</v>
      </c>
      <c r="AB525" s="5">
        <v>0</v>
      </c>
      <c r="AC525" s="5">
        <v>1</v>
      </c>
      <c r="AD525" s="5">
        <v>0</v>
      </c>
      <c r="AE525" s="33">
        <v>84975</v>
      </c>
      <c r="AF525" s="5">
        <v>1</v>
      </c>
    </row>
    <row r="526" spans="1:32" x14ac:dyDescent="0.25">
      <c r="A526" s="2">
        <v>2016</v>
      </c>
      <c r="B526" s="1" t="s">
        <v>30</v>
      </c>
      <c r="C526" s="33">
        <v>15</v>
      </c>
      <c r="D526" s="33">
        <v>2561</v>
      </c>
      <c r="E526" s="8">
        <f t="shared" si="27"/>
        <v>14227.777777777776</v>
      </c>
      <c r="F526" s="33">
        <v>479</v>
      </c>
      <c r="G526" s="9">
        <v>0</v>
      </c>
      <c r="H526" s="34">
        <v>0</v>
      </c>
      <c r="I526" s="35">
        <v>0</v>
      </c>
      <c r="J526" s="8">
        <v>0</v>
      </c>
      <c r="K526" s="8">
        <v>0</v>
      </c>
      <c r="L526" s="33">
        <v>1270</v>
      </c>
      <c r="M526" s="8">
        <f t="shared" si="28"/>
        <v>84.666666666666671</v>
      </c>
      <c r="N526" s="9">
        <v>5</v>
      </c>
      <c r="O526" s="34">
        <v>1</v>
      </c>
      <c r="P526" s="9">
        <v>0</v>
      </c>
      <c r="Q526" s="33">
        <v>21645</v>
      </c>
      <c r="R526" s="9">
        <f t="shared" si="29"/>
        <v>1443</v>
      </c>
      <c r="S526" s="5">
        <v>1</v>
      </c>
      <c r="T526" s="5">
        <v>0</v>
      </c>
      <c r="U526" s="5">
        <v>1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33">
        <v>8680</v>
      </c>
      <c r="AF526" s="5">
        <v>0</v>
      </c>
    </row>
    <row r="527" spans="1:32" x14ac:dyDescent="0.25">
      <c r="A527" s="2">
        <v>2016</v>
      </c>
      <c r="B527" s="1" t="s">
        <v>30</v>
      </c>
      <c r="C527" s="33">
        <v>233</v>
      </c>
      <c r="D527" s="33">
        <v>76709</v>
      </c>
      <c r="E527" s="8">
        <f t="shared" si="27"/>
        <v>27435.264663805436</v>
      </c>
      <c r="F527" s="33">
        <v>3334</v>
      </c>
      <c r="G527" s="9">
        <v>1919</v>
      </c>
      <c r="H527" s="34">
        <v>600</v>
      </c>
      <c r="I527" s="35">
        <v>0</v>
      </c>
      <c r="J527" s="8">
        <v>0</v>
      </c>
      <c r="K527" s="8">
        <v>0</v>
      </c>
      <c r="L527" s="33">
        <v>11862</v>
      </c>
      <c r="M527" s="8">
        <f t="shared" si="28"/>
        <v>50.909871244635191</v>
      </c>
      <c r="N527" s="9">
        <v>28</v>
      </c>
      <c r="O527" s="34">
        <v>3</v>
      </c>
      <c r="P527" s="34">
        <v>4</v>
      </c>
      <c r="Q527" s="33">
        <v>249525</v>
      </c>
      <c r="R527" s="9">
        <f t="shared" si="29"/>
        <v>1070.9227467811158</v>
      </c>
      <c r="S527" s="5">
        <v>1</v>
      </c>
      <c r="T527" s="5">
        <v>0</v>
      </c>
      <c r="U527" s="5">
        <v>1</v>
      </c>
      <c r="V527" s="5">
        <v>0</v>
      </c>
      <c r="W527" s="5">
        <v>0</v>
      </c>
      <c r="X527" s="5">
        <v>0</v>
      </c>
      <c r="Y527" s="5">
        <v>0</v>
      </c>
      <c r="Z527" s="5">
        <v>1</v>
      </c>
      <c r="AA527" s="5">
        <v>0</v>
      </c>
      <c r="AB527" s="5">
        <v>0</v>
      </c>
      <c r="AC527" s="5">
        <v>1</v>
      </c>
      <c r="AD527" s="5">
        <v>0</v>
      </c>
      <c r="AE527" s="33">
        <v>180791</v>
      </c>
      <c r="AF527" s="5">
        <v>1</v>
      </c>
    </row>
    <row r="528" spans="1:32" x14ac:dyDescent="0.25">
      <c r="A528" s="2">
        <v>2016</v>
      </c>
      <c r="B528" s="1" t="s">
        <v>34</v>
      </c>
      <c r="C528" s="33">
        <v>229</v>
      </c>
      <c r="D528" s="33">
        <v>50075</v>
      </c>
      <c r="E528" s="8">
        <f t="shared" si="27"/>
        <v>18222.34352256186</v>
      </c>
      <c r="F528" s="33">
        <v>2673</v>
      </c>
      <c r="G528" s="9">
        <v>941</v>
      </c>
      <c r="H528" s="34">
        <v>340</v>
      </c>
      <c r="I528" s="35">
        <v>0</v>
      </c>
      <c r="J528" s="8">
        <v>0</v>
      </c>
      <c r="K528" s="8">
        <v>0</v>
      </c>
      <c r="L528" s="33">
        <v>13248</v>
      </c>
      <c r="M528" s="8">
        <f t="shared" si="28"/>
        <v>57.851528384279476</v>
      </c>
      <c r="N528" s="9">
        <v>43</v>
      </c>
      <c r="O528" s="34">
        <v>6</v>
      </c>
      <c r="P528" s="34">
        <v>6</v>
      </c>
      <c r="Q528" s="33">
        <v>268769</v>
      </c>
      <c r="R528" s="9">
        <f t="shared" si="29"/>
        <v>1173.6637554585152</v>
      </c>
      <c r="S528" s="5">
        <v>1</v>
      </c>
      <c r="T528" s="5">
        <v>0</v>
      </c>
      <c r="U528" s="5">
        <v>1</v>
      </c>
      <c r="V528" s="5">
        <v>1</v>
      </c>
      <c r="W528" s="5">
        <v>0</v>
      </c>
      <c r="X528" s="5">
        <v>0</v>
      </c>
      <c r="Y528" s="5">
        <v>0</v>
      </c>
      <c r="Z528" s="5">
        <v>1</v>
      </c>
      <c r="AA528" s="5">
        <v>0</v>
      </c>
      <c r="AB528" s="5">
        <v>0</v>
      </c>
      <c r="AC528" s="5">
        <v>1</v>
      </c>
      <c r="AD528" s="5">
        <v>0</v>
      </c>
      <c r="AE528" s="33">
        <v>174316</v>
      </c>
      <c r="AF528" s="5">
        <v>1</v>
      </c>
    </row>
    <row r="529" spans="1:32" x14ac:dyDescent="0.25">
      <c r="A529" s="2">
        <v>2016</v>
      </c>
      <c r="B529" s="1" t="s">
        <v>40</v>
      </c>
      <c r="C529" s="33">
        <v>51</v>
      </c>
      <c r="D529" s="33">
        <v>10309</v>
      </c>
      <c r="E529" s="8">
        <f t="shared" si="27"/>
        <v>16844.771241830062</v>
      </c>
      <c r="F529" s="33">
        <v>4496</v>
      </c>
      <c r="G529" s="9">
        <v>215</v>
      </c>
      <c r="H529" s="34">
        <v>100</v>
      </c>
      <c r="I529" s="35">
        <v>0</v>
      </c>
      <c r="J529" s="8">
        <v>0</v>
      </c>
      <c r="K529" s="8">
        <v>0</v>
      </c>
      <c r="L529" s="33">
        <v>6218</v>
      </c>
      <c r="M529" s="8">
        <f t="shared" si="28"/>
        <v>121.92156862745098</v>
      </c>
      <c r="N529" s="9">
        <v>28</v>
      </c>
      <c r="O529" s="34">
        <v>4</v>
      </c>
      <c r="P529" s="34">
        <v>3</v>
      </c>
      <c r="Q529" s="33">
        <v>115764</v>
      </c>
      <c r="R529" s="9">
        <f t="shared" si="29"/>
        <v>2269.8823529411766</v>
      </c>
      <c r="S529" s="5">
        <v>1</v>
      </c>
      <c r="T529" s="5">
        <v>0</v>
      </c>
      <c r="U529" s="5">
        <v>1</v>
      </c>
      <c r="V529" s="5">
        <v>1</v>
      </c>
      <c r="W529" s="5">
        <v>0</v>
      </c>
      <c r="X529" s="5">
        <v>0</v>
      </c>
      <c r="Y529" s="5">
        <v>0</v>
      </c>
      <c r="Z529" s="5">
        <v>1</v>
      </c>
      <c r="AA529" s="5">
        <v>0</v>
      </c>
      <c r="AB529" s="5">
        <v>0</v>
      </c>
      <c r="AC529" s="5">
        <v>1</v>
      </c>
      <c r="AD529" s="5">
        <v>0</v>
      </c>
      <c r="AE529" s="33">
        <v>38739</v>
      </c>
      <c r="AF529" s="5">
        <v>0</v>
      </c>
    </row>
    <row r="530" spans="1:32" x14ac:dyDescent="0.25">
      <c r="A530" s="2">
        <v>2016</v>
      </c>
      <c r="B530" s="1" t="s">
        <v>32</v>
      </c>
      <c r="C530" s="7">
        <v>145</v>
      </c>
      <c r="D530" s="7">
        <v>43594</v>
      </c>
      <c r="E530" s="8">
        <f t="shared" si="27"/>
        <v>25054.022988505745</v>
      </c>
      <c r="F530" s="7">
        <v>3920</v>
      </c>
      <c r="G530" s="7">
        <v>1490</v>
      </c>
      <c r="H530" s="7">
        <v>585</v>
      </c>
      <c r="I530" s="7">
        <v>0</v>
      </c>
      <c r="J530" s="7">
        <v>0</v>
      </c>
      <c r="K530" s="7">
        <v>0</v>
      </c>
      <c r="L530" s="7">
        <v>10735</v>
      </c>
      <c r="M530" s="8">
        <f t="shared" si="28"/>
        <v>74.034482758620683</v>
      </c>
      <c r="N530" s="7">
        <v>33</v>
      </c>
      <c r="O530" s="7">
        <v>7</v>
      </c>
      <c r="P530" s="7">
        <v>1</v>
      </c>
      <c r="Q530" s="6">
        <v>300732</v>
      </c>
      <c r="R530" s="9">
        <f t="shared" si="29"/>
        <v>2074.0137931034483</v>
      </c>
      <c r="S530" s="5">
        <v>1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1</v>
      </c>
      <c r="AA530" s="5">
        <v>0</v>
      </c>
      <c r="AB530" s="5">
        <v>0</v>
      </c>
      <c r="AC530" s="5">
        <v>1</v>
      </c>
      <c r="AD530" s="5">
        <v>0</v>
      </c>
      <c r="AE530" s="7">
        <v>193955</v>
      </c>
      <c r="AF530" s="5">
        <v>0</v>
      </c>
    </row>
    <row r="531" spans="1:32" x14ac:dyDescent="0.25">
      <c r="A531" s="2">
        <v>2016</v>
      </c>
      <c r="B531" s="1" t="s">
        <v>31</v>
      </c>
      <c r="C531" s="7">
        <v>113</v>
      </c>
      <c r="D531" s="7">
        <v>50964</v>
      </c>
      <c r="E531" s="8">
        <f t="shared" si="27"/>
        <v>37584.070796460175</v>
      </c>
      <c r="F531" s="7">
        <v>5202</v>
      </c>
      <c r="G531" s="7">
        <v>2166</v>
      </c>
      <c r="H531" s="7">
        <v>862</v>
      </c>
      <c r="I531" s="7">
        <v>52</v>
      </c>
      <c r="J531" s="7">
        <v>0</v>
      </c>
      <c r="K531" s="7">
        <v>0</v>
      </c>
      <c r="L531" s="7">
        <v>9206</v>
      </c>
      <c r="M531" s="8">
        <f t="shared" si="28"/>
        <v>81.469026548672559</v>
      </c>
      <c r="N531" s="7">
        <v>21</v>
      </c>
      <c r="O531" s="7">
        <v>6</v>
      </c>
      <c r="P531" s="7">
        <v>3</v>
      </c>
      <c r="Q531" s="6">
        <v>544732</v>
      </c>
      <c r="R531" s="9">
        <f t="shared" si="29"/>
        <v>4820.6371681415931</v>
      </c>
      <c r="S531" s="5">
        <v>1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1</v>
      </c>
      <c r="AA531" s="5">
        <v>1</v>
      </c>
      <c r="AB531" s="5">
        <v>0</v>
      </c>
      <c r="AC531" s="5">
        <v>1</v>
      </c>
      <c r="AD531" s="5">
        <v>0</v>
      </c>
      <c r="AE531" s="7">
        <v>196311</v>
      </c>
      <c r="AF531" s="5">
        <v>1</v>
      </c>
    </row>
    <row r="532" spans="1:32" x14ac:dyDescent="0.25">
      <c r="A532" s="2">
        <v>2016</v>
      </c>
      <c r="B532" s="1" t="s">
        <v>30</v>
      </c>
      <c r="C532" s="7">
        <v>90</v>
      </c>
      <c r="D532" s="7">
        <v>27829</v>
      </c>
      <c r="E532" s="8">
        <f t="shared" si="27"/>
        <v>25767.592592592591</v>
      </c>
      <c r="F532" s="7">
        <v>0</v>
      </c>
      <c r="G532" s="7">
        <v>1240</v>
      </c>
      <c r="H532" s="7">
        <v>520</v>
      </c>
      <c r="I532" s="7">
        <v>0</v>
      </c>
      <c r="J532" s="7">
        <v>0</v>
      </c>
      <c r="K532" s="7">
        <v>0</v>
      </c>
      <c r="L532" s="7">
        <v>5519</v>
      </c>
      <c r="M532" s="8">
        <f t="shared" si="28"/>
        <v>61.322222222222223</v>
      </c>
      <c r="N532" s="7">
        <v>12</v>
      </c>
      <c r="O532" s="7">
        <v>2</v>
      </c>
      <c r="P532" s="7">
        <v>2</v>
      </c>
      <c r="Q532" s="6">
        <v>231483</v>
      </c>
      <c r="R532" s="9">
        <f t="shared" si="29"/>
        <v>2572.0333333333333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1</v>
      </c>
      <c r="AA532" s="5">
        <v>0</v>
      </c>
      <c r="AB532" s="5">
        <v>0</v>
      </c>
      <c r="AC532" s="5">
        <v>1</v>
      </c>
      <c r="AD532" s="5">
        <v>0</v>
      </c>
      <c r="AE532" s="7">
        <v>101970</v>
      </c>
      <c r="AF532" s="5">
        <v>1</v>
      </c>
    </row>
    <row r="533" spans="1:32" x14ac:dyDescent="0.25">
      <c r="A533" s="2">
        <v>2016</v>
      </c>
      <c r="B533" s="1" t="s">
        <v>30</v>
      </c>
      <c r="C533" s="7">
        <v>87</v>
      </c>
      <c r="D533" s="7">
        <v>15835</v>
      </c>
      <c r="E533" s="8">
        <f t="shared" si="27"/>
        <v>15167.624521072798</v>
      </c>
      <c r="F533" s="7">
        <v>5155</v>
      </c>
      <c r="G533" s="7">
        <v>1068</v>
      </c>
      <c r="H533" s="7">
        <v>596</v>
      </c>
      <c r="I533" s="7">
        <v>0</v>
      </c>
      <c r="J533" s="7">
        <v>0</v>
      </c>
      <c r="K533" s="7">
        <v>0</v>
      </c>
      <c r="L533" s="7">
        <v>12360</v>
      </c>
      <c r="M533" s="8">
        <f t="shared" si="28"/>
        <v>142.06896551724137</v>
      </c>
      <c r="N533" s="7">
        <v>14</v>
      </c>
      <c r="O533" s="7">
        <v>7</v>
      </c>
      <c r="P533" s="7">
        <v>2</v>
      </c>
      <c r="Q533" s="6">
        <v>196605</v>
      </c>
      <c r="R533" s="9">
        <f t="shared" si="29"/>
        <v>2259.8275862068967</v>
      </c>
      <c r="S533" s="5">
        <v>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1</v>
      </c>
      <c r="AA533" s="5">
        <v>0</v>
      </c>
      <c r="AB533" s="5">
        <v>0</v>
      </c>
      <c r="AC533" s="5">
        <v>1</v>
      </c>
      <c r="AD533" s="5">
        <v>0</v>
      </c>
      <c r="AE533" s="7">
        <v>65566</v>
      </c>
      <c r="AF533" s="5">
        <v>1</v>
      </c>
    </row>
    <row r="534" spans="1:32" x14ac:dyDescent="0.25">
      <c r="A534" s="2">
        <v>2016</v>
      </c>
      <c r="B534" s="1" t="s">
        <v>30</v>
      </c>
      <c r="C534" s="7">
        <v>75</v>
      </c>
      <c r="D534" s="7">
        <v>16392</v>
      </c>
      <c r="E534" s="8">
        <f t="shared" si="27"/>
        <v>18213.333333333336</v>
      </c>
      <c r="F534" s="7">
        <v>4667</v>
      </c>
      <c r="G534" s="7">
        <v>1166</v>
      </c>
      <c r="H534" s="7">
        <v>533</v>
      </c>
      <c r="I534" s="7">
        <v>0</v>
      </c>
      <c r="J534" s="7">
        <v>0</v>
      </c>
      <c r="K534" s="7">
        <v>0</v>
      </c>
      <c r="L534" s="7">
        <v>4782</v>
      </c>
      <c r="M534" s="8">
        <f t="shared" si="28"/>
        <v>63.76</v>
      </c>
      <c r="N534" s="7">
        <v>17</v>
      </c>
      <c r="O534" s="7">
        <v>4</v>
      </c>
      <c r="P534" s="7">
        <v>3</v>
      </c>
      <c r="Q534" s="6">
        <v>118945</v>
      </c>
      <c r="R534" s="9">
        <f t="shared" si="29"/>
        <v>1585.9333333333334</v>
      </c>
      <c r="S534" s="5">
        <v>1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0</v>
      </c>
      <c r="AB534" s="5">
        <v>0</v>
      </c>
      <c r="AC534" s="5">
        <v>1</v>
      </c>
      <c r="AD534" s="5">
        <v>0</v>
      </c>
      <c r="AE534" s="7">
        <v>46322</v>
      </c>
      <c r="AF534" s="5">
        <v>1</v>
      </c>
    </row>
    <row r="535" spans="1:32" x14ac:dyDescent="0.25">
      <c r="A535" s="2">
        <v>2016</v>
      </c>
      <c r="B535" s="1" t="s">
        <v>29</v>
      </c>
      <c r="C535" s="7">
        <v>6</v>
      </c>
      <c r="D535" s="7">
        <v>1171</v>
      </c>
      <c r="E535" s="8">
        <f t="shared" si="27"/>
        <v>16263.888888888889</v>
      </c>
      <c r="F535" s="7">
        <v>2136</v>
      </c>
      <c r="G535" s="7">
        <v>481</v>
      </c>
      <c r="H535" s="7">
        <v>405</v>
      </c>
      <c r="I535" s="7">
        <v>0</v>
      </c>
      <c r="J535" s="7">
        <v>0</v>
      </c>
      <c r="K535" s="7">
        <v>0</v>
      </c>
      <c r="L535" s="7">
        <v>2425</v>
      </c>
      <c r="M535" s="8">
        <f t="shared" si="28"/>
        <v>404.16666666666669</v>
      </c>
      <c r="N535" s="7">
        <v>8</v>
      </c>
      <c r="O535" s="7">
        <v>2</v>
      </c>
      <c r="P535" s="7">
        <v>2</v>
      </c>
      <c r="Q535" s="6">
        <v>25703</v>
      </c>
      <c r="R535" s="9">
        <f t="shared" si="29"/>
        <v>4283.833333333333</v>
      </c>
      <c r="S535" s="5">
        <v>1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1</v>
      </c>
      <c r="AD535" s="5">
        <v>0</v>
      </c>
      <c r="AE535" s="7">
        <v>22542</v>
      </c>
      <c r="AF535" s="5">
        <v>1</v>
      </c>
    </row>
    <row r="536" spans="1:32" x14ac:dyDescent="0.25">
      <c r="A536" s="2">
        <v>2016</v>
      </c>
      <c r="B536" s="1" t="s">
        <v>29</v>
      </c>
      <c r="C536" s="7">
        <v>8</v>
      </c>
      <c r="D536" s="7">
        <v>1495</v>
      </c>
      <c r="E536" s="8">
        <f t="shared" si="27"/>
        <v>15572.916666666666</v>
      </c>
      <c r="F536" s="7">
        <v>2968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1219</v>
      </c>
      <c r="M536" s="8">
        <f t="shared" si="28"/>
        <v>152.375</v>
      </c>
      <c r="N536" s="7">
        <v>1</v>
      </c>
      <c r="O536" s="7">
        <v>3</v>
      </c>
      <c r="P536" s="7">
        <v>0</v>
      </c>
      <c r="Q536" s="6">
        <v>61529</v>
      </c>
      <c r="R536" s="9">
        <f t="shared" si="29"/>
        <v>7691.125</v>
      </c>
      <c r="S536" s="5">
        <v>1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7">
        <v>18062</v>
      </c>
      <c r="AF536" s="5">
        <v>1</v>
      </c>
    </row>
    <row r="537" spans="1:32" x14ac:dyDescent="0.25">
      <c r="A537" s="2">
        <v>2016</v>
      </c>
      <c r="B537" s="1" t="s">
        <v>29</v>
      </c>
      <c r="C537" s="7">
        <v>44</v>
      </c>
      <c r="D537" s="7">
        <v>16217</v>
      </c>
      <c r="E537" s="8">
        <f t="shared" si="27"/>
        <v>30714.015151515152</v>
      </c>
      <c r="F537" s="7">
        <v>1200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1554</v>
      </c>
      <c r="M537" s="8">
        <f t="shared" si="28"/>
        <v>35.31818181818182</v>
      </c>
      <c r="N537" s="7">
        <v>7</v>
      </c>
      <c r="O537" s="7">
        <v>0</v>
      </c>
      <c r="P537" s="7">
        <v>0</v>
      </c>
      <c r="Q537" s="6">
        <v>308411</v>
      </c>
      <c r="R537" s="9">
        <f t="shared" si="29"/>
        <v>7009.340909090909</v>
      </c>
      <c r="S537" s="5">
        <v>0</v>
      </c>
      <c r="T537" s="5">
        <v>0</v>
      </c>
      <c r="U537" s="5">
        <v>1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7">
        <v>45217</v>
      </c>
      <c r="AF537" s="5">
        <v>1</v>
      </c>
    </row>
    <row r="538" spans="1:32" x14ac:dyDescent="0.25">
      <c r="A538" s="2">
        <v>2016</v>
      </c>
      <c r="B538" s="1" t="s">
        <v>31</v>
      </c>
      <c r="C538" s="9">
        <v>94</v>
      </c>
      <c r="D538" s="9">
        <v>14099</v>
      </c>
      <c r="E538" s="8">
        <f t="shared" si="27"/>
        <v>12499.113475177304</v>
      </c>
      <c r="F538" s="9">
        <v>4366</v>
      </c>
      <c r="G538" s="9">
        <v>581</v>
      </c>
      <c r="H538" s="9">
        <v>123</v>
      </c>
      <c r="I538" s="9">
        <v>0</v>
      </c>
      <c r="J538" s="9">
        <v>0</v>
      </c>
      <c r="K538" s="9">
        <v>0</v>
      </c>
      <c r="L538" s="9">
        <v>10264</v>
      </c>
      <c r="M538" s="8">
        <f t="shared" si="28"/>
        <v>109.19148936170212</v>
      </c>
      <c r="N538" s="9">
        <v>31</v>
      </c>
      <c r="O538" s="9">
        <v>7</v>
      </c>
      <c r="P538" s="9">
        <v>3</v>
      </c>
      <c r="Q538" s="9">
        <v>102933</v>
      </c>
      <c r="R538" s="9">
        <f t="shared" si="29"/>
        <v>1095.0319148936171</v>
      </c>
      <c r="S538" s="5">
        <v>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1</v>
      </c>
      <c r="AA538" s="5">
        <v>0</v>
      </c>
      <c r="AB538" s="5">
        <v>0</v>
      </c>
      <c r="AC538" s="5">
        <v>1</v>
      </c>
      <c r="AD538" s="5">
        <v>0</v>
      </c>
      <c r="AE538" s="9">
        <v>96065</v>
      </c>
      <c r="AF538" s="5">
        <v>0</v>
      </c>
    </row>
    <row r="539" spans="1:32" x14ac:dyDescent="0.25">
      <c r="A539" s="2">
        <v>2016</v>
      </c>
      <c r="B539" s="1" t="s">
        <v>29</v>
      </c>
      <c r="C539" s="9">
        <v>12</v>
      </c>
      <c r="D539" s="9">
        <v>1693</v>
      </c>
      <c r="E539" s="8">
        <f t="shared" si="27"/>
        <v>11756.944444444445</v>
      </c>
      <c r="F539" s="9">
        <v>7446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840</v>
      </c>
      <c r="M539" s="8">
        <f t="shared" si="28"/>
        <v>70</v>
      </c>
      <c r="N539" s="9">
        <v>0</v>
      </c>
      <c r="O539" s="9">
        <v>0</v>
      </c>
      <c r="P539" s="9">
        <v>0</v>
      </c>
      <c r="Q539" s="9">
        <v>22645</v>
      </c>
      <c r="R539" s="9">
        <f t="shared" si="29"/>
        <v>1887.0833333333333</v>
      </c>
      <c r="S539" s="5">
        <v>1</v>
      </c>
      <c r="T539" s="5">
        <v>1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9">
        <v>14081</v>
      </c>
      <c r="AF539" s="5">
        <v>1</v>
      </c>
    </row>
    <row r="540" spans="1:32" x14ac:dyDescent="0.25">
      <c r="A540" s="2">
        <v>2016</v>
      </c>
      <c r="B540" s="1" t="s">
        <v>29</v>
      </c>
      <c r="C540" s="9">
        <v>2</v>
      </c>
      <c r="D540" s="9">
        <v>381</v>
      </c>
      <c r="E540" s="8">
        <f t="shared" si="27"/>
        <v>15875</v>
      </c>
      <c r="F540" s="9">
        <v>0</v>
      </c>
      <c r="G540" s="9">
        <v>76</v>
      </c>
      <c r="H540" s="9">
        <v>0</v>
      </c>
      <c r="I540" s="9">
        <v>0</v>
      </c>
      <c r="J540" s="9">
        <v>0</v>
      </c>
      <c r="K540" s="9">
        <v>0</v>
      </c>
      <c r="L540" s="9">
        <v>1100</v>
      </c>
      <c r="M540" s="8">
        <f t="shared" si="28"/>
        <v>550</v>
      </c>
      <c r="N540" s="9">
        <v>3</v>
      </c>
      <c r="O540" s="9">
        <v>0</v>
      </c>
      <c r="P540" s="9">
        <v>1</v>
      </c>
      <c r="Q540" s="9">
        <v>6824</v>
      </c>
      <c r="R540" s="9">
        <f t="shared" si="29"/>
        <v>3412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1</v>
      </c>
      <c r="AA540" s="5">
        <v>0</v>
      </c>
      <c r="AB540" s="5">
        <v>0</v>
      </c>
      <c r="AC540" s="5">
        <v>0</v>
      </c>
      <c r="AD540" s="5">
        <v>0</v>
      </c>
      <c r="AE540" s="9">
        <v>7586</v>
      </c>
      <c r="AF540" s="5">
        <v>0</v>
      </c>
    </row>
    <row r="541" spans="1:32" x14ac:dyDescent="0.25">
      <c r="A541" s="2">
        <v>2016</v>
      </c>
      <c r="B541" s="1" t="s">
        <v>29</v>
      </c>
      <c r="C541" s="9">
        <v>11</v>
      </c>
      <c r="D541" s="9">
        <v>2093</v>
      </c>
      <c r="E541" s="8">
        <f t="shared" si="27"/>
        <v>15856.060606060608</v>
      </c>
      <c r="F541" s="9">
        <v>2222</v>
      </c>
      <c r="G541" s="9">
        <v>634</v>
      </c>
      <c r="H541" s="9">
        <v>472</v>
      </c>
      <c r="I541" s="9">
        <v>0</v>
      </c>
      <c r="J541" s="9">
        <v>0</v>
      </c>
      <c r="K541" s="9">
        <v>0</v>
      </c>
      <c r="L541" s="9">
        <v>1849</v>
      </c>
      <c r="M541" s="8">
        <f t="shared" si="28"/>
        <v>168.09090909090909</v>
      </c>
      <c r="N541" s="9">
        <v>7</v>
      </c>
      <c r="O541" s="9">
        <v>3</v>
      </c>
      <c r="P541" s="9">
        <v>0</v>
      </c>
      <c r="Q541" s="9">
        <v>44415</v>
      </c>
      <c r="R541" s="9">
        <f t="shared" si="29"/>
        <v>4037.7272727272725</v>
      </c>
      <c r="S541" s="5">
        <v>1</v>
      </c>
      <c r="T541" s="5">
        <v>1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1</v>
      </c>
      <c r="AA541" s="5">
        <v>0</v>
      </c>
      <c r="AB541" s="5">
        <v>0</v>
      </c>
      <c r="AC541" s="5">
        <v>1</v>
      </c>
      <c r="AD541" s="5">
        <v>0</v>
      </c>
      <c r="AE541" s="9">
        <v>89725</v>
      </c>
      <c r="AF541" s="5">
        <v>0</v>
      </c>
    </row>
    <row r="542" spans="1:32" x14ac:dyDescent="0.25">
      <c r="A542" s="2">
        <v>2016</v>
      </c>
      <c r="B542" s="1" t="s">
        <v>29</v>
      </c>
      <c r="C542" s="9">
        <v>186</v>
      </c>
      <c r="D542" s="9">
        <v>57195</v>
      </c>
      <c r="E542" s="8">
        <f t="shared" si="27"/>
        <v>25625</v>
      </c>
      <c r="F542" s="9">
        <v>0</v>
      </c>
      <c r="G542" s="9">
        <v>0</v>
      </c>
      <c r="H542" s="9">
        <v>0</v>
      </c>
      <c r="I542" s="9">
        <v>0</v>
      </c>
      <c r="J542" s="9">
        <v>671.5</v>
      </c>
      <c r="K542" s="9">
        <v>510</v>
      </c>
      <c r="L542" s="9">
        <v>8443</v>
      </c>
      <c r="M542" s="8">
        <f t="shared" si="28"/>
        <v>45.392473118279568</v>
      </c>
      <c r="N542" s="9">
        <v>6</v>
      </c>
      <c r="O542" s="9">
        <v>0</v>
      </c>
      <c r="P542" s="9">
        <v>0</v>
      </c>
      <c r="Q542" s="9">
        <v>513657</v>
      </c>
      <c r="R542" s="9">
        <f t="shared" si="29"/>
        <v>2761.5967741935483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1</v>
      </c>
      <c r="AC542" s="5">
        <v>0</v>
      </c>
      <c r="AD542" s="5">
        <v>1</v>
      </c>
      <c r="AE542" s="9">
        <v>651551</v>
      </c>
      <c r="AF542" s="5">
        <v>1</v>
      </c>
    </row>
    <row r="543" spans="1:32" x14ac:dyDescent="0.25">
      <c r="A543" s="2">
        <v>2016</v>
      </c>
      <c r="B543" s="1" t="s">
        <v>30</v>
      </c>
      <c r="C543" s="9">
        <v>3</v>
      </c>
      <c r="D543" s="9">
        <v>624</v>
      </c>
      <c r="E543" s="8">
        <f t="shared" si="27"/>
        <v>17333.333333333332</v>
      </c>
      <c r="F543" s="9">
        <v>989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1121</v>
      </c>
      <c r="M543" s="8">
        <f t="shared" si="28"/>
        <v>373.66666666666669</v>
      </c>
      <c r="N543" s="9">
        <v>4</v>
      </c>
      <c r="O543" s="9">
        <v>2</v>
      </c>
      <c r="P543" s="9">
        <v>0</v>
      </c>
      <c r="Q543" s="9">
        <v>287422</v>
      </c>
      <c r="R543" s="9">
        <f t="shared" si="29"/>
        <v>95807.333333333328</v>
      </c>
      <c r="S543" s="5">
        <v>1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9">
        <v>4417</v>
      </c>
      <c r="AF543" s="5">
        <v>0</v>
      </c>
    </row>
    <row r="544" spans="1:32" x14ac:dyDescent="0.25">
      <c r="A544" s="2">
        <v>2016</v>
      </c>
      <c r="B544" s="1" t="s">
        <v>29</v>
      </c>
      <c r="C544" s="8">
        <v>94</v>
      </c>
      <c r="D544" s="8">
        <v>25691</v>
      </c>
      <c r="E544" s="8">
        <f t="shared" si="27"/>
        <v>22775.709219858156</v>
      </c>
      <c r="F544" s="8">
        <v>4599</v>
      </c>
      <c r="G544" s="8">
        <v>1178</v>
      </c>
      <c r="H544" s="8">
        <v>525</v>
      </c>
      <c r="I544" s="8">
        <v>0</v>
      </c>
      <c r="J544" s="8">
        <v>0</v>
      </c>
      <c r="K544" s="8">
        <v>0</v>
      </c>
      <c r="L544" s="8">
        <v>7787</v>
      </c>
      <c r="M544" s="8">
        <f t="shared" si="28"/>
        <v>82.840425531914889</v>
      </c>
      <c r="N544" s="8">
        <v>25</v>
      </c>
      <c r="O544" s="8">
        <v>6</v>
      </c>
      <c r="P544" s="8">
        <v>2</v>
      </c>
      <c r="Q544" s="9">
        <v>100110</v>
      </c>
      <c r="R544" s="9">
        <f t="shared" si="29"/>
        <v>1065</v>
      </c>
      <c r="S544" s="5">
        <v>1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1</v>
      </c>
      <c r="AA544" s="5">
        <v>0</v>
      </c>
      <c r="AB544" s="5">
        <v>0</v>
      </c>
      <c r="AC544" s="5">
        <v>1</v>
      </c>
      <c r="AD544" s="5">
        <v>0</v>
      </c>
      <c r="AE544" s="8">
        <v>85052</v>
      </c>
      <c r="AF544" s="5">
        <v>1</v>
      </c>
    </row>
    <row r="545" spans="1:32" x14ac:dyDescent="0.25">
      <c r="A545" s="2">
        <v>2016</v>
      </c>
      <c r="B545" s="1" t="s">
        <v>29</v>
      </c>
      <c r="C545" s="8">
        <v>1</v>
      </c>
      <c r="D545" s="8">
        <v>100</v>
      </c>
      <c r="E545" s="8">
        <f t="shared" si="27"/>
        <v>8333.3333333333339</v>
      </c>
      <c r="F545" s="8">
        <v>700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275</v>
      </c>
      <c r="M545" s="8">
        <f t="shared" si="28"/>
        <v>275</v>
      </c>
      <c r="N545" s="8">
        <v>2</v>
      </c>
      <c r="O545" s="8">
        <v>0</v>
      </c>
      <c r="P545" s="8">
        <v>0</v>
      </c>
      <c r="Q545" s="9">
        <v>1313</v>
      </c>
      <c r="R545" s="9">
        <f t="shared" si="29"/>
        <v>1313</v>
      </c>
      <c r="S545" s="5">
        <v>1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8">
        <v>2275</v>
      </c>
      <c r="AF545" s="5">
        <v>1</v>
      </c>
    </row>
    <row r="546" spans="1:32" x14ac:dyDescent="0.25">
      <c r="A546" s="2">
        <v>2016</v>
      </c>
      <c r="B546" s="1" t="s">
        <v>36</v>
      </c>
      <c r="C546" s="8">
        <v>70</v>
      </c>
      <c r="D546" s="8">
        <v>9711</v>
      </c>
      <c r="E546" s="8">
        <f t="shared" si="27"/>
        <v>11560.714285714284</v>
      </c>
      <c r="F546" s="8">
        <v>8672</v>
      </c>
      <c r="G546" s="8">
        <v>978</v>
      </c>
      <c r="H546" s="8">
        <v>453</v>
      </c>
      <c r="I546" s="8">
        <v>0</v>
      </c>
      <c r="J546" s="8">
        <v>0</v>
      </c>
      <c r="K546" s="8">
        <v>0</v>
      </c>
      <c r="L546" s="8">
        <v>9574</v>
      </c>
      <c r="M546" s="8">
        <f t="shared" si="28"/>
        <v>136.77142857142857</v>
      </c>
      <c r="N546" s="8">
        <v>32</v>
      </c>
      <c r="O546" s="8">
        <v>10</v>
      </c>
      <c r="P546" s="8">
        <v>5</v>
      </c>
      <c r="Q546" s="9">
        <v>161915</v>
      </c>
      <c r="R546" s="9">
        <f t="shared" si="29"/>
        <v>2313.0714285714284</v>
      </c>
      <c r="S546" s="5">
        <v>1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1</v>
      </c>
      <c r="AA546" s="5">
        <v>0</v>
      </c>
      <c r="AB546" s="5">
        <v>0</v>
      </c>
      <c r="AC546" s="5">
        <v>1</v>
      </c>
      <c r="AD546" s="5">
        <v>0</v>
      </c>
      <c r="AE546" s="8">
        <v>63660</v>
      </c>
      <c r="AF546" s="5">
        <v>1</v>
      </c>
    </row>
    <row r="547" spans="1:32" x14ac:dyDescent="0.25">
      <c r="A547" s="2">
        <v>2016</v>
      </c>
      <c r="B547" s="1" t="s">
        <v>30</v>
      </c>
      <c r="C547" s="8">
        <v>12</v>
      </c>
      <c r="D547" s="8">
        <v>2040</v>
      </c>
      <c r="E547" s="8">
        <f t="shared" si="27"/>
        <v>14166.666666666666</v>
      </c>
      <c r="F547" s="8">
        <v>1320</v>
      </c>
      <c r="G547" s="8">
        <v>194</v>
      </c>
      <c r="H547" s="8">
        <v>160</v>
      </c>
      <c r="I547" s="8">
        <v>0</v>
      </c>
      <c r="J547" s="8">
        <v>0</v>
      </c>
      <c r="K547" s="8">
        <v>0</v>
      </c>
      <c r="L547" s="8">
        <v>430</v>
      </c>
      <c r="M547" s="8">
        <f t="shared" si="28"/>
        <v>35.833333333333336</v>
      </c>
      <c r="N547" s="8">
        <v>2</v>
      </c>
      <c r="O547" s="8">
        <v>1</v>
      </c>
      <c r="P547" s="8">
        <v>0</v>
      </c>
      <c r="Q547" s="9">
        <v>8819</v>
      </c>
      <c r="R547" s="9">
        <f t="shared" si="29"/>
        <v>734.91666666666663</v>
      </c>
      <c r="S547" s="5">
        <v>1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1</v>
      </c>
      <c r="AA547" s="5">
        <v>0</v>
      </c>
      <c r="AB547" s="5">
        <v>0</v>
      </c>
      <c r="AC547" s="5">
        <v>1</v>
      </c>
      <c r="AD547" s="5">
        <v>0</v>
      </c>
      <c r="AE547" s="8">
        <v>13470</v>
      </c>
      <c r="AF547" s="5">
        <v>1</v>
      </c>
    </row>
    <row r="548" spans="1:32" x14ac:dyDescent="0.25">
      <c r="A548" s="2">
        <v>2016</v>
      </c>
      <c r="B548" s="1" t="s">
        <v>29</v>
      </c>
      <c r="C548" s="8">
        <v>76</v>
      </c>
      <c r="D548" s="8">
        <v>18962</v>
      </c>
      <c r="E548" s="8">
        <f t="shared" si="27"/>
        <v>20791.666666666668</v>
      </c>
      <c r="F548" s="8">
        <v>2550</v>
      </c>
      <c r="G548" s="8">
        <v>630</v>
      </c>
      <c r="H548" s="8">
        <v>304</v>
      </c>
      <c r="I548" s="8">
        <v>0</v>
      </c>
      <c r="J548" s="8">
        <v>0</v>
      </c>
      <c r="K548" s="8">
        <v>0</v>
      </c>
      <c r="L548" s="8">
        <v>7714</v>
      </c>
      <c r="M548" s="8">
        <f t="shared" si="28"/>
        <v>101.5</v>
      </c>
      <c r="N548" s="8">
        <v>20</v>
      </c>
      <c r="O548" s="8">
        <v>5</v>
      </c>
      <c r="P548" s="8">
        <v>1</v>
      </c>
      <c r="Q548" s="9">
        <v>103248</v>
      </c>
      <c r="R548" s="9">
        <f t="shared" si="29"/>
        <v>1358.5263157894738</v>
      </c>
      <c r="S548" s="5">
        <v>1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1</v>
      </c>
      <c r="AA548" s="5">
        <v>0</v>
      </c>
      <c r="AB548" s="5">
        <v>0</v>
      </c>
      <c r="AC548" s="5">
        <v>1</v>
      </c>
      <c r="AD548" s="5">
        <v>0</v>
      </c>
      <c r="AE548" s="8">
        <v>53583</v>
      </c>
      <c r="AF548" s="5">
        <v>1</v>
      </c>
    </row>
    <row r="549" spans="1:32" x14ac:dyDescent="0.25">
      <c r="A549" s="2">
        <v>2016</v>
      </c>
      <c r="B549" s="1" t="s">
        <v>29</v>
      </c>
      <c r="C549" s="8">
        <v>35</v>
      </c>
      <c r="D549" s="8">
        <v>4453</v>
      </c>
      <c r="E549" s="8">
        <f t="shared" si="27"/>
        <v>10602.380952380952</v>
      </c>
      <c r="F549" s="8">
        <v>3684</v>
      </c>
      <c r="G549" s="8">
        <v>574</v>
      </c>
      <c r="H549" s="8">
        <v>325</v>
      </c>
      <c r="I549" s="8">
        <v>0</v>
      </c>
      <c r="J549" s="8">
        <v>0</v>
      </c>
      <c r="K549" s="8">
        <v>0</v>
      </c>
      <c r="L549" s="8">
        <v>5185</v>
      </c>
      <c r="M549" s="8">
        <f t="shared" si="28"/>
        <v>148.14285714285714</v>
      </c>
      <c r="N549" s="8">
        <v>16</v>
      </c>
      <c r="O549" s="8">
        <v>0</v>
      </c>
      <c r="P549" s="8">
        <v>2</v>
      </c>
      <c r="Q549" s="9">
        <v>80507</v>
      </c>
      <c r="R549" s="9">
        <f t="shared" si="29"/>
        <v>2300.1999999999998</v>
      </c>
      <c r="S549" s="5">
        <v>1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1</v>
      </c>
      <c r="AA549" s="5">
        <v>0</v>
      </c>
      <c r="AB549" s="5">
        <v>0</v>
      </c>
      <c r="AC549" s="5">
        <v>1</v>
      </c>
      <c r="AD549" s="5">
        <v>0</v>
      </c>
      <c r="AE549" s="8">
        <v>16906</v>
      </c>
      <c r="AF549" s="5">
        <v>1</v>
      </c>
    </row>
    <row r="550" spans="1:32" x14ac:dyDescent="0.25">
      <c r="A550" s="2">
        <v>2016</v>
      </c>
      <c r="B550" s="1" t="s">
        <v>36</v>
      </c>
      <c r="C550" s="8">
        <v>26</v>
      </c>
      <c r="D550" s="8">
        <v>7626</v>
      </c>
      <c r="E550" s="8">
        <f t="shared" si="27"/>
        <v>24442.307692307695</v>
      </c>
      <c r="F550" s="8">
        <v>6285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4360</v>
      </c>
      <c r="M550" s="8">
        <f t="shared" si="28"/>
        <v>167.69230769230768</v>
      </c>
      <c r="N550" s="8">
        <v>13</v>
      </c>
      <c r="O550" s="8">
        <v>4</v>
      </c>
      <c r="P550" s="8">
        <v>3</v>
      </c>
      <c r="Q550" s="9">
        <v>52738</v>
      </c>
      <c r="R550" s="9">
        <f t="shared" si="29"/>
        <v>2028.3846153846155</v>
      </c>
      <c r="S550" s="5">
        <v>1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8">
        <v>33933</v>
      </c>
      <c r="AF550" s="5">
        <v>1</v>
      </c>
    </row>
    <row r="551" spans="1:32" x14ac:dyDescent="0.25">
      <c r="A551" s="2">
        <v>2016</v>
      </c>
      <c r="B551" s="1" t="s">
        <v>29</v>
      </c>
      <c r="C551" s="8">
        <v>7</v>
      </c>
      <c r="D551" s="8">
        <v>1159</v>
      </c>
      <c r="E551" s="8">
        <f t="shared" si="27"/>
        <v>13797.61904761905</v>
      </c>
      <c r="F551" s="8">
        <v>1954</v>
      </c>
      <c r="G551" s="8">
        <v>426</v>
      </c>
      <c r="H551" s="8">
        <v>189</v>
      </c>
      <c r="I551" s="8">
        <v>0</v>
      </c>
      <c r="J551" s="8">
        <v>0</v>
      </c>
      <c r="K551" s="8">
        <v>0</v>
      </c>
      <c r="L551" s="8">
        <v>261</v>
      </c>
      <c r="M551" s="8">
        <f t="shared" si="28"/>
        <v>37.285714285714285</v>
      </c>
      <c r="N551" s="8">
        <v>7</v>
      </c>
      <c r="O551" s="8">
        <v>0</v>
      </c>
      <c r="P551" s="8">
        <v>0</v>
      </c>
      <c r="Q551" s="9">
        <v>11063</v>
      </c>
      <c r="R551" s="9">
        <f t="shared" si="29"/>
        <v>1580.4285714285713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1</v>
      </c>
      <c r="AA551" s="5">
        <v>0</v>
      </c>
      <c r="AB551" s="5">
        <v>0</v>
      </c>
      <c r="AC551" s="5">
        <v>1</v>
      </c>
      <c r="AD551" s="5">
        <v>0</v>
      </c>
      <c r="AE551" s="8">
        <v>16394</v>
      </c>
      <c r="AF551" s="5">
        <v>1</v>
      </c>
    </row>
    <row r="552" spans="1:32" x14ac:dyDescent="0.25">
      <c r="A552" s="2">
        <v>2016</v>
      </c>
      <c r="B552" s="1" t="s">
        <v>30</v>
      </c>
      <c r="C552" s="15">
        <v>74</v>
      </c>
      <c r="D552" s="15">
        <v>12726</v>
      </c>
      <c r="E552" s="8">
        <f t="shared" si="27"/>
        <v>14331.08108108108</v>
      </c>
      <c r="F552" s="15">
        <v>3497</v>
      </c>
      <c r="G552" s="15">
        <v>1268</v>
      </c>
      <c r="H552" s="15">
        <v>510</v>
      </c>
      <c r="I552" s="15">
        <v>0</v>
      </c>
      <c r="J552" s="15">
        <v>0</v>
      </c>
      <c r="K552" s="15">
        <v>0</v>
      </c>
      <c r="L552" s="15">
        <v>8658</v>
      </c>
      <c r="M552" s="8">
        <f t="shared" si="28"/>
        <v>117</v>
      </c>
      <c r="N552" s="15">
        <v>26</v>
      </c>
      <c r="O552" s="15">
        <v>3</v>
      </c>
      <c r="P552" s="15">
        <v>2</v>
      </c>
      <c r="Q552" s="16">
        <v>143266</v>
      </c>
      <c r="R552" s="9">
        <f t="shared" si="29"/>
        <v>1936.0270270270271</v>
      </c>
      <c r="S552" s="5">
        <v>1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1</v>
      </c>
      <c r="AA552" s="5">
        <v>0</v>
      </c>
      <c r="AB552" s="5">
        <v>0</v>
      </c>
      <c r="AC552" s="5">
        <v>1</v>
      </c>
      <c r="AD552" s="5">
        <v>0</v>
      </c>
      <c r="AE552" s="15">
        <v>32545</v>
      </c>
      <c r="AF552" s="5">
        <v>1</v>
      </c>
    </row>
    <row r="553" spans="1:32" x14ac:dyDescent="0.25">
      <c r="A553" s="2">
        <v>2016</v>
      </c>
      <c r="B553" s="1" t="s">
        <v>32</v>
      </c>
      <c r="C553" s="15">
        <v>178</v>
      </c>
      <c r="D553" s="15">
        <v>31651</v>
      </c>
      <c r="E553" s="8">
        <f t="shared" si="27"/>
        <v>14817.883895131088</v>
      </c>
      <c r="F553" s="15">
        <v>5222</v>
      </c>
      <c r="G553" s="15">
        <v>1877</v>
      </c>
      <c r="H553" s="15">
        <v>903</v>
      </c>
      <c r="I553" s="15">
        <v>0</v>
      </c>
      <c r="J553" s="15">
        <v>0</v>
      </c>
      <c r="K553" s="15">
        <v>0</v>
      </c>
      <c r="L553" s="15">
        <v>21149</v>
      </c>
      <c r="M553" s="8">
        <f t="shared" si="28"/>
        <v>118.81460674157303</v>
      </c>
      <c r="N553" s="15">
        <v>43</v>
      </c>
      <c r="O553" s="15">
        <v>4</v>
      </c>
      <c r="P553" s="15">
        <v>3</v>
      </c>
      <c r="Q553" s="16">
        <v>363407</v>
      </c>
      <c r="R553" s="9">
        <f t="shared" si="29"/>
        <v>2041.6123595505619</v>
      </c>
      <c r="S553" s="5">
        <v>1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1</v>
      </c>
      <c r="AA553" s="5">
        <v>0</v>
      </c>
      <c r="AB553" s="5">
        <v>0</v>
      </c>
      <c r="AC553" s="5">
        <v>1</v>
      </c>
      <c r="AD553" s="5">
        <v>0</v>
      </c>
      <c r="AE553" s="15">
        <v>127070</v>
      </c>
      <c r="AF553" s="5">
        <v>0</v>
      </c>
    </row>
    <row r="554" spans="1:32" x14ac:dyDescent="0.25">
      <c r="A554" s="2">
        <v>2016</v>
      </c>
      <c r="B554" s="1" t="s">
        <v>30</v>
      </c>
      <c r="C554" s="15">
        <v>18</v>
      </c>
      <c r="D554" s="15">
        <v>2471</v>
      </c>
      <c r="E554" s="8">
        <f t="shared" si="27"/>
        <v>11439.814814814816</v>
      </c>
      <c r="F554" s="15">
        <v>2891</v>
      </c>
      <c r="G554" s="15">
        <v>361</v>
      </c>
      <c r="H554" s="15">
        <v>170</v>
      </c>
      <c r="I554" s="15">
        <v>0</v>
      </c>
      <c r="J554" s="15">
        <v>0</v>
      </c>
      <c r="K554" s="15">
        <v>0</v>
      </c>
      <c r="L554" s="15">
        <v>2777</v>
      </c>
      <c r="M554" s="8">
        <f t="shared" si="28"/>
        <v>154.27777777777777</v>
      </c>
      <c r="N554" s="15">
        <v>11</v>
      </c>
      <c r="O554" s="15">
        <v>2</v>
      </c>
      <c r="P554" s="15">
        <v>2</v>
      </c>
      <c r="Q554" s="16">
        <v>30021</v>
      </c>
      <c r="R554" s="9">
        <f t="shared" si="29"/>
        <v>1667.8333333333333</v>
      </c>
      <c r="S554" s="5">
        <v>1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1</v>
      </c>
      <c r="AA554" s="5">
        <v>0</v>
      </c>
      <c r="AB554" s="5">
        <v>0</v>
      </c>
      <c r="AC554" s="5">
        <v>1</v>
      </c>
      <c r="AD554" s="5">
        <v>0</v>
      </c>
      <c r="AE554" s="15">
        <v>10694</v>
      </c>
      <c r="AF554" s="5">
        <v>1</v>
      </c>
    </row>
    <row r="555" spans="1:32" x14ac:dyDescent="0.25">
      <c r="A555" s="2">
        <v>2016</v>
      </c>
      <c r="B555" s="1" t="s">
        <v>29</v>
      </c>
      <c r="C555" s="15">
        <v>128</v>
      </c>
      <c r="D555" s="15">
        <v>25875</v>
      </c>
      <c r="E555" s="8">
        <f t="shared" si="27"/>
        <v>16845.703125</v>
      </c>
      <c r="F555" s="15">
        <v>4973</v>
      </c>
      <c r="G555" s="15">
        <v>1593</v>
      </c>
      <c r="H555" s="15">
        <v>500</v>
      </c>
      <c r="I555" s="15">
        <v>0</v>
      </c>
      <c r="J555" s="15">
        <v>0</v>
      </c>
      <c r="K555" s="15">
        <v>0</v>
      </c>
      <c r="L555" s="15">
        <v>10569</v>
      </c>
      <c r="M555" s="8">
        <f t="shared" si="28"/>
        <v>82.5703125</v>
      </c>
      <c r="N555" s="15">
        <v>28</v>
      </c>
      <c r="O555" s="15">
        <v>3</v>
      </c>
      <c r="P555" s="15">
        <v>3</v>
      </c>
      <c r="Q555" s="16">
        <v>78723</v>
      </c>
      <c r="R555" s="9">
        <f t="shared" si="29"/>
        <v>615.0234375</v>
      </c>
      <c r="S555" s="5">
        <v>1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1</v>
      </c>
      <c r="AA555" s="5">
        <v>0</v>
      </c>
      <c r="AB555" s="5">
        <v>0</v>
      </c>
      <c r="AC555" s="5">
        <v>1</v>
      </c>
      <c r="AD555" s="5">
        <v>0</v>
      </c>
      <c r="AE555" s="15">
        <v>73717</v>
      </c>
      <c r="AF555" s="5">
        <v>1</v>
      </c>
    </row>
    <row r="556" spans="1:32" x14ac:dyDescent="0.25">
      <c r="A556" s="2">
        <v>2016</v>
      </c>
      <c r="B556" s="1" t="s">
        <v>29</v>
      </c>
      <c r="C556" s="15">
        <v>388</v>
      </c>
      <c r="D556" s="15">
        <v>97324</v>
      </c>
      <c r="E556" s="8">
        <f t="shared" si="27"/>
        <v>20902.920962199314</v>
      </c>
      <c r="F556" s="15">
        <v>6146</v>
      </c>
      <c r="G556" s="15">
        <v>2290</v>
      </c>
      <c r="H556" s="15">
        <v>750</v>
      </c>
      <c r="I556" s="15">
        <v>2655</v>
      </c>
      <c r="J556" s="15">
        <v>0</v>
      </c>
      <c r="K556" s="15">
        <v>0</v>
      </c>
      <c r="L556" s="15">
        <v>29382</v>
      </c>
      <c r="M556" s="8">
        <f t="shared" si="28"/>
        <v>75.726804123711347</v>
      </c>
      <c r="N556" s="15">
        <v>60</v>
      </c>
      <c r="O556" s="15">
        <v>8</v>
      </c>
      <c r="P556" s="15">
        <v>4</v>
      </c>
      <c r="Q556" s="16">
        <v>403558</v>
      </c>
      <c r="R556" s="9">
        <f t="shared" si="29"/>
        <v>1040.0979381443299</v>
      </c>
      <c r="S556" s="5">
        <v>1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1</v>
      </c>
      <c r="AA556" s="5">
        <v>1</v>
      </c>
      <c r="AB556" s="5">
        <v>0</v>
      </c>
      <c r="AC556" s="5">
        <v>1</v>
      </c>
      <c r="AD556" s="5">
        <v>0</v>
      </c>
      <c r="AE556" s="15">
        <v>237545</v>
      </c>
      <c r="AF556" s="5">
        <v>1</v>
      </c>
    </row>
    <row r="557" spans="1:32" x14ac:dyDescent="0.25">
      <c r="A557" s="2">
        <v>2016</v>
      </c>
      <c r="B557" s="1" t="s">
        <v>30</v>
      </c>
      <c r="C557" s="15">
        <v>108</v>
      </c>
      <c r="D557" s="15">
        <v>19518</v>
      </c>
      <c r="E557" s="8">
        <f t="shared" si="27"/>
        <v>15060.185185185184</v>
      </c>
      <c r="F557" s="15">
        <v>5007</v>
      </c>
      <c r="G557" s="15">
        <v>1517</v>
      </c>
      <c r="H557" s="15">
        <v>490</v>
      </c>
      <c r="I557" s="15">
        <v>0</v>
      </c>
      <c r="J557" s="15">
        <v>0</v>
      </c>
      <c r="K557" s="15">
        <v>0</v>
      </c>
      <c r="L557" s="15">
        <v>11156</v>
      </c>
      <c r="M557" s="8">
        <f t="shared" si="28"/>
        <v>103.29629629629629</v>
      </c>
      <c r="N557" s="15">
        <v>30</v>
      </c>
      <c r="O557" s="15">
        <v>5</v>
      </c>
      <c r="P557" s="15">
        <v>4</v>
      </c>
      <c r="Q557" s="16">
        <v>251711</v>
      </c>
      <c r="R557" s="9">
        <f t="shared" si="29"/>
        <v>2330.6574074074074</v>
      </c>
      <c r="S557" s="5">
        <v>1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1</v>
      </c>
      <c r="AA557" s="5">
        <v>0</v>
      </c>
      <c r="AB557" s="5">
        <v>0</v>
      </c>
      <c r="AC557" s="5">
        <v>1</v>
      </c>
      <c r="AD557" s="5">
        <v>0</v>
      </c>
      <c r="AE557" s="15">
        <v>95303</v>
      </c>
      <c r="AF557" s="5">
        <v>1</v>
      </c>
    </row>
    <row r="558" spans="1:32" x14ac:dyDescent="0.25">
      <c r="A558" s="2">
        <v>2016</v>
      </c>
      <c r="B558" s="1" t="s">
        <v>30</v>
      </c>
      <c r="C558" s="15">
        <v>189</v>
      </c>
      <c r="D558" s="15">
        <v>44940</v>
      </c>
      <c r="E558" s="8">
        <f t="shared" si="27"/>
        <v>19814.814814814814</v>
      </c>
      <c r="F558" s="15">
        <v>4528</v>
      </c>
      <c r="G558" s="15">
        <v>1744</v>
      </c>
      <c r="H558" s="15">
        <v>630</v>
      </c>
      <c r="I558" s="15">
        <v>0</v>
      </c>
      <c r="J558" s="15">
        <v>0</v>
      </c>
      <c r="K558" s="15">
        <v>0</v>
      </c>
      <c r="L558" s="15">
        <v>13983</v>
      </c>
      <c r="M558" s="8">
        <f t="shared" si="28"/>
        <v>73.984126984126988</v>
      </c>
      <c r="N558" s="15">
        <v>30</v>
      </c>
      <c r="O558" s="15">
        <v>6</v>
      </c>
      <c r="P558" s="15">
        <v>2</v>
      </c>
      <c r="Q558" s="16">
        <v>264268</v>
      </c>
      <c r="R558" s="9">
        <f t="shared" si="29"/>
        <v>1398.2433862433863</v>
      </c>
      <c r="S558" s="5">
        <v>1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1</v>
      </c>
      <c r="AA558" s="5">
        <v>0</v>
      </c>
      <c r="AB558" s="5">
        <v>0</v>
      </c>
      <c r="AC558" s="5">
        <v>1</v>
      </c>
      <c r="AD558" s="5">
        <v>0</v>
      </c>
      <c r="AE558" s="15">
        <v>115256</v>
      </c>
      <c r="AF558" s="5">
        <v>1</v>
      </c>
    </row>
    <row r="559" spans="1:32" x14ac:dyDescent="0.25">
      <c r="A559" s="2">
        <v>2016</v>
      </c>
      <c r="B559" s="1" t="s">
        <v>29</v>
      </c>
      <c r="C559" s="16">
        <v>18.2</v>
      </c>
      <c r="D559" s="16">
        <v>4213</v>
      </c>
      <c r="E559" s="8">
        <f t="shared" si="27"/>
        <v>19290.29304029304</v>
      </c>
      <c r="F559" s="9">
        <v>60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9">
        <v>469</v>
      </c>
      <c r="M559" s="8">
        <f t="shared" si="28"/>
        <v>25.76923076923077</v>
      </c>
      <c r="N559" s="9">
        <v>3</v>
      </c>
      <c r="O559" s="8">
        <v>0</v>
      </c>
      <c r="P559" s="8">
        <v>0</v>
      </c>
      <c r="Q559" s="9">
        <v>58982</v>
      </c>
      <c r="R559" s="9">
        <f t="shared" si="29"/>
        <v>3240.7692307692309</v>
      </c>
      <c r="S559" s="5">
        <v>0</v>
      </c>
      <c r="T559" s="5">
        <v>0</v>
      </c>
      <c r="U559" s="5">
        <v>0</v>
      </c>
      <c r="V559" s="5">
        <v>1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9">
        <v>7870</v>
      </c>
      <c r="AF559" s="5">
        <v>0</v>
      </c>
    </row>
    <row r="560" spans="1:32" x14ac:dyDescent="0.25">
      <c r="A560" s="2">
        <v>2016</v>
      </c>
      <c r="B560" s="1" t="s">
        <v>30</v>
      </c>
      <c r="C560" s="13">
        <v>4</v>
      </c>
      <c r="D560" s="13">
        <v>138</v>
      </c>
      <c r="E560" s="8">
        <f t="shared" si="27"/>
        <v>2875</v>
      </c>
      <c r="F560" s="13">
        <v>2230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1636</v>
      </c>
      <c r="M560" s="8">
        <f t="shared" si="28"/>
        <v>409</v>
      </c>
      <c r="N560" s="7">
        <v>9</v>
      </c>
      <c r="O560" s="7">
        <v>2</v>
      </c>
      <c r="P560" s="7">
        <v>1</v>
      </c>
      <c r="Q560" s="6">
        <v>8315</v>
      </c>
      <c r="R560" s="9">
        <f t="shared" si="29"/>
        <v>2078.75</v>
      </c>
      <c r="S560" s="5">
        <v>1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7">
        <v>840</v>
      </c>
      <c r="AF560" s="5">
        <v>1</v>
      </c>
    </row>
    <row r="561" spans="1:32" x14ac:dyDescent="0.25">
      <c r="A561" s="2">
        <v>2016</v>
      </c>
      <c r="B561" s="1" t="s">
        <v>37</v>
      </c>
      <c r="C561" s="13">
        <v>2</v>
      </c>
      <c r="D561" s="13">
        <v>232</v>
      </c>
      <c r="E561" s="8">
        <f t="shared" si="27"/>
        <v>9666.6666666666661</v>
      </c>
      <c r="F561" s="13">
        <v>24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68</v>
      </c>
      <c r="M561" s="8">
        <f t="shared" si="28"/>
        <v>34</v>
      </c>
      <c r="N561" s="7">
        <v>0</v>
      </c>
      <c r="O561" s="7">
        <v>0</v>
      </c>
      <c r="P561" s="7">
        <v>0</v>
      </c>
      <c r="Q561" s="6">
        <v>1193</v>
      </c>
      <c r="R561" s="9">
        <f t="shared" si="29"/>
        <v>596.5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7">
        <v>476</v>
      </c>
      <c r="AF561" s="5">
        <v>1</v>
      </c>
    </row>
    <row r="562" spans="1:32" x14ac:dyDescent="0.25">
      <c r="A562" s="2">
        <v>2016</v>
      </c>
      <c r="B562" s="1" t="s">
        <v>29</v>
      </c>
      <c r="C562" s="13">
        <v>1</v>
      </c>
      <c r="D562" s="13">
        <v>60</v>
      </c>
      <c r="E562" s="8">
        <f t="shared" si="27"/>
        <v>5000</v>
      </c>
      <c r="F562" s="13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720</v>
      </c>
      <c r="M562" s="8">
        <f t="shared" si="28"/>
        <v>720</v>
      </c>
      <c r="N562" s="7">
        <v>4</v>
      </c>
      <c r="O562" s="7">
        <v>2</v>
      </c>
      <c r="P562" s="7">
        <v>0</v>
      </c>
      <c r="Q562" s="6">
        <v>458</v>
      </c>
      <c r="R562" s="9">
        <f t="shared" si="29"/>
        <v>458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7">
        <v>199</v>
      </c>
      <c r="AF562" s="5">
        <v>1</v>
      </c>
    </row>
    <row r="563" spans="1:32" x14ac:dyDescent="0.25">
      <c r="A563" s="2">
        <v>2016</v>
      </c>
      <c r="B563" s="1" t="s">
        <v>29</v>
      </c>
      <c r="C563" s="13">
        <v>7</v>
      </c>
      <c r="D563" s="13">
        <v>443</v>
      </c>
      <c r="E563" s="8">
        <f t="shared" ref="E563:E599" si="30">D563/C563/12*1000</f>
        <v>5273.8095238095239</v>
      </c>
      <c r="F563" s="13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120</v>
      </c>
      <c r="M563" s="8">
        <f t="shared" si="28"/>
        <v>17.142857142857142</v>
      </c>
      <c r="N563" s="7">
        <v>0</v>
      </c>
      <c r="O563" s="7">
        <v>0</v>
      </c>
      <c r="P563" s="7">
        <v>0</v>
      </c>
      <c r="Q563" s="6">
        <v>1169</v>
      </c>
      <c r="R563" s="9">
        <f t="shared" si="29"/>
        <v>167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7">
        <v>258</v>
      </c>
      <c r="AF563" s="5">
        <v>1</v>
      </c>
    </row>
    <row r="564" spans="1:32" x14ac:dyDescent="0.25">
      <c r="A564" s="2">
        <v>2016</v>
      </c>
      <c r="B564" s="1" t="s">
        <v>29</v>
      </c>
      <c r="C564" s="13">
        <v>4</v>
      </c>
      <c r="D564" s="13">
        <v>510</v>
      </c>
      <c r="E564" s="8">
        <f t="shared" si="30"/>
        <v>10625</v>
      </c>
      <c r="F564" s="13">
        <v>869</v>
      </c>
      <c r="G564" s="7">
        <v>206</v>
      </c>
      <c r="H564" s="7">
        <v>97</v>
      </c>
      <c r="I564" s="7">
        <v>0</v>
      </c>
      <c r="J564" s="7">
        <v>0</v>
      </c>
      <c r="K564" s="7">
        <v>0</v>
      </c>
      <c r="L564" s="7">
        <v>435</v>
      </c>
      <c r="M564" s="8">
        <f t="shared" si="28"/>
        <v>108.75</v>
      </c>
      <c r="N564" s="7">
        <v>2</v>
      </c>
      <c r="O564" s="7">
        <v>3</v>
      </c>
      <c r="P564" s="7">
        <v>0</v>
      </c>
      <c r="Q564" s="6">
        <v>4874</v>
      </c>
      <c r="R564" s="9">
        <f t="shared" si="29"/>
        <v>1218.5</v>
      </c>
      <c r="S564" s="5">
        <v>1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1</v>
      </c>
      <c r="AA564" s="5">
        <v>0</v>
      </c>
      <c r="AB564" s="5">
        <v>0</v>
      </c>
      <c r="AC564" s="5">
        <v>1</v>
      </c>
      <c r="AD564" s="5">
        <v>0</v>
      </c>
      <c r="AE564" s="7">
        <v>4126</v>
      </c>
      <c r="AF564" s="5">
        <v>1</v>
      </c>
    </row>
    <row r="565" spans="1:32" x14ac:dyDescent="0.25">
      <c r="A565" s="2">
        <v>2016</v>
      </c>
      <c r="B565" s="1" t="s">
        <v>29</v>
      </c>
      <c r="C565" s="13">
        <v>135</v>
      </c>
      <c r="D565" s="13">
        <v>22842</v>
      </c>
      <c r="E565" s="8">
        <f t="shared" si="30"/>
        <v>14100</v>
      </c>
      <c r="F565" s="13">
        <v>25640</v>
      </c>
      <c r="G565" s="7">
        <v>929</v>
      </c>
      <c r="H565" s="7">
        <v>420</v>
      </c>
      <c r="I565" s="7">
        <v>0</v>
      </c>
      <c r="J565" s="7">
        <v>0</v>
      </c>
      <c r="K565" s="7">
        <v>0</v>
      </c>
      <c r="L565" s="7">
        <v>5880</v>
      </c>
      <c r="M565" s="8">
        <f t="shared" si="28"/>
        <v>43.555555555555557</v>
      </c>
      <c r="N565" s="7">
        <v>23</v>
      </c>
      <c r="O565" s="7">
        <v>14</v>
      </c>
      <c r="P565" s="7">
        <v>2</v>
      </c>
      <c r="Q565" s="6">
        <v>187404</v>
      </c>
      <c r="R565" s="9">
        <f t="shared" si="29"/>
        <v>1388.1777777777777</v>
      </c>
      <c r="S565" s="5">
        <v>1</v>
      </c>
      <c r="T565" s="5">
        <v>1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1</v>
      </c>
      <c r="AA565" s="5">
        <v>0</v>
      </c>
      <c r="AB565" s="5">
        <v>0</v>
      </c>
      <c r="AC565" s="5">
        <v>1</v>
      </c>
      <c r="AD565" s="5">
        <v>0</v>
      </c>
      <c r="AE565" s="7">
        <v>168205</v>
      </c>
      <c r="AF565" s="5">
        <v>1</v>
      </c>
    </row>
    <row r="566" spans="1:32" x14ac:dyDescent="0.25">
      <c r="A566" s="2">
        <v>2016</v>
      </c>
      <c r="B566" s="1" t="s">
        <v>29</v>
      </c>
      <c r="C566" s="13">
        <v>8</v>
      </c>
      <c r="D566" s="13">
        <v>400</v>
      </c>
      <c r="E566" s="8">
        <f t="shared" si="30"/>
        <v>4166.666666666667</v>
      </c>
      <c r="F566" s="13">
        <v>2091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1620</v>
      </c>
      <c r="M566" s="8">
        <f t="shared" si="28"/>
        <v>202.5</v>
      </c>
      <c r="N566" s="7">
        <v>4</v>
      </c>
      <c r="O566" s="7">
        <v>2</v>
      </c>
      <c r="P566" s="7">
        <v>0</v>
      </c>
      <c r="Q566" s="6">
        <v>6343</v>
      </c>
      <c r="R566" s="9">
        <f t="shared" si="29"/>
        <v>792.875</v>
      </c>
      <c r="S566" s="5">
        <v>1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7">
        <v>6583</v>
      </c>
      <c r="AF566" s="5">
        <v>1</v>
      </c>
    </row>
    <row r="567" spans="1:32" x14ac:dyDescent="0.25">
      <c r="A567" s="2">
        <v>2016</v>
      </c>
      <c r="B567" s="1" t="s">
        <v>29</v>
      </c>
      <c r="C567" s="13">
        <v>3</v>
      </c>
      <c r="D567" s="13">
        <v>446</v>
      </c>
      <c r="E567" s="8">
        <f t="shared" si="30"/>
        <v>12388.888888888887</v>
      </c>
      <c r="F567" s="13">
        <v>1700</v>
      </c>
      <c r="G567" s="7">
        <v>574</v>
      </c>
      <c r="H567" s="7">
        <v>500</v>
      </c>
      <c r="I567" s="7">
        <v>0</v>
      </c>
      <c r="J567" s="7">
        <v>0</v>
      </c>
      <c r="K567" s="7">
        <v>0</v>
      </c>
      <c r="L567" s="7">
        <v>560</v>
      </c>
      <c r="M567" s="8">
        <f t="shared" si="28"/>
        <v>186.66666666666666</v>
      </c>
      <c r="N567" s="7">
        <v>0</v>
      </c>
      <c r="O567" s="7">
        <v>0</v>
      </c>
      <c r="P567" s="7">
        <v>0</v>
      </c>
      <c r="Q567" s="6">
        <v>35553</v>
      </c>
      <c r="R567" s="9">
        <f t="shared" si="29"/>
        <v>11851</v>
      </c>
      <c r="S567" s="5">
        <v>1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1</v>
      </c>
      <c r="AA567" s="5">
        <v>0</v>
      </c>
      <c r="AB567" s="5">
        <v>0</v>
      </c>
      <c r="AC567" s="5">
        <v>1</v>
      </c>
      <c r="AD567" s="5">
        <v>0</v>
      </c>
      <c r="AE567" s="7">
        <v>22094</v>
      </c>
      <c r="AF567" s="5">
        <v>1</v>
      </c>
    </row>
    <row r="568" spans="1:32" x14ac:dyDescent="0.25">
      <c r="A568" s="2">
        <v>2016</v>
      </c>
      <c r="B568" s="1" t="s">
        <v>29</v>
      </c>
      <c r="C568" s="13">
        <v>2</v>
      </c>
      <c r="D568" s="13">
        <v>97</v>
      </c>
      <c r="E568" s="8">
        <f t="shared" si="30"/>
        <v>4041.666666666667</v>
      </c>
      <c r="F568" s="13">
        <v>450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420</v>
      </c>
      <c r="M568" s="8">
        <f t="shared" si="28"/>
        <v>210</v>
      </c>
      <c r="N568" s="7">
        <v>1</v>
      </c>
      <c r="O568" s="7">
        <v>1</v>
      </c>
      <c r="P568" s="7">
        <v>0</v>
      </c>
      <c r="Q568" s="6">
        <v>5577</v>
      </c>
      <c r="R568" s="9">
        <f t="shared" si="29"/>
        <v>2788.5</v>
      </c>
      <c r="S568" s="5">
        <v>1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7">
        <v>280</v>
      </c>
      <c r="AF568" s="5">
        <v>1</v>
      </c>
    </row>
    <row r="569" spans="1:32" x14ac:dyDescent="0.25">
      <c r="A569" s="2">
        <v>2016</v>
      </c>
      <c r="B569" s="1" t="s">
        <v>29</v>
      </c>
      <c r="C569" s="13">
        <v>12</v>
      </c>
      <c r="D569" s="13">
        <v>1496</v>
      </c>
      <c r="E569" s="8">
        <f t="shared" si="30"/>
        <v>10388.888888888889</v>
      </c>
      <c r="F569" s="13">
        <v>851</v>
      </c>
      <c r="G569" s="7">
        <v>267</v>
      </c>
      <c r="H569" s="7">
        <v>215</v>
      </c>
      <c r="I569" s="7">
        <v>0</v>
      </c>
      <c r="J569" s="7">
        <v>0</v>
      </c>
      <c r="K569" s="7">
        <v>0</v>
      </c>
      <c r="L569" s="7">
        <v>630</v>
      </c>
      <c r="M569" s="8">
        <f t="shared" si="28"/>
        <v>52.5</v>
      </c>
      <c r="N569" s="7">
        <v>5</v>
      </c>
      <c r="O569" s="7">
        <v>1</v>
      </c>
      <c r="P569" s="7">
        <v>0</v>
      </c>
      <c r="Q569" s="6">
        <v>21726</v>
      </c>
      <c r="R569" s="9">
        <f t="shared" si="29"/>
        <v>1810.5</v>
      </c>
      <c r="S569" s="5">
        <v>1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1</v>
      </c>
      <c r="AA569" s="5">
        <v>0</v>
      </c>
      <c r="AB569" s="5">
        <v>0</v>
      </c>
      <c r="AC569" s="5">
        <v>1</v>
      </c>
      <c r="AD569" s="5">
        <v>0</v>
      </c>
      <c r="AE569" s="7">
        <v>8950</v>
      </c>
      <c r="AF569" s="5">
        <v>1</v>
      </c>
    </row>
    <row r="570" spans="1:32" x14ac:dyDescent="0.25">
      <c r="A570" s="2">
        <v>2016</v>
      </c>
      <c r="B570" s="1" t="s">
        <v>29</v>
      </c>
      <c r="C570" s="13">
        <v>32</v>
      </c>
      <c r="D570" s="13">
        <v>2421</v>
      </c>
      <c r="E570" s="8">
        <f t="shared" si="30"/>
        <v>6304.6875</v>
      </c>
      <c r="F570" s="13">
        <v>3100</v>
      </c>
      <c r="G570" s="7">
        <v>1132</v>
      </c>
      <c r="H570" s="7">
        <v>175</v>
      </c>
      <c r="I570" s="7">
        <v>0</v>
      </c>
      <c r="J570" s="7">
        <v>0</v>
      </c>
      <c r="K570" s="7">
        <v>0</v>
      </c>
      <c r="L570" s="7">
        <v>2949</v>
      </c>
      <c r="M570" s="8">
        <f t="shared" si="28"/>
        <v>92.15625</v>
      </c>
      <c r="N570" s="7">
        <v>7</v>
      </c>
      <c r="O570" s="7">
        <v>6</v>
      </c>
      <c r="P570" s="7">
        <v>0</v>
      </c>
      <c r="Q570" s="6">
        <v>40132</v>
      </c>
      <c r="R570" s="9">
        <f t="shared" si="29"/>
        <v>1254.125</v>
      </c>
      <c r="S570" s="5">
        <v>1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1</v>
      </c>
      <c r="AA570" s="5">
        <v>0</v>
      </c>
      <c r="AB570" s="5">
        <v>0</v>
      </c>
      <c r="AC570" s="5">
        <v>1</v>
      </c>
      <c r="AD570" s="5">
        <v>0</v>
      </c>
      <c r="AE570" s="7">
        <v>18427</v>
      </c>
      <c r="AF570" s="5">
        <v>1</v>
      </c>
    </row>
    <row r="571" spans="1:32" x14ac:dyDescent="0.25">
      <c r="A571" s="2">
        <v>2016</v>
      </c>
      <c r="B571" s="1" t="s">
        <v>30</v>
      </c>
      <c r="C571" s="13">
        <v>14</v>
      </c>
      <c r="D571" s="13">
        <v>1519</v>
      </c>
      <c r="E571" s="8">
        <f t="shared" si="30"/>
        <v>9041.6666666666661</v>
      </c>
      <c r="F571" s="13">
        <v>1713</v>
      </c>
      <c r="G571" s="7">
        <v>98</v>
      </c>
      <c r="H571" s="7">
        <v>60</v>
      </c>
      <c r="I571" s="7">
        <v>0</v>
      </c>
      <c r="J571" s="7">
        <v>0</v>
      </c>
      <c r="K571" s="7">
        <v>0</v>
      </c>
      <c r="L571" s="7">
        <v>1800</v>
      </c>
      <c r="M571" s="8">
        <f t="shared" si="28"/>
        <v>128.57142857142858</v>
      </c>
      <c r="N571" s="7">
        <v>7</v>
      </c>
      <c r="O571" s="7">
        <v>1</v>
      </c>
      <c r="P571" s="7">
        <v>1</v>
      </c>
      <c r="Q571" s="6">
        <v>18446</v>
      </c>
      <c r="R571" s="9">
        <f t="shared" si="29"/>
        <v>1317.5714285714287</v>
      </c>
      <c r="S571" s="5">
        <v>1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1</v>
      </c>
      <c r="AA571" s="5">
        <v>0</v>
      </c>
      <c r="AB571" s="5">
        <v>0</v>
      </c>
      <c r="AC571" s="5">
        <v>1</v>
      </c>
      <c r="AD571" s="5">
        <v>0</v>
      </c>
      <c r="AE571" s="7">
        <v>8457</v>
      </c>
      <c r="AF571" s="5">
        <v>0</v>
      </c>
    </row>
    <row r="572" spans="1:32" x14ac:dyDescent="0.25">
      <c r="A572" s="2">
        <v>2016</v>
      </c>
      <c r="B572" s="1" t="s">
        <v>30</v>
      </c>
      <c r="C572" s="13">
        <v>27</v>
      </c>
      <c r="D572" s="13">
        <v>2892</v>
      </c>
      <c r="E572" s="8">
        <f t="shared" si="30"/>
        <v>8925.9259259259252</v>
      </c>
      <c r="F572" s="13">
        <v>3794</v>
      </c>
      <c r="G572" s="7">
        <v>206</v>
      </c>
      <c r="H572" s="7">
        <v>153</v>
      </c>
      <c r="I572" s="7">
        <v>0</v>
      </c>
      <c r="J572" s="7">
        <v>0</v>
      </c>
      <c r="K572" s="7">
        <v>0</v>
      </c>
      <c r="L572" s="7">
        <v>10020</v>
      </c>
      <c r="M572" s="8">
        <f t="shared" si="28"/>
        <v>371.11111111111109</v>
      </c>
      <c r="N572" s="7">
        <v>21</v>
      </c>
      <c r="O572" s="7">
        <v>9</v>
      </c>
      <c r="P572" s="7">
        <v>3</v>
      </c>
      <c r="Q572" s="6">
        <v>68415</v>
      </c>
      <c r="R572" s="9">
        <f t="shared" si="29"/>
        <v>2533.8888888888887</v>
      </c>
      <c r="S572" s="5">
        <v>1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1</v>
      </c>
      <c r="AA572" s="5">
        <v>0</v>
      </c>
      <c r="AB572" s="5">
        <v>0</v>
      </c>
      <c r="AC572" s="5">
        <v>1</v>
      </c>
      <c r="AD572" s="5">
        <v>0</v>
      </c>
      <c r="AE572" s="7">
        <v>17300</v>
      </c>
      <c r="AF572" s="5">
        <v>0</v>
      </c>
    </row>
    <row r="573" spans="1:32" x14ac:dyDescent="0.25">
      <c r="A573" s="2">
        <v>2016</v>
      </c>
      <c r="B573" s="1" t="s">
        <v>30</v>
      </c>
      <c r="C573" s="13">
        <v>16</v>
      </c>
      <c r="D573" s="13">
        <v>1997</v>
      </c>
      <c r="E573" s="8">
        <f t="shared" si="30"/>
        <v>10401.041666666666</v>
      </c>
      <c r="F573" s="13">
        <v>1725</v>
      </c>
      <c r="G573" s="7">
        <v>418</v>
      </c>
      <c r="H573" s="7">
        <v>290</v>
      </c>
      <c r="I573" s="7">
        <v>0</v>
      </c>
      <c r="J573" s="7">
        <v>0</v>
      </c>
      <c r="K573" s="7">
        <v>0</v>
      </c>
      <c r="L573" s="7">
        <v>2098</v>
      </c>
      <c r="M573" s="8">
        <f t="shared" si="28"/>
        <v>131.125</v>
      </c>
      <c r="N573" s="7">
        <v>9</v>
      </c>
      <c r="O573" s="7">
        <v>2</v>
      </c>
      <c r="P573" s="7">
        <v>0</v>
      </c>
      <c r="Q573" s="6">
        <v>19828</v>
      </c>
      <c r="R573" s="9">
        <f t="shared" si="29"/>
        <v>1239.25</v>
      </c>
      <c r="S573" s="5">
        <v>1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1</v>
      </c>
      <c r="AA573" s="5">
        <v>0</v>
      </c>
      <c r="AB573" s="5">
        <v>0</v>
      </c>
      <c r="AC573" s="5">
        <v>1</v>
      </c>
      <c r="AD573" s="5">
        <v>0</v>
      </c>
      <c r="AE573" s="7">
        <v>9674</v>
      </c>
      <c r="AF573" s="5">
        <v>1</v>
      </c>
    </row>
    <row r="574" spans="1:32" x14ac:dyDescent="0.25">
      <c r="A574" s="2">
        <v>2016</v>
      </c>
      <c r="B574" s="1" t="s">
        <v>30</v>
      </c>
      <c r="C574" s="13">
        <v>50</v>
      </c>
      <c r="D574" s="13">
        <v>9137</v>
      </c>
      <c r="E574" s="8">
        <f t="shared" si="30"/>
        <v>15228.333333333334</v>
      </c>
      <c r="F574" s="13">
        <v>2167</v>
      </c>
      <c r="G574" s="7">
        <v>614</v>
      </c>
      <c r="H574" s="7">
        <v>260</v>
      </c>
      <c r="I574" s="7">
        <v>0</v>
      </c>
      <c r="J574" s="7">
        <v>0</v>
      </c>
      <c r="K574" s="7">
        <v>0</v>
      </c>
      <c r="L574" s="7">
        <v>6299</v>
      </c>
      <c r="M574" s="8">
        <f t="shared" si="28"/>
        <v>125.98</v>
      </c>
      <c r="N574" s="7">
        <v>11</v>
      </c>
      <c r="O574" s="7">
        <v>3</v>
      </c>
      <c r="P574" s="7">
        <v>1</v>
      </c>
      <c r="Q574" s="6">
        <v>81783</v>
      </c>
      <c r="R574" s="9">
        <f t="shared" si="29"/>
        <v>1635.66</v>
      </c>
      <c r="S574" s="5">
        <v>1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1</v>
      </c>
      <c r="AA574" s="5">
        <v>0</v>
      </c>
      <c r="AB574" s="5">
        <v>0</v>
      </c>
      <c r="AC574" s="5">
        <v>1</v>
      </c>
      <c r="AD574" s="5">
        <v>0</v>
      </c>
      <c r="AE574" s="7">
        <v>33978</v>
      </c>
      <c r="AF574" s="5">
        <v>1</v>
      </c>
    </row>
    <row r="575" spans="1:32" x14ac:dyDescent="0.25">
      <c r="A575" s="2">
        <v>2016</v>
      </c>
      <c r="B575" s="1" t="s">
        <v>30</v>
      </c>
      <c r="C575" s="13">
        <v>33</v>
      </c>
      <c r="D575" s="13">
        <v>3221</v>
      </c>
      <c r="E575" s="8">
        <f t="shared" si="30"/>
        <v>8133.8383838383843</v>
      </c>
      <c r="F575" s="13">
        <v>3399</v>
      </c>
      <c r="G575" s="7">
        <v>340</v>
      </c>
      <c r="H575" s="7">
        <v>204</v>
      </c>
      <c r="I575" s="7">
        <v>0</v>
      </c>
      <c r="J575" s="7">
        <v>0</v>
      </c>
      <c r="K575" s="7">
        <v>0</v>
      </c>
      <c r="L575" s="7">
        <v>4618</v>
      </c>
      <c r="M575" s="8">
        <f t="shared" si="28"/>
        <v>139.93939393939394</v>
      </c>
      <c r="N575" s="7">
        <v>11</v>
      </c>
      <c r="O575" s="7">
        <v>4</v>
      </c>
      <c r="P575" s="7">
        <v>1</v>
      </c>
      <c r="Q575" s="6">
        <v>51719</v>
      </c>
      <c r="R575" s="9">
        <f t="shared" si="29"/>
        <v>1567.2424242424242</v>
      </c>
      <c r="S575" s="5">
        <v>1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1</v>
      </c>
      <c r="AA575" s="5">
        <v>0</v>
      </c>
      <c r="AB575" s="5">
        <v>0</v>
      </c>
      <c r="AC575" s="5">
        <v>1</v>
      </c>
      <c r="AD575" s="5">
        <v>0</v>
      </c>
      <c r="AE575" s="7">
        <v>17543</v>
      </c>
      <c r="AF575" s="5">
        <v>0</v>
      </c>
    </row>
    <row r="576" spans="1:32" x14ac:dyDescent="0.25">
      <c r="A576" s="2">
        <v>2016</v>
      </c>
      <c r="B576" s="1" t="s">
        <v>40</v>
      </c>
      <c r="C576" s="16">
        <v>61</v>
      </c>
      <c r="D576" s="16">
        <v>11456</v>
      </c>
      <c r="E576" s="8">
        <f t="shared" si="30"/>
        <v>15650.273224043716</v>
      </c>
      <c r="F576" s="16">
        <v>2837</v>
      </c>
      <c r="G576" s="16">
        <v>192</v>
      </c>
      <c r="H576" s="16">
        <v>105</v>
      </c>
      <c r="I576" s="16">
        <v>0</v>
      </c>
      <c r="J576" s="16">
        <v>0</v>
      </c>
      <c r="K576" s="16">
        <v>0</v>
      </c>
      <c r="L576" s="16">
        <v>5886</v>
      </c>
      <c r="M576" s="8">
        <f t="shared" si="28"/>
        <v>96.491803278688522</v>
      </c>
      <c r="N576" s="16">
        <v>9</v>
      </c>
      <c r="O576" s="16">
        <v>3</v>
      </c>
      <c r="P576" s="16">
        <v>2</v>
      </c>
      <c r="Q576" s="16">
        <v>99804</v>
      </c>
      <c r="R576" s="9">
        <f t="shared" si="29"/>
        <v>1636.1311475409836</v>
      </c>
      <c r="S576" s="5">
        <v>1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1</v>
      </c>
      <c r="AA576" s="5">
        <v>0</v>
      </c>
      <c r="AB576" s="5">
        <v>0</v>
      </c>
      <c r="AC576" s="5">
        <v>1</v>
      </c>
      <c r="AD576" s="5">
        <v>0</v>
      </c>
      <c r="AE576" s="16">
        <v>35445</v>
      </c>
      <c r="AF576" s="5">
        <v>0</v>
      </c>
    </row>
    <row r="577" spans="1:32" x14ac:dyDescent="0.25">
      <c r="A577" s="2">
        <v>2016</v>
      </c>
      <c r="B577" s="1" t="s">
        <v>29</v>
      </c>
      <c r="C577" s="8">
        <v>14</v>
      </c>
      <c r="D577" s="8">
        <v>2426</v>
      </c>
      <c r="E577" s="8">
        <f t="shared" si="30"/>
        <v>14440.476190476189</v>
      </c>
      <c r="F577" s="8">
        <v>396</v>
      </c>
      <c r="G577" s="8">
        <v>114</v>
      </c>
      <c r="H577" s="8">
        <v>78</v>
      </c>
      <c r="I577" s="8">
        <v>0</v>
      </c>
      <c r="J577" s="8">
        <v>0</v>
      </c>
      <c r="K577" s="8">
        <v>0</v>
      </c>
      <c r="L577" s="8">
        <v>1464</v>
      </c>
      <c r="M577" s="8">
        <f t="shared" si="28"/>
        <v>104.57142857142857</v>
      </c>
      <c r="N577" s="8">
        <v>4</v>
      </c>
      <c r="O577" s="8">
        <v>1</v>
      </c>
      <c r="P577" s="8">
        <v>0</v>
      </c>
      <c r="Q577" s="9">
        <v>9111</v>
      </c>
      <c r="R577" s="9">
        <f t="shared" si="29"/>
        <v>650.78571428571433</v>
      </c>
      <c r="S577" s="5">
        <v>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1</v>
      </c>
      <c r="AA577" s="5">
        <v>0</v>
      </c>
      <c r="AB577" s="5">
        <v>0</v>
      </c>
      <c r="AC577" s="5">
        <v>1</v>
      </c>
      <c r="AD577" s="5">
        <v>0</v>
      </c>
      <c r="AE577" s="8">
        <v>7345</v>
      </c>
      <c r="AF577" s="5">
        <v>1</v>
      </c>
    </row>
    <row r="578" spans="1:32" x14ac:dyDescent="0.25">
      <c r="A578" s="2">
        <v>2016</v>
      </c>
      <c r="B578" s="1" t="s">
        <v>29</v>
      </c>
      <c r="C578" s="8">
        <v>2</v>
      </c>
      <c r="D578" s="8">
        <v>143</v>
      </c>
      <c r="E578" s="8">
        <f t="shared" si="30"/>
        <v>5958.333333333333</v>
      </c>
      <c r="F578" s="8">
        <v>388</v>
      </c>
      <c r="G578" s="8">
        <v>50</v>
      </c>
      <c r="H578" s="8">
        <v>29</v>
      </c>
      <c r="I578" s="8">
        <v>0</v>
      </c>
      <c r="J578" s="8">
        <v>0</v>
      </c>
      <c r="K578" s="8">
        <v>0</v>
      </c>
      <c r="L578" s="8">
        <v>290</v>
      </c>
      <c r="M578" s="8">
        <f t="shared" si="28"/>
        <v>145</v>
      </c>
      <c r="N578" s="8">
        <v>4</v>
      </c>
      <c r="O578" s="8">
        <v>0</v>
      </c>
      <c r="P578" s="8">
        <v>0</v>
      </c>
      <c r="Q578" s="9">
        <v>1552</v>
      </c>
      <c r="R578" s="9">
        <f t="shared" si="29"/>
        <v>776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1</v>
      </c>
      <c r="AA578" s="5">
        <v>0</v>
      </c>
      <c r="AB578" s="5">
        <v>0</v>
      </c>
      <c r="AC578" s="5">
        <v>1</v>
      </c>
      <c r="AD578" s="5">
        <v>0</v>
      </c>
      <c r="AE578" s="8">
        <v>1820</v>
      </c>
      <c r="AF578" s="5">
        <v>0</v>
      </c>
    </row>
    <row r="579" spans="1:32" x14ac:dyDescent="0.25">
      <c r="A579" s="2">
        <v>2016</v>
      </c>
      <c r="B579" s="1" t="s">
        <v>29</v>
      </c>
      <c r="C579" s="8">
        <v>5</v>
      </c>
      <c r="D579" s="8">
        <v>825</v>
      </c>
      <c r="E579" s="8">
        <f t="shared" si="30"/>
        <v>13750</v>
      </c>
      <c r="F579" s="8">
        <v>650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1820</v>
      </c>
      <c r="M579" s="8">
        <f t="shared" si="28"/>
        <v>364</v>
      </c>
      <c r="N579" s="8">
        <v>6</v>
      </c>
      <c r="O579" s="8">
        <v>3</v>
      </c>
      <c r="P579" s="8">
        <v>0</v>
      </c>
      <c r="Q579" s="9">
        <v>14843</v>
      </c>
      <c r="R579" s="9">
        <f t="shared" si="29"/>
        <v>2968.6</v>
      </c>
      <c r="S579" s="5">
        <v>1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8">
        <v>5076</v>
      </c>
      <c r="AF579" s="5">
        <v>1</v>
      </c>
    </row>
    <row r="580" spans="1:32" x14ac:dyDescent="0.25">
      <c r="A580" s="2">
        <v>2016</v>
      </c>
      <c r="B580" s="1" t="s">
        <v>29</v>
      </c>
      <c r="C580" s="8">
        <v>18</v>
      </c>
      <c r="D580" s="8">
        <v>3336</v>
      </c>
      <c r="E580" s="8">
        <f t="shared" si="30"/>
        <v>15444.444444444445</v>
      </c>
      <c r="F580" s="8">
        <v>2175</v>
      </c>
      <c r="G580" s="8">
        <v>429</v>
      </c>
      <c r="H580" s="8">
        <v>279</v>
      </c>
      <c r="I580" s="8">
        <v>0</v>
      </c>
      <c r="J580" s="8">
        <v>0</v>
      </c>
      <c r="K580" s="8">
        <v>0</v>
      </c>
      <c r="L580" s="8">
        <v>1890</v>
      </c>
      <c r="M580" s="8">
        <f t="shared" ref="M580:M643" si="31">L580/C580</f>
        <v>105</v>
      </c>
      <c r="N580" s="8">
        <v>5</v>
      </c>
      <c r="O580" s="8">
        <v>3</v>
      </c>
      <c r="P580" s="8">
        <v>0</v>
      </c>
      <c r="Q580" s="9">
        <v>21882</v>
      </c>
      <c r="R580" s="9">
        <f t="shared" ref="R580:R643" si="32">Q580/C580</f>
        <v>1215.6666666666667</v>
      </c>
      <c r="S580" s="5">
        <v>1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1</v>
      </c>
      <c r="AA580" s="5">
        <v>0</v>
      </c>
      <c r="AB580" s="5">
        <v>0</v>
      </c>
      <c r="AC580" s="5">
        <v>1</v>
      </c>
      <c r="AD580" s="5">
        <v>0</v>
      </c>
      <c r="AE580" s="8">
        <v>20645</v>
      </c>
      <c r="AF580" s="5">
        <v>1</v>
      </c>
    </row>
    <row r="581" spans="1:32" x14ac:dyDescent="0.25">
      <c r="A581" s="2">
        <v>2016</v>
      </c>
      <c r="B581" s="1" t="s">
        <v>29</v>
      </c>
      <c r="C581" s="8">
        <v>3</v>
      </c>
      <c r="D581" s="8">
        <v>453</v>
      </c>
      <c r="E581" s="8">
        <f t="shared" si="30"/>
        <v>12583.333333333334</v>
      </c>
      <c r="F581" s="8">
        <v>3886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4428</v>
      </c>
      <c r="M581" s="8">
        <f t="shared" si="31"/>
        <v>1476</v>
      </c>
      <c r="N581" s="8">
        <v>8</v>
      </c>
      <c r="O581" s="8">
        <v>3</v>
      </c>
      <c r="P581" s="8">
        <v>0</v>
      </c>
      <c r="Q581" s="9">
        <v>53626</v>
      </c>
      <c r="R581" s="9">
        <f t="shared" si="32"/>
        <v>17875.333333333332</v>
      </c>
      <c r="S581" s="5">
        <v>1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8">
        <v>5005</v>
      </c>
      <c r="AF581" s="5">
        <v>0</v>
      </c>
    </row>
    <row r="582" spans="1:32" x14ac:dyDescent="0.25">
      <c r="A582" s="2">
        <v>2016</v>
      </c>
      <c r="B582" s="1" t="s">
        <v>29</v>
      </c>
      <c r="C582" s="8">
        <v>0.4</v>
      </c>
      <c r="D582" s="8">
        <v>52</v>
      </c>
      <c r="E582" s="8">
        <f t="shared" si="30"/>
        <v>10833.333333333334</v>
      </c>
      <c r="F582" s="8">
        <v>2380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350</v>
      </c>
      <c r="M582" s="8">
        <f t="shared" si="31"/>
        <v>875</v>
      </c>
      <c r="N582" s="8">
        <v>1</v>
      </c>
      <c r="O582" s="8">
        <v>0</v>
      </c>
      <c r="P582" s="8">
        <v>0</v>
      </c>
      <c r="Q582" s="9">
        <v>510</v>
      </c>
      <c r="R582" s="9">
        <f t="shared" si="32"/>
        <v>1275</v>
      </c>
      <c r="S582" s="5">
        <v>1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8">
        <v>243</v>
      </c>
      <c r="AF582" s="5">
        <v>1</v>
      </c>
    </row>
    <row r="583" spans="1:32" x14ac:dyDescent="0.25">
      <c r="A583" s="2">
        <v>2016</v>
      </c>
      <c r="B583" s="1" t="s">
        <v>33</v>
      </c>
      <c r="C583" s="8">
        <v>5</v>
      </c>
      <c r="D583" s="8">
        <v>918</v>
      </c>
      <c r="E583" s="8">
        <f t="shared" si="30"/>
        <v>15299.999999999998</v>
      </c>
      <c r="F583" s="8">
        <v>1091</v>
      </c>
      <c r="G583" s="8">
        <v>91</v>
      </c>
      <c r="H583" s="8">
        <v>35</v>
      </c>
      <c r="I583" s="8">
        <v>181</v>
      </c>
      <c r="J583" s="8">
        <v>0</v>
      </c>
      <c r="K583" s="8">
        <v>0</v>
      </c>
      <c r="L583" s="8">
        <v>2548</v>
      </c>
      <c r="M583" s="8">
        <f t="shared" si="31"/>
        <v>509.6</v>
      </c>
      <c r="N583" s="8">
        <v>7</v>
      </c>
      <c r="O583" s="8">
        <v>3</v>
      </c>
      <c r="P583" s="8">
        <v>0</v>
      </c>
      <c r="Q583" s="9">
        <v>11389</v>
      </c>
      <c r="R583" s="9">
        <f t="shared" si="32"/>
        <v>2277.8000000000002</v>
      </c>
      <c r="S583" s="5">
        <v>1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1</v>
      </c>
      <c r="AA583" s="5">
        <v>1</v>
      </c>
      <c r="AB583" s="5">
        <v>0</v>
      </c>
      <c r="AC583" s="5">
        <v>1</v>
      </c>
      <c r="AD583" s="5">
        <v>0</v>
      </c>
      <c r="AE583" s="8">
        <v>4640</v>
      </c>
      <c r="AF583" s="5">
        <v>1</v>
      </c>
    </row>
    <row r="584" spans="1:32" x14ac:dyDescent="0.25">
      <c r="A584" s="2">
        <v>2016</v>
      </c>
      <c r="B584" s="1" t="s">
        <v>30</v>
      </c>
      <c r="C584" s="8">
        <v>3</v>
      </c>
      <c r="D584" s="8">
        <v>382</v>
      </c>
      <c r="E584" s="8">
        <f t="shared" si="30"/>
        <v>10611.111111111111</v>
      </c>
      <c r="F584" s="8">
        <v>307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801</v>
      </c>
      <c r="M584" s="8">
        <f t="shared" si="31"/>
        <v>267</v>
      </c>
      <c r="N584" s="8">
        <v>4</v>
      </c>
      <c r="O584" s="8">
        <v>2</v>
      </c>
      <c r="P584" s="8">
        <v>0</v>
      </c>
      <c r="Q584" s="9">
        <v>517</v>
      </c>
      <c r="R584" s="9">
        <f t="shared" si="32"/>
        <v>172.33333333333334</v>
      </c>
      <c r="S584" s="5">
        <v>1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8">
        <v>1130</v>
      </c>
      <c r="AF584" s="5">
        <v>1</v>
      </c>
    </row>
    <row r="585" spans="1:32" x14ac:dyDescent="0.25">
      <c r="A585" s="2">
        <v>2016</v>
      </c>
      <c r="B585" s="1" t="s">
        <v>29</v>
      </c>
      <c r="C585" s="8">
        <v>52</v>
      </c>
      <c r="D585" s="8">
        <v>9037</v>
      </c>
      <c r="E585" s="8">
        <f t="shared" si="30"/>
        <v>14482.371794871795</v>
      </c>
      <c r="F585" s="8">
        <v>1535</v>
      </c>
      <c r="G585" s="8">
        <v>474</v>
      </c>
      <c r="H585" s="8">
        <v>253</v>
      </c>
      <c r="I585" s="8">
        <v>0</v>
      </c>
      <c r="J585" s="8">
        <v>0</v>
      </c>
      <c r="K585" s="8">
        <v>0</v>
      </c>
      <c r="L585" s="8">
        <v>3420</v>
      </c>
      <c r="M585" s="8">
        <f t="shared" si="31"/>
        <v>65.769230769230774</v>
      </c>
      <c r="N585" s="8">
        <v>10</v>
      </c>
      <c r="O585" s="8">
        <v>1</v>
      </c>
      <c r="P585" s="8">
        <v>1</v>
      </c>
      <c r="Q585" s="9">
        <v>33415</v>
      </c>
      <c r="R585" s="9">
        <f t="shared" si="32"/>
        <v>642.59615384615381</v>
      </c>
      <c r="S585" s="5">
        <v>1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1</v>
      </c>
      <c r="AA585" s="5">
        <v>0</v>
      </c>
      <c r="AB585" s="5">
        <v>0</v>
      </c>
      <c r="AC585" s="5">
        <v>1</v>
      </c>
      <c r="AD585" s="5">
        <v>0</v>
      </c>
      <c r="AE585" s="8">
        <v>36328</v>
      </c>
      <c r="AF585" s="5">
        <v>1</v>
      </c>
    </row>
    <row r="586" spans="1:32" x14ac:dyDescent="0.25">
      <c r="A586" s="2">
        <v>2016</v>
      </c>
      <c r="B586" s="1" t="s">
        <v>30</v>
      </c>
      <c r="C586" s="8">
        <v>3</v>
      </c>
      <c r="D586" s="8">
        <v>576</v>
      </c>
      <c r="E586" s="8">
        <f t="shared" si="30"/>
        <v>16000</v>
      </c>
      <c r="F586" s="8">
        <v>399</v>
      </c>
      <c r="G586" s="8">
        <v>20</v>
      </c>
      <c r="H586" s="8">
        <v>0</v>
      </c>
      <c r="I586" s="8">
        <v>0</v>
      </c>
      <c r="J586" s="8">
        <v>0</v>
      </c>
      <c r="K586" s="8">
        <v>0</v>
      </c>
      <c r="L586" s="8">
        <v>974</v>
      </c>
      <c r="M586" s="8">
        <f t="shared" si="31"/>
        <v>324.66666666666669</v>
      </c>
      <c r="N586" s="8">
        <v>3</v>
      </c>
      <c r="O586" s="8">
        <v>2</v>
      </c>
      <c r="P586" s="8">
        <v>0</v>
      </c>
      <c r="Q586" s="9">
        <v>9078</v>
      </c>
      <c r="R586" s="9">
        <f t="shared" si="32"/>
        <v>3026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1</v>
      </c>
      <c r="AA586" s="5">
        <v>0</v>
      </c>
      <c r="AB586" s="5">
        <v>0</v>
      </c>
      <c r="AC586" s="5">
        <v>0</v>
      </c>
      <c r="AD586" s="5">
        <v>0</v>
      </c>
      <c r="AE586" s="8">
        <v>2549</v>
      </c>
      <c r="AF586" s="5">
        <v>1</v>
      </c>
    </row>
    <row r="587" spans="1:32" x14ac:dyDescent="0.25">
      <c r="A587" s="2">
        <v>2016</v>
      </c>
      <c r="B587" s="1" t="s">
        <v>29</v>
      </c>
      <c r="C587" s="8">
        <v>21</v>
      </c>
      <c r="D587" s="8">
        <v>2414</v>
      </c>
      <c r="E587" s="8">
        <f t="shared" si="30"/>
        <v>9579.3650793650795</v>
      </c>
      <c r="F587" s="8">
        <v>1015</v>
      </c>
      <c r="G587" s="8">
        <v>165</v>
      </c>
      <c r="H587" s="8">
        <v>132</v>
      </c>
      <c r="I587" s="8">
        <v>0</v>
      </c>
      <c r="J587" s="8">
        <v>0</v>
      </c>
      <c r="K587" s="8">
        <v>0</v>
      </c>
      <c r="L587" s="8">
        <v>60</v>
      </c>
      <c r="M587" s="8">
        <f t="shared" si="31"/>
        <v>2.8571428571428572</v>
      </c>
      <c r="N587" s="8">
        <v>2</v>
      </c>
      <c r="O587" s="8">
        <v>0</v>
      </c>
      <c r="P587" s="8">
        <v>0</v>
      </c>
      <c r="Q587" s="9">
        <v>10537</v>
      </c>
      <c r="R587" s="9">
        <f t="shared" si="32"/>
        <v>501.76190476190476</v>
      </c>
      <c r="S587" s="5">
        <v>1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1</v>
      </c>
      <c r="AA587" s="5">
        <v>0</v>
      </c>
      <c r="AB587" s="5">
        <v>0</v>
      </c>
      <c r="AC587" s="5">
        <v>1</v>
      </c>
      <c r="AD587" s="5">
        <v>0</v>
      </c>
      <c r="AE587" s="8">
        <v>4965</v>
      </c>
      <c r="AF587" s="5">
        <v>1</v>
      </c>
    </row>
    <row r="588" spans="1:32" x14ac:dyDescent="0.25">
      <c r="A588" s="2">
        <v>2016</v>
      </c>
      <c r="B588" s="1" t="s">
        <v>29</v>
      </c>
      <c r="C588" s="8">
        <v>79</v>
      </c>
      <c r="D588" s="8">
        <v>25131</v>
      </c>
      <c r="E588" s="8">
        <f t="shared" si="30"/>
        <v>26509.493670886077</v>
      </c>
      <c r="F588" s="8">
        <v>7068</v>
      </c>
      <c r="G588" s="8">
        <v>40</v>
      </c>
      <c r="H588" s="8">
        <v>0</v>
      </c>
      <c r="I588" s="8">
        <v>0</v>
      </c>
      <c r="J588" s="8">
        <v>0</v>
      </c>
      <c r="K588" s="8">
        <v>0</v>
      </c>
      <c r="L588" s="8">
        <v>8544</v>
      </c>
      <c r="M588" s="8">
        <f t="shared" si="31"/>
        <v>108.15189873417721</v>
      </c>
      <c r="N588" s="8">
        <v>11</v>
      </c>
      <c r="O588" s="8">
        <v>7</v>
      </c>
      <c r="P588" s="8">
        <v>1</v>
      </c>
      <c r="Q588" s="9">
        <v>367636</v>
      </c>
      <c r="R588" s="9">
        <f t="shared" si="32"/>
        <v>4653.6202531645567</v>
      </c>
      <c r="S588" s="5">
        <v>1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1</v>
      </c>
      <c r="AA588" s="5">
        <v>0</v>
      </c>
      <c r="AB588" s="5">
        <v>0</v>
      </c>
      <c r="AC588" s="5">
        <v>0</v>
      </c>
      <c r="AD588" s="5">
        <v>0</v>
      </c>
      <c r="AE588" s="8">
        <v>74016</v>
      </c>
      <c r="AF588" s="5">
        <v>1</v>
      </c>
    </row>
    <row r="589" spans="1:32" x14ac:dyDescent="0.25">
      <c r="A589" s="2">
        <v>2016</v>
      </c>
      <c r="B589" s="1" t="s">
        <v>29</v>
      </c>
      <c r="C589" s="8">
        <v>25</v>
      </c>
      <c r="D589" s="8">
        <v>6855</v>
      </c>
      <c r="E589" s="8">
        <f t="shared" si="30"/>
        <v>22849.999999999996</v>
      </c>
      <c r="F589" s="8">
        <v>16078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3440</v>
      </c>
      <c r="M589" s="8">
        <f t="shared" si="31"/>
        <v>137.6</v>
      </c>
      <c r="N589" s="8">
        <v>5</v>
      </c>
      <c r="O589" s="8">
        <v>0</v>
      </c>
      <c r="P589" s="8">
        <v>0</v>
      </c>
      <c r="Q589" s="9">
        <v>189518</v>
      </c>
      <c r="R589" s="9">
        <f t="shared" si="32"/>
        <v>7580.72</v>
      </c>
      <c r="S589" s="5">
        <v>1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8">
        <v>14819</v>
      </c>
      <c r="AF589" s="5">
        <v>1</v>
      </c>
    </row>
    <row r="590" spans="1:32" x14ac:dyDescent="0.25">
      <c r="A590" s="2">
        <v>2016</v>
      </c>
      <c r="B590" s="1" t="s">
        <v>29</v>
      </c>
      <c r="C590" s="8">
        <v>27</v>
      </c>
      <c r="D590" s="8">
        <v>4752</v>
      </c>
      <c r="E590" s="8">
        <f t="shared" si="30"/>
        <v>14666.666666666666</v>
      </c>
      <c r="F590" s="8">
        <v>1603</v>
      </c>
      <c r="G590" s="8">
        <v>609</v>
      </c>
      <c r="H590" s="8">
        <v>300</v>
      </c>
      <c r="I590" s="8">
        <v>0</v>
      </c>
      <c r="J590" s="8">
        <v>0</v>
      </c>
      <c r="K590" s="8">
        <v>0</v>
      </c>
      <c r="L590" s="8">
        <v>418</v>
      </c>
      <c r="M590" s="8">
        <f t="shared" si="31"/>
        <v>15.481481481481481</v>
      </c>
      <c r="N590" s="8">
        <v>1</v>
      </c>
      <c r="O590" s="8">
        <v>0</v>
      </c>
      <c r="P590" s="8">
        <v>0</v>
      </c>
      <c r="Q590" s="9">
        <v>3774</v>
      </c>
      <c r="R590" s="9">
        <f t="shared" si="32"/>
        <v>139.77777777777777</v>
      </c>
      <c r="S590" s="5">
        <v>1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1</v>
      </c>
      <c r="AA590" s="5">
        <v>0</v>
      </c>
      <c r="AB590" s="5">
        <v>0</v>
      </c>
      <c r="AC590" s="5">
        <v>1</v>
      </c>
      <c r="AD590" s="5">
        <v>0</v>
      </c>
      <c r="AE590" s="8">
        <v>18542</v>
      </c>
      <c r="AF590" s="5">
        <v>1</v>
      </c>
    </row>
    <row r="591" spans="1:32" x14ac:dyDescent="0.25">
      <c r="A591" s="2">
        <v>2016</v>
      </c>
      <c r="B591" s="1" t="s">
        <v>30</v>
      </c>
      <c r="C591" s="8">
        <v>6</v>
      </c>
      <c r="D591" s="8">
        <v>1142</v>
      </c>
      <c r="E591" s="8">
        <f t="shared" si="30"/>
        <v>15861.111111111113</v>
      </c>
      <c r="F591" s="8">
        <v>2324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1836</v>
      </c>
      <c r="M591" s="8">
        <f t="shared" si="31"/>
        <v>306</v>
      </c>
      <c r="N591" s="8">
        <v>5</v>
      </c>
      <c r="O591" s="8">
        <v>2</v>
      </c>
      <c r="P591" s="8">
        <v>0</v>
      </c>
      <c r="Q591" s="9">
        <v>5591</v>
      </c>
      <c r="R591" s="9">
        <f t="shared" si="32"/>
        <v>931.83333333333337</v>
      </c>
      <c r="S591" s="5">
        <v>1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8">
        <v>1395</v>
      </c>
      <c r="AF591" s="5">
        <v>1</v>
      </c>
    </row>
    <row r="592" spans="1:32" x14ac:dyDescent="0.25">
      <c r="A592" s="2">
        <v>2016</v>
      </c>
      <c r="B592" s="1" t="s">
        <v>30</v>
      </c>
      <c r="C592" s="8">
        <v>4</v>
      </c>
      <c r="D592" s="8">
        <v>524</v>
      </c>
      <c r="E592" s="8">
        <f t="shared" si="30"/>
        <v>10916.666666666666</v>
      </c>
      <c r="F592" s="8">
        <v>101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215</v>
      </c>
      <c r="M592" s="8">
        <f t="shared" si="31"/>
        <v>53.75</v>
      </c>
      <c r="N592" s="8">
        <v>0</v>
      </c>
      <c r="O592" s="8">
        <v>0</v>
      </c>
      <c r="P592" s="8">
        <v>0</v>
      </c>
      <c r="Q592" s="9">
        <v>2237</v>
      </c>
      <c r="R592" s="9">
        <f t="shared" si="32"/>
        <v>559.25</v>
      </c>
      <c r="S592" s="5">
        <v>1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8">
        <v>2158</v>
      </c>
      <c r="AF592" s="5">
        <v>0</v>
      </c>
    </row>
    <row r="593" spans="1:32" x14ac:dyDescent="0.25">
      <c r="A593" s="2">
        <v>2016</v>
      </c>
      <c r="B593" s="1" t="s">
        <v>32</v>
      </c>
      <c r="C593" s="8">
        <v>262</v>
      </c>
      <c r="D593" s="8">
        <v>68797</v>
      </c>
      <c r="E593" s="8">
        <f t="shared" si="30"/>
        <v>21881.997455470737</v>
      </c>
      <c r="F593" s="8">
        <v>9442</v>
      </c>
      <c r="G593" s="8">
        <v>2744</v>
      </c>
      <c r="H593" s="8">
        <v>1110</v>
      </c>
      <c r="I593" s="8">
        <v>0</v>
      </c>
      <c r="J593" s="8">
        <v>0</v>
      </c>
      <c r="K593" s="8">
        <v>0</v>
      </c>
      <c r="L593" s="8">
        <v>16862</v>
      </c>
      <c r="M593" s="8">
        <f t="shared" si="31"/>
        <v>64.358778625954201</v>
      </c>
      <c r="N593" s="8">
        <v>51</v>
      </c>
      <c r="O593" s="8">
        <v>8</v>
      </c>
      <c r="P593" s="8">
        <v>3</v>
      </c>
      <c r="Q593" s="9">
        <v>496407</v>
      </c>
      <c r="R593" s="9">
        <f t="shared" si="32"/>
        <v>1894.6832061068703</v>
      </c>
      <c r="S593" s="5">
        <v>1</v>
      </c>
      <c r="T593" s="5">
        <v>1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1</v>
      </c>
      <c r="AA593" s="5">
        <v>0</v>
      </c>
      <c r="AB593" s="5">
        <v>0</v>
      </c>
      <c r="AC593" s="5">
        <v>1</v>
      </c>
      <c r="AD593" s="5">
        <v>0</v>
      </c>
      <c r="AE593" s="8">
        <v>185712</v>
      </c>
      <c r="AF593" s="5">
        <v>1</v>
      </c>
    </row>
    <row r="594" spans="1:32" x14ac:dyDescent="0.25">
      <c r="A594" s="2">
        <v>2016</v>
      </c>
      <c r="B594" s="1" t="s">
        <v>31</v>
      </c>
      <c r="C594" s="8">
        <v>220</v>
      </c>
      <c r="D594" s="8">
        <v>41948</v>
      </c>
      <c r="E594" s="8">
        <f t="shared" si="30"/>
        <v>15889.39393939394</v>
      </c>
      <c r="F594" s="8">
        <v>9030</v>
      </c>
      <c r="G594" s="8">
        <v>1081</v>
      </c>
      <c r="H594" s="8">
        <v>475</v>
      </c>
      <c r="I594" s="8">
        <v>0</v>
      </c>
      <c r="J594" s="8">
        <v>0</v>
      </c>
      <c r="K594" s="8">
        <v>0</v>
      </c>
      <c r="L594" s="8">
        <v>9544</v>
      </c>
      <c r="M594" s="8">
        <f t="shared" si="31"/>
        <v>43.381818181818183</v>
      </c>
      <c r="N594" s="8">
        <v>30</v>
      </c>
      <c r="O594" s="8">
        <v>5</v>
      </c>
      <c r="P594" s="8">
        <v>3</v>
      </c>
      <c r="Q594" s="9">
        <v>334448</v>
      </c>
      <c r="R594" s="9">
        <f t="shared" si="32"/>
        <v>1520.2181818181818</v>
      </c>
      <c r="S594" s="5">
        <v>1</v>
      </c>
      <c r="T594" s="5">
        <v>0</v>
      </c>
      <c r="U594" s="5">
        <v>0</v>
      </c>
      <c r="V594" s="5">
        <v>1</v>
      </c>
      <c r="W594" s="5">
        <v>0</v>
      </c>
      <c r="X594" s="5">
        <v>0</v>
      </c>
      <c r="Y594" s="5">
        <v>0</v>
      </c>
      <c r="Z594" s="5">
        <v>1</v>
      </c>
      <c r="AA594" s="5">
        <v>0</v>
      </c>
      <c r="AB594" s="5">
        <v>0</v>
      </c>
      <c r="AC594" s="5">
        <v>1</v>
      </c>
      <c r="AD594" s="5">
        <v>0</v>
      </c>
      <c r="AE594" s="8">
        <v>103826</v>
      </c>
      <c r="AF594" s="5">
        <v>1</v>
      </c>
    </row>
    <row r="595" spans="1:32" x14ac:dyDescent="0.25">
      <c r="A595" s="2">
        <v>2016</v>
      </c>
      <c r="B595" s="1" t="s">
        <v>29</v>
      </c>
      <c r="C595" s="8">
        <v>242</v>
      </c>
      <c r="D595" s="8">
        <v>67969</v>
      </c>
      <c r="E595" s="8">
        <f t="shared" si="30"/>
        <v>23405.303030303032</v>
      </c>
      <c r="F595" s="8">
        <v>7655</v>
      </c>
      <c r="G595" s="8">
        <v>3048</v>
      </c>
      <c r="H595" s="8">
        <v>835</v>
      </c>
      <c r="I595" s="8">
        <v>1063</v>
      </c>
      <c r="J595" s="8">
        <v>0</v>
      </c>
      <c r="K595" s="8">
        <v>0</v>
      </c>
      <c r="L595" s="8">
        <v>10205</v>
      </c>
      <c r="M595" s="8">
        <f t="shared" si="31"/>
        <v>42.169421487603309</v>
      </c>
      <c r="N595" s="8">
        <v>28</v>
      </c>
      <c r="O595" s="8">
        <v>5</v>
      </c>
      <c r="P595" s="8">
        <v>2</v>
      </c>
      <c r="Q595" s="9">
        <v>435281</v>
      </c>
      <c r="R595" s="9">
        <f t="shared" si="32"/>
        <v>1798.6818181818182</v>
      </c>
      <c r="S595" s="5">
        <v>1</v>
      </c>
      <c r="T595" s="5">
        <v>1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1</v>
      </c>
      <c r="AA595" s="5">
        <v>1</v>
      </c>
      <c r="AB595" s="5">
        <v>0</v>
      </c>
      <c r="AC595" s="5">
        <v>1</v>
      </c>
      <c r="AD595" s="5">
        <v>0</v>
      </c>
      <c r="AE595" s="8">
        <v>213550</v>
      </c>
      <c r="AF595" s="5">
        <v>1</v>
      </c>
    </row>
    <row r="596" spans="1:32" x14ac:dyDescent="0.25">
      <c r="A596" s="2">
        <v>2016</v>
      </c>
      <c r="B596" s="1" t="s">
        <v>31</v>
      </c>
      <c r="C596" s="8">
        <v>50</v>
      </c>
      <c r="D596" s="8">
        <v>11288</v>
      </c>
      <c r="E596" s="8">
        <f t="shared" si="30"/>
        <v>18813.333333333332</v>
      </c>
      <c r="F596" s="8">
        <v>3418</v>
      </c>
      <c r="G596" s="8">
        <v>684</v>
      </c>
      <c r="H596" s="8">
        <v>450</v>
      </c>
      <c r="I596" s="8">
        <v>0</v>
      </c>
      <c r="J596" s="8">
        <v>0</v>
      </c>
      <c r="K596" s="8">
        <v>0</v>
      </c>
      <c r="L596" s="8">
        <v>6012</v>
      </c>
      <c r="M596" s="8">
        <f t="shared" si="31"/>
        <v>120.24</v>
      </c>
      <c r="N596" s="8">
        <v>14</v>
      </c>
      <c r="O596" s="8">
        <v>3</v>
      </c>
      <c r="P596" s="8">
        <v>3</v>
      </c>
      <c r="Q596" s="9">
        <v>76337</v>
      </c>
      <c r="R596" s="9">
        <f t="shared" si="32"/>
        <v>1526.74</v>
      </c>
      <c r="S596" s="5">
        <v>1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1</v>
      </c>
      <c r="AA596" s="5">
        <v>0</v>
      </c>
      <c r="AB596" s="5">
        <v>0</v>
      </c>
      <c r="AC596" s="5">
        <v>1</v>
      </c>
      <c r="AD596" s="5">
        <v>0</v>
      </c>
      <c r="AE596" s="8">
        <v>37770</v>
      </c>
      <c r="AF596" s="5">
        <v>0</v>
      </c>
    </row>
    <row r="597" spans="1:32" x14ac:dyDescent="0.25">
      <c r="A597" s="2">
        <v>2016</v>
      </c>
      <c r="B597" s="1" t="s">
        <v>29</v>
      </c>
      <c r="C597" s="8">
        <v>15</v>
      </c>
      <c r="D597" s="8">
        <v>2636</v>
      </c>
      <c r="E597" s="8">
        <f t="shared" si="30"/>
        <v>14644.444444444443</v>
      </c>
      <c r="F597" s="8">
        <v>327.39999999999998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624</v>
      </c>
      <c r="M597" s="8">
        <f t="shared" si="31"/>
        <v>41.6</v>
      </c>
      <c r="N597" s="8">
        <v>3</v>
      </c>
      <c r="O597" s="8">
        <v>0</v>
      </c>
      <c r="P597" s="8">
        <v>0</v>
      </c>
      <c r="Q597" s="9">
        <v>12555</v>
      </c>
      <c r="R597" s="9">
        <f t="shared" si="32"/>
        <v>837</v>
      </c>
      <c r="S597" s="5">
        <v>0</v>
      </c>
      <c r="T597" s="5">
        <v>0</v>
      </c>
      <c r="U597" s="5">
        <v>1</v>
      </c>
      <c r="V597" s="5">
        <v>1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8">
        <v>13301</v>
      </c>
      <c r="AF597" s="5">
        <v>1</v>
      </c>
    </row>
    <row r="598" spans="1:32" x14ac:dyDescent="0.25">
      <c r="A598" s="2">
        <v>2016</v>
      </c>
      <c r="B598" s="1" t="s">
        <v>29</v>
      </c>
      <c r="C598" s="8">
        <v>76</v>
      </c>
      <c r="D598" s="8">
        <v>16500</v>
      </c>
      <c r="E598" s="8">
        <f t="shared" si="30"/>
        <v>18092.105263157893</v>
      </c>
      <c r="F598" s="8">
        <v>4219</v>
      </c>
      <c r="G598" s="8">
        <v>503</v>
      </c>
      <c r="H598" s="8">
        <v>245</v>
      </c>
      <c r="I598" s="38">
        <v>0</v>
      </c>
      <c r="J598" s="38">
        <v>0</v>
      </c>
      <c r="K598" s="38">
        <v>0</v>
      </c>
      <c r="L598" s="8">
        <v>4005</v>
      </c>
      <c r="M598" s="8">
        <f t="shared" si="31"/>
        <v>52.69736842105263</v>
      </c>
      <c r="N598" s="8">
        <v>13</v>
      </c>
      <c r="O598" s="8">
        <v>4</v>
      </c>
      <c r="P598" s="8">
        <v>3</v>
      </c>
      <c r="Q598" s="9">
        <v>150216</v>
      </c>
      <c r="R598" s="9">
        <f t="shared" si="32"/>
        <v>1976.5263157894738</v>
      </c>
      <c r="S598" s="5">
        <v>1</v>
      </c>
      <c r="T598" s="5">
        <v>1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1</v>
      </c>
      <c r="AA598" s="5">
        <v>0</v>
      </c>
      <c r="AB598" s="5">
        <v>0</v>
      </c>
      <c r="AC598" s="5">
        <v>1</v>
      </c>
      <c r="AD598" s="5">
        <v>0</v>
      </c>
      <c r="AE598" s="8">
        <v>47159</v>
      </c>
      <c r="AF598" s="5">
        <v>1</v>
      </c>
    </row>
    <row r="599" spans="1:32" x14ac:dyDescent="0.25">
      <c r="A599" s="2">
        <v>2016</v>
      </c>
      <c r="B599" s="1" t="s">
        <v>29</v>
      </c>
      <c r="C599" s="8">
        <v>180</v>
      </c>
      <c r="D599" s="8">
        <v>43866</v>
      </c>
      <c r="E599" s="8">
        <f t="shared" si="30"/>
        <v>20308.333333333332</v>
      </c>
      <c r="F599" s="8">
        <v>9013</v>
      </c>
      <c r="G599" s="8">
        <v>3684</v>
      </c>
      <c r="H599" s="8">
        <v>698</v>
      </c>
      <c r="I599" s="8">
        <v>0</v>
      </c>
      <c r="J599" s="8">
        <v>0</v>
      </c>
      <c r="K599" s="8">
        <v>0</v>
      </c>
      <c r="L599" s="8">
        <v>12610</v>
      </c>
      <c r="M599" s="8">
        <f t="shared" si="31"/>
        <v>70.055555555555557</v>
      </c>
      <c r="N599" s="8">
        <v>27</v>
      </c>
      <c r="O599" s="8">
        <v>7</v>
      </c>
      <c r="P599" s="8">
        <v>3</v>
      </c>
      <c r="Q599" s="9">
        <v>1141204</v>
      </c>
      <c r="R599" s="9">
        <f t="shared" si="32"/>
        <v>6340.0222222222219</v>
      </c>
      <c r="S599" s="5">
        <v>1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1</v>
      </c>
      <c r="AA599" s="5">
        <v>0</v>
      </c>
      <c r="AB599" s="5">
        <v>0</v>
      </c>
      <c r="AC599" s="5">
        <v>1</v>
      </c>
      <c r="AD599" s="5">
        <v>0</v>
      </c>
      <c r="AE599" s="8">
        <v>167806</v>
      </c>
      <c r="AF599" s="5">
        <v>0</v>
      </c>
    </row>
    <row r="600" spans="1:32" x14ac:dyDescent="0.25">
      <c r="A600" s="2">
        <v>2016</v>
      </c>
      <c r="B600" s="1" t="s">
        <v>29</v>
      </c>
      <c r="C600" s="8">
        <v>22</v>
      </c>
      <c r="D600" s="8">
        <v>2327</v>
      </c>
      <c r="E600" s="8">
        <f t="shared" ref="E600:E652" si="33">D600/C600/12*1000</f>
        <v>8814.3939393939399</v>
      </c>
      <c r="F600" s="8">
        <v>2135</v>
      </c>
      <c r="G600" s="8">
        <v>474</v>
      </c>
      <c r="H600" s="8">
        <v>196</v>
      </c>
      <c r="I600" s="8">
        <v>0</v>
      </c>
      <c r="J600" s="8">
        <v>0</v>
      </c>
      <c r="K600" s="8">
        <v>0</v>
      </c>
      <c r="L600" s="8">
        <v>3495</v>
      </c>
      <c r="M600" s="8">
        <f t="shared" si="31"/>
        <v>158.86363636363637</v>
      </c>
      <c r="N600" s="8">
        <v>14</v>
      </c>
      <c r="O600" s="8">
        <v>2</v>
      </c>
      <c r="P600" s="8">
        <v>1</v>
      </c>
      <c r="Q600" s="9">
        <v>8115</v>
      </c>
      <c r="R600" s="9">
        <f t="shared" si="32"/>
        <v>368.86363636363637</v>
      </c>
      <c r="S600" s="5">
        <v>1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1</v>
      </c>
      <c r="AA600" s="5">
        <v>0</v>
      </c>
      <c r="AB600" s="5">
        <v>0</v>
      </c>
      <c r="AC600" s="5">
        <v>1</v>
      </c>
      <c r="AD600" s="5">
        <v>0</v>
      </c>
      <c r="AE600" s="8">
        <v>13605</v>
      </c>
      <c r="AF600" s="5">
        <v>0</v>
      </c>
    </row>
    <row r="601" spans="1:32" x14ac:dyDescent="0.25">
      <c r="A601" s="2">
        <v>2016</v>
      </c>
      <c r="B601" s="1" t="s">
        <v>36</v>
      </c>
      <c r="C601" s="8">
        <v>100</v>
      </c>
      <c r="D601" s="8">
        <v>24003</v>
      </c>
      <c r="E601" s="8">
        <f t="shared" si="33"/>
        <v>20002.5</v>
      </c>
      <c r="F601" s="8">
        <v>4410</v>
      </c>
      <c r="G601" s="8">
        <f>685+615</f>
        <v>1300</v>
      </c>
      <c r="H601" s="8">
        <v>685</v>
      </c>
      <c r="I601" s="8">
        <v>0</v>
      </c>
      <c r="J601" s="8">
        <v>0</v>
      </c>
      <c r="K601" s="8">
        <v>0</v>
      </c>
      <c r="L601" s="8">
        <v>8565</v>
      </c>
      <c r="M601" s="8">
        <f t="shared" si="31"/>
        <v>85.65</v>
      </c>
      <c r="N601" s="8">
        <v>18</v>
      </c>
      <c r="O601" s="8">
        <v>4</v>
      </c>
      <c r="P601" s="8">
        <v>2</v>
      </c>
      <c r="Q601" s="9">
        <v>243565</v>
      </c>
      <c r="R601" s="9">
        <f t="shared" si="32"/>
        <v>2435.65</v>
      </c>
      <c r="S601" s="5">
        <v>1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1</v>
      </c>
      <c r="AA601" s="5">
        <v>0</v>
      </c>
      <c r="AB601" s="5">
        <v>0</v>
      </c>
      <c r="AC601" s="5">
        <v>1</v>
      </c>
      <c r="AD601" s="5">
        <v>0</v>
      </c>
      <c r="AE601" s="8">
        <v>102076</v>
      </c>
      <c r="AF601" s="5">
        <v>1</v>
      </c>
    </row>
    <row r="602" spans="1:32" x14ac:dyDescent="0.25">
      <c r="A602" s="2">
        <v>2016</v>
      </c>
      <c r="B602" s="1" t="s">
        <v>29</v>
      </c>
      <c r="C602" s="8">
        <v>3.3</v>
      </c>
      <c r="D602" s="8">
        <v>563</v>
      </c>
      <c r="E602" s="8">
        <f t="shared" si="33"/>
        <v>14217.171717171717</v>
      </c>
      <c r="F602" s="8">
        <v>1025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2537</v>
      </c>
      <c r="M602" s="8">
        <f t="shared" si="31"/>
        <v>768.78787878787887</v>
      </c>
      <c r="N602" s="8">
        <v>7</v>
      </c>
      <c r="O602" s="8">
        <v>1</v>
      </c>
      <c r="P602" s="8">
        <v>0</v>
      </c>
      <c r="Q602" s="9">
        <v>12795</v>
      </c>
      <c r="R602" s="9">
        <f t="shared" si="32"/>
        <v>3877.2727272727275</v>
      </c>
      <c r="S602" s="5">
        <v>1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8">
        <v>2324</v>
      </c>
      <c r="AF602" s="5">
        <v>1</v>
      </c>
    </row>
    <row r="603" spans="1:32" x14ac:dyDescent="0.25">
      <c r="A603" s="2">
        <v>2016</v>
      </c>
      <c r="B603" s="1" t="s">
        <v>36</v>
      </c>
      <c r="C603" s="8">
        <v>68</v>
      </c>
      <c r="D603" s="8">
        <v>11625</v>
      </c>
      <c r="E603" s="8">
        <f t="shared" si="33"/>
        <v>14246.323529411766</v>
      </c>
      <c r="F603" s="8">
        <v>2576</v>
      </c>
      <c r="G603" s="8">
        <f>539+823</f>
        <v>1362</v>
      </c>
      <c r="H603" s="8">
        <v>539</v>
      </c>
      <c r="I603" s="8">
        <v>0</v>
      </c>
      <c r="J603" s="8">
        <v>0</v>
      </c>
      <c r="K603" s="8">
        <v>0</v>
      </c>
      <c r="L603" s="8">
        <v>6944</v>
      </c>
      <c r="M603" s="8">
        <f t="shared" si="31"/>
        <v>102.11764705882354</v>
      </c>
      <c r="N603" s="8">
        <v>14</v>
      </c>
      <c r="O603" s="8">
        <v>4</v>
      </c>
      <c r="P603" s="8">
        <v>3</v>
      </c>
      <c r="Q603" s="9">
        <v>340354</v>
      </c>
      <c r="R603" s="9">
        <f t="shared" si="32"/>
        <v>5005.2058823529414</v>
      </c>
      <c r="S603" s="5">
        <v>1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1</v>
      </c>
      <c r="AA603" s="5">
        <v>0</v>
      </c>
      <c r="AB603" s="5">
        <v>0</v>
      </c>
      <c r="AC603" s="5">
        <v>1</v>
      </c>
      <c r="AD603" s="5">
        <v>0</v>
      </c>
      <c r="AE603" s="8">
        <v>93128</v>
      </c>
      <c r="AF603" s="5">
        <v>0</v>
      </c>
    </row>
    <row r="604" spans="1:32" x14ac:dyDescent="0.25">
      <c r="A604" s="2">
        <v>2016</v>
      </c>
      <c r="B604" s="1" t="s">
        <v>36</v>
      </c>
      <c r="C604" s="8">
        <v>201</v>
      </c>
      <c r="D604" s="8">
        <v>45467</v>
      </c>
      <c r="E604" s="8">
        <f t="shared" si="33"/>
        <v>18850.331674958539</v>
      </c>
      <c r="F604" s="8">
        <v>3749</v>
      </c>
      <c r="G604" s="8">
        <f>756+1013</f>
        <v>1769</v>
      </c>
      <c r="H604" s="8">
        <v>756</v>
      </c>
      <c r="I604" s="8">
        <v>0</v>
      </c>
      <c r="J604" s="8">
        <v>0</v>
      </c>
      <c r="K604" s="8">
        <v>0</v>
      </c>
      <c r="L604" s="8">
        <v>10661</v>
      </c>
      <c r="M604" s="8">
        <f t="shared" si="31"/>
        <v>53.039800995024876</v>
      </c>
      <c r="N604" s="8">
        <v>37</v>
      </c>
      <c r="O604" s="8">
        <v>3</v>
      </c>
      <c r="P604" s="8">
        <v>1</v>
      </c>
      <c r="Q604" s="9">
        <v>230956</v>
      </c>
      <c r="R604" s="9">
        <f t="shared" si="32"/>
        <v>1149.0348258706467</v>
      </c>
      <c r="S604" s="5">
        <v>1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1</v>
      </c>
      <c r="AA604" s="5">
        <v>0</v>
      </c>
      <c r="AB604" s="5">
        <v>0</v>
      </c>
      <c r="AC604" s="5">
        <v>1</v>
      </c>
      <c r="AD604" s="5">
        <v>0</v>
      </c>
      <c r="AE604" s="8">
        <v>129799</v>
      </c>
      <c r="AF604" s="5">
        <v>1</v>
      </c>
    </row>
    <row r="605" spans="1:32" x14ac:dyDescent="0.25">
      <c r="A605" s="2">
        <v>2016</v>
      </c>
      <c r="B605" s="1" t="s">
        <v>30</v>
      </c>
      <c r="C605" s="8">
        <v>51</v>
      </c>
      <c r="D605" s="8">
        <v>10748</v>
      </c>
      <c r="E605" s="8">
        <f t="shared" si="33"/>
        <v>17562.091503267977</v>
      </c>
      <c r="F605" s="8">
        <v>3515</v>
      </c>
      <c r="G605" s="8">
        <f>469+328</f>
        <v>797</v>
      </c>
      <c r="H605" s="8">
        <v>469</v>
      </c>
      <c r="I605" s="8">
        <v>0</v>
      </c>
      <c r="J605" s="8">
        <v>0</v>
      </c>
      <c r="K605" s="8">
        <v>0</v>
      </c>
      <c r="L605" s="8">
        <v>5360</v>
      </c>
      <c r="M605" s="8">
        <f t="shared" si="31"/>
        <v>105.09803921568627</v>
      </c>
      <c r="N605" s="8">
        <v>30</v>
      </c>
      <c r="O605" s="8">
        <v>6</v>
      </c>
      <c r="P605" s="8">
        <v>4</v>
      </c>
      <c r="Q605" s="9">
        <v>219569</v>
      </c>
      <c r="R605" s="9">
        <f t="shared" si="32"/>
        <v>4305.2745098039213</v>
      </c>
      <c r="S605" s="5">
        <v>1</v>
      </c>
      <c r="T605" s="5">
        <v>1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1</v>
      </c>
      <c r="AA605" s="5">
        <v>0</v>
      </c>
      <c r="AB605" s="5">
        <v>0</v>
      </c>
      <c r="AC605" s="5">
        <v>1</v>
      </c>
      <c r="AD605" s="5">
        <v>0</v>
      </c>
      <c r="AE605" s="8">
        <v>52756</v>
      </c>
      <c r="AF605" s="5">
        <v>1</v>
      </c>
    </row>
    <row r="606" spans="1:32" x14ac:dyDescent="0.25">
      <c r="A606" s="2">
        <v>2016</v>
      </c>
      <c r="B606" s="1" t="s">
        <v>29</v>
      </c>
      <c r="C606" s="8">
        <v>1250</v>
      </c>
      <c r="D606" s="8">
        <v>352329</v>
      </c>
      <c r="E606" s="8">
        <f t="shared" si="33"/>
        <v>23488.600000000002</v>
      </c>
      <c r="F606" s="8">
        <v>0</v>
      </c>
      <c r="G606" s="8">
        <v>0</v>
      </c>
      <c r="H606" s="8">
        <v>0</v>
      </c>
      <c r="I606" s="8">
        <v>0</v>
      </c>
      <c r="J606" s="8">
        <v>2503</v>
      </c>
      <c r="K606" s="8">
        <v>0</v>
      </c>
      <c r="L606" s="8">
        <v>21193</v>
      </c>
      <c r="M606" s="8">
        <f t="shared" si="31"/>
        <v>16.9544</v>
      </c>
      <c r="N606" s="8">
        <v>35</v>
      </c>
      <c r="O606" s="8">
        <v>0</v>
      </c>
      <c r="P606" s="8">
        <v>0</v>
      </c>
      <c r="Q606" s="9">
        <v>2906299</v>
      </c>
      <c r="R606" s="9">
        <f t="shared" si="32"/>
        <v>2325.0392000000002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1</v>
      </c>
      <c r="AC606" s="5">
        <v>0</v>
      </c>
      <c r="AD606" s="5">
        <v>0</v>
      </c>
      <c r="AE606" s="8">
        <v>2993134</v>
      </c>
      <c r="AF606" s="5">
        <v>1</v>
      </c>
    </row>
    <row r="607" spans="1:32" x14ac:dyDescent="0.25">
      <c r="A607" s="2">
        <v>2016</v>
      </c>
      <c r="B607" s="1" t="s">
        <v>32</v>
      </c>
      <c r="C607" s="8">
        <v>26</v>
      </c>
      <c r="D607" s="8">
        <v>6134</v>
      </c>
      <c r="E607" s="8">
        <f t="shared" si="33"/>
        <v>19660.256410256414</v>
      </c>
      <c r="F607" s="8">
        <v>3325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3033</v>
      </c>
      <c r="M607" s="8">
        <f t="shared" si="31"/>
        <v>116.65384615384616</v>
      </c>
      <c r="N607" s="8">
        <v>8</v>
      </c>
      <c r="O607" s="8">
        <v>4</v>
      </c>
      <c r="P607" s="8">
        <v>0</v>
      </c>
      <c r="Q607" s="9">
        <v>72128</v>
      </c>
      <c r="R607" s="9">
        <f t="shared" si="32"/>
        <v>2774.1538461538462</v>
      </c>
      <c r="S607" s="5">
        <v>1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8">
        <v>50495</v>
      </c>
      <c r="AF607" s="5">
        <v>1</v>
      </c>
    </row>
    <row r="608" spans="1:32" x14ac:dyDescent="0.25">
      <c r="A608" s="2">
        <v>2016</v>
      </c>
      <c r="B608" s="1" t="s">
        <v>32</v>
      </c>
      <c r="C608" s="8">
        <v>369</v>
      </c>
      <c r="D608" s="8">
        <v>70718</v>
      </c>
      <c r="E608" s="8">
        <f t="shared" si="33"/>
        <v>15970.641373080398</v>
      </c>
      <c r="F608" s="8">
        <v>6111</v>
      </c>
      <c r="G608" s="8">
        <v>0</v>
      </c>
      <c r="H608" s="8">
        <v>0</v>
      </c>
      <c r="I608" s="8">
        <v>0</v>
      </c>
      <c r="J608" s="8">
        <f>504+213</f>
        <v>717</v>
      </c>
      <c r="K608" s="8">
        <v>504</v>
      </c>
      <c r="L608" s="8">
        <v>21373</v>
      </c>
      <c r="M608" s="8">
        <f t="shared" si="31"/>
        <v>57.921409214092144</v>
      </c>
      <c r="N608" s="8">
        <v>44</v>
      </c>
      <c r="O608" s="8">
        <v>15</v>
      </c>
      <c r="P608" s="8">
        <v>0</v>
      </c>
      <c r="Q608" s="9">
        <v>265250</v>
      </c>
      <c r="R608" s="9">
        <f t="shared" si="32"/>
        <v>718.83468834688347</v>
      </c>
      <c r="S608" s="5">
        <v>1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1</v>
      </c>
      <c r="AC608" s="5">
        <v>0</v>
      </c>
      <c r="AD608" s="5">
        <v>1</v>
      </c>
      <c r="AE608" s="8">
        <v>573539</v>
      </c>
      <c r="AF608" s="5">
        <v>1</v>
      </c>
    </row>
    <row r="609" spans="1:32" x14ac:dyDescent="0.25">
      <c r="A609" s="2">
        <v>2016</v>
      </c>
      <c r="B609" s="1" t="s">
        <v>29</v>
      </c>
      <c r="C609" s="8">
        <v>20</v>
      </c>
      <c r="D609" s="8">
        <v>3484</v>
      </c>
      <c r="E609" s="8">
        <f t="shared" si="33"/>
        <v>14516.666666666666</v>
      </c>
      <c r="F609" s="8">
        <v>1883</v>
      </c>
      <c r="G609" s="8">
        <f>119+242</f>
        <v>361</v>
      </c>
      <c r="H609" s="8">
        <v>119</v>
      </c>
      <c r="I609" s="8">
        <v>0</v>
      </c>
      <c r="J609" s="8">
        <v>0</v>
      </c>
      <c r="K609" s="8">
        <v>0</v>
      </c>
      <c r="L609" s="8">
        <v>1514</v>
      </c>
      <c r="M609" s="8">
        <f t="shared" si="31"/>
        <v>75.7</v>
      </c>
      <c r="N609" s="8">
        <v>4</v>
      </c>
      <c r="O609" s="8">
        <v>1</v>
      </c>
      <c r="P609" s="8">
        <v>0</v>
      </c>
      <c r="Q609" s="9">
        <v>27870</v>
      </c>
      <c r="R609" s="9">
        <f t="shared" si="32"/>
        <v>1393.5</v>
      </c>
      <c r="S609" s="5">
        <v>1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1</v>
      </c>
      <c r="AA609" s="5">
        <v>0</v>
      </c>
      <c r="AB609" s="5">
        <v>0</v>
      </c>
      <c r="AC609" s="5">
        <v>1</v>
      </c>
      <c r="AD609" s="5">
        <v>0</v>
      </c>
      <c r="AE609" s="8">
        <v>18424</v>
      </c>
      <c r="AF609" s="5">
        <v>1</v>
      </c>
    </row>
    <row r="610" spans="1:32" x14ac:dyDescent="0.25">
      <c r="A610" s="2">
        <v>2016</v>
      </c>
      <c r="B610" s="1" t="s">
        <v>29</v>
      </c>
      <c r="C610" s="9">
        <v>124</v>
      </c>
      <c r="D610" s="9">
        <v>21276</v>
      </c>
      <c r="E610" s="8">
        <f t="shared" si="33"/>
        <v>14298.387096774193</v>
      </c>
      <c r="F610" s="9">
        <v>3983</v>
      </c>
      <c r="G610" s="9">
        <v>1022</v>
      </c>
      <c r="H610" s="9">
        <v>442</v>
      </c>
      <c r="I610" s="9">
        <v>0</v>
      </c>
      <c r="J610" s="9">
        <v>0</v>
      </c>
      <c r="K610" s="9">
        <v>0</v>
      </c>
      <c r="L610" s="9">
        <v>6104</v>
      </c>
      <c r="M610" s="8">
        <f t="shared" si="31"/>
        <v>49.225806451612904</v>
      </c>
      <c r="N610" s="9">
        <v>21</v>
      </c>
      <c r="O610" s="9">
        <v>3</v>
      </c>
      <c r="P610" s="9">
        <v>4</v>
      </c>
      <c r="Q610" s="9">
        <v>164953</v>
      </c>
      <c r="R610" s="9">
        <f t="shared" si="32"/>
        <v>1330.266129032258</v>
      </c>
      <c r="S610" s="5">
        <v>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1</v>
      </c>
      <c r="AA610" s="5">
        <v>0</v>
      </c>
      <c r="AB610" s="5">
        <v>0</v>
      </c>
      <c r="AC610" s="5">
        <v>1</v>
      </c>
      <c r="AD610" s="5">
        <v>0</v>
      </c>
      <c r="AE610" s="9">
        <v>68295</v>
      </c>
      <c r="AF610" s="5">
        <v>0</v>
      </c>
    </row>
    <row r="611" spans="1:32" x14ac:dyDescent="0.25">
      <c r="A611" s="2">
        <v>2016</v>
      </c>
      <c r="B611" s="1" t="s">
        <v>36</v>
      </c>
      <c r="C611" s="8">
        <v>70</v>
      </c>
      <c r="D611" s="8">
        <v>13774</v>
      </c>
      <c r="E611" s="8">
        <f t="shared" si="33"/>
        <v>16397.61904761905</v>
      </c>
      <c r="F611" s="8">
        <v>4704</v>
      </c>
      <c r="G611" s="8">
        <v>723</v>
      </c>
      <c r="H611" s="8">
        <v>345</v>
      </c>
      <c r="I611" s="8">
        <v>0</v>
      </c>
      <c r="J611" s="8">
        <v>0</v>
      </c>
      <c r="K611" s="8">
        <v>0</v>
      </c>
      <c r="L611" s="8">
        <v>4371</v>
      </c>
      <c r="M611" s="8">
        <f t="shared" si="31"/>
        <v>62.442857142857143</v>
      </c>
      <c r="N611" s="8">
        <v>13</v>
      </c>
      <c r="O611" s="8">
        <v>3</v>
      </c>
      <c r="P611" s="8">
        <v>1</v>
      </c>
      <c r="Q611" s="9">
        <v>435093</v>
      </c>
      <c r="R611" s="9">
        <f t="shared" si="32"/>
        <v>6215.6142857142859</v>
      </c>
      <c r="S611" s="5">
        <v>1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1</v>
      </c>
      <c r="AA611" s="5">
        <v>0</v>
      </c>
      <c r="AB611" s="5">
        <v>0</v>
      </c>
      <c r="AC611" s="5">
        <v>1</v>
      </c>
      <c r="AD611" s="5">
        <v>0</v>
      </c>
      <c r="AE611" s="8">
        <v>55512</v>
      </c>
      <c r="AF611" s="5">
        <v>0</v>
      </c>
    </row>
    <row r="612" spans="1:32" x14ac:dyDescent="0.25">
      <c r="A612" s="2">
        <v>2016</v>
      </c>
      <c r="B612" s="1" t="s">
        <v>31</v>
      </c>
      <c r="C612" s="9">
        <v>21</v>
      </c>
      <c r="D612" s="9">
        <v>3283</v>
      </c>
      <c r="E612" s="8">
        <f t="shared" si="33"/>
        <v>13027.777777777779</v>
      </c>
      <c r="F612" s="9">
        <v>2462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569</v>
      </c>
      <c r="M612" s="8">
        <f t="shared" si="31"/>
        <v>27.095238095238095</v>
      </c>
      <c r="N612" s="9">
        <v>8</v>
      </c>
      <c r="O612" s="9">
        <v>0</v>
      </c>
      <c r="P612" s="9">
        <v>0</v>
      </c>
      <c r="Q612" s="9">
        <v>30264</v>
      </c>
      <c r="R612" s="9">
        <f t="shared" si="32"/>
        <v>1441.1428571428571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9">
        <v>1</v>
      </c>
      <c r="AF612" s="5">
        <v>1</v>
      </c>
    </row>
    <row r="613" spans="1:32" x14ac:dyDescent="0.25">
      <c r="A613" s="2">
        <v>2016</v>
      </c>
      <c r="B613" s="1" t="s">
        <v>31</v>
      </c>
      <c r="C613" s="8">
        <v>101</v>
      </c>
      <c r="D613" s="8">
        <v>24545</v>
      </c>
      <c r="E613" s="8">
        <f t="shared" si="33"/>
        <v>20251.650165016505</v>
      </c>
      <c r="F613" s="8">
        <v>3781</v>
      </c>
      <c r="G613" s="8">
        <v>1951</v>
      </c>
      <c r="H613" s="8">
        <v>665</v>
      </c>
      <c r="I613" s="8">
        <v>0</v>
      </c>
      <c r="J613" s="8">
        <v>0</v>
      </c>
      <c r="K613" s="8">
        <v>0</v>
      </c>
      <c r="L613" s="8">
        <v>3101</v>
      </c>
      <c r="M613" s="8">
        <f t="shared" si="31"/>
        <v>30.702970297029704</v>
      </c>
      <c r="N613" s="8">
        <v>23</v>
      </c>
      <c r="O613" s="8">
        <v>7</v>
      </c>
      <c r="P613" s="8">
        <v>4</v>
      </c>
      <c r="Q613" s="9">
        <v>157430</v>
      </c>
      <c r="R613" s="9">
        <f t="shared" si="32"/>
        <v>1558.7128712871288</v>
      </c>
      <c r="S613" s="5">
        <v>1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1</v>
      </c>
      <c r="AA613" s="5">
        <v>0</v>
      </c>
      <c r="AB613" s="5">
        <v>0</v>
      </c>
      <c r="AC613" s="5">
        <v>1</v>
      </c>
      <c r="AD613" s="5">
        <v>0</v>
      </c>
      <c r="AE613" s="8">
        <v>69046</v>
      </c>
      <c r="AF613" s="5">
        <v>1</v>
      </c>
    </row>
    <row r="614" spans="1:32" x14ac:dyDescent="0.25">
      <c r="A614" s="2">
        <v>2016</v>
      </c>
      <c r="B614" s="1" t="s">
        <v>29</v>
      </c>
      <c r="C614" s="8">
        <v>13</v>
      </c>
      <c r="D614" s="8">
        <v>2323</v>
      </c>
      <c r="E614" s="8">
        <f t="shared" si="33"/>
        <v>14891.025641025641</v>
      </c>
      <c r="F614" s="8">
        <v>1439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3050</v>
      </c>
      <c r="M614" s="8">
        <f t="shared" si="31"/>
        <v>234.61538461538461</v>
      </c>
      <c r="N614" s="8">
        <v>5</v>
      </c>
      <c r="O614" s="8">
        <v>2</v>
      </c>
      <c r="P614" s="8">
        <v>0</v>
      </c>
      <c r="Q614" s="9">
        <v>38754</v>
      </c>
      <c r="R614" s="9">
        <f t="shared" si="32"/>
        <v>2981.0769230769229</v>
      </c>
      <c r="S614" s="5">
        <v>1</v>
      </c>
      <c r="T614" s="5">
        <v>1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8">
        <v>14204</v>
      </c>
      <c r="AF614" s="5">
        <v>1</v>
      </c>
    </row>
    <row r="615" spans="1:32" x14ac:dyDescent="0.25">
      <c r="A615" s="2">
        <v>2016</v>
      </c>
      <c r="B615" s="1" t="s">
        <v>29</v>
      </c>
      <c r="C615" s="8">
        <v>16</v>
      </c>
      <c r="D615" s="8">
        <v>2752</v>
      </c>
      <c r="E615" s="8">
        <f t="shared" si="33"/>
        <v>14333.333333333334</v>
      </c>
      <c r="F615" s="8">
        <v>2230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6230</v>
      </c>
      <c r="M615" s="8">
        <f t="shared" si="31"/>
        <v>389.375</v>
      </c>
      <c r="N615" s="8">
        <v>8</v>
      </c>
      <c r="O615" s="8">
        <v>4</v>
      </c>
      <c r="P615" s="8">
        <v>0</v>
      </c>
      <c r="Q615" s="9">
        <v>19186</v>
      </c>
      <c r="R615" s="9">
        <f t="shared" si="32"/>
        <v>1199.125</v>
      </c>
      <c r="S615" s="5">
        <v>1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8">
        <v>31749</v>
      </c>
      <c r="AF615" s="5">
        <v>1</v>
      </c>
    </row>
    <row r="616" spans="1:32" x14ac:dyDescent="0.25">
      <c r="A616" s="2">
        <v>2016</v>
      </c>
      <c r="B616" s="1" t="s">
        <v>29</v>
      </c>
      <c r="C616" s="8">
        <v>10</v>
      </c>
      <c r="D616" s="8">
        <v>1153</v>
      </c>
      <c r="E616" s="8">
        <f t="shared" si="33"/>
        <v>9608.3333333333321</v>
      </c>
      <c r="F616" s="8">
        <v>450</v>
      </c>
      <c r="G616" s="8">
        <v>558</v>
      </c>
      <c r="H616" s="8">
        <v>240</v>
      </c>
      <c r="I616" s="8">
        <v>0</v>
      </c>
      <c r="J616" s="8">
        <v>0</v>
      </c>
      <c r="K616" s="8">
        <v>0</v>
      </c>
      <c r="L616" s="8">
        <v>593</v>
      </c>
      <c r="M616" s="8">
        <f t="shared" si="31"/>
        <v>59.3</v>
      </c>
      <c r="N616" s="8">
        <v>3</v>
      </c>
      <c r="O616" s="8">
        <v>0</v>
      </c>
      <c r="P616" s="8">
        <v>3</v>
      </c>
      <c r="Q616" s="9">
        <v>17650</v>
      </c>
      <c r="R616" s="9">
        <f t="shared" si="32"/>
        <v>1765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1</v>
      </c>
      <c r="AA616" s="5">
        <v>0</v>
      </c>
      <c r="AB616" s="5">
        <v>0</v>
      </c>
      <c r="AC616" s="5">
        <v>1</v>
      </c>
      <c r="AD616" s="5">
        <v>0</v>
      </c>
      <c r="AE616" s="8">
        <v>10647</v>
      </c>
      <c r="AF616" s="5">
        <v>1</v>
      </c>
    </row>
    <row r="617" spans="1:32" x14ac:dyDescent="0.25">
      <c r="A617" s="2">
        <v>2016</v>
      </c>
      <c r="B617" s="1" t="s">
        <v>29</v>
      </c>
      <c r="C617" s="8">
        <v>51</v>
      </c>
      <c r="D617" s="8">
        <v>8820</v>
      </c>
      <c r="E617" s="8">
        <f t="shared" si="33"/>
        <v>14411.764705882353</v>
      </c>
      <c r="F617" s="8">
        <v>5057</v>
      </c>
      <c r="G617" s="8">
        <v>1524</v>
      </c>
      <c r="H617" s="8">
        <v>695</v>
      </c>
      <c r="I617" s="8">
        <v>0</v>
      </c>
      <c r="J617" s="8">
        <v>0</v>
      </c>
      <c r="K617" s="8">
        <v>0</v>
      </c>
      <c r="L617" s="8">
        <v>5102</v>
      </c>
      <c r="M617" s="8">
        <f t="shared" si="31"/>
        <v>100.03921568627452</v>
      </c>
      <c r="N617" s="8">
        <v>17</v>
      </c>
      <c r="O617" s="8">
        <v>2</v>
      </c>
      <c r="P617" s="8">
        <v>1</v>
      </c>
      <c r="Q617" s="9">
        <v>108547</v>
      </c>
      <c r="R617" s="9">
        <f t="shared" si="32"/>
        <v>2128.372549019608</v>
      </c>
      <c r="S617" s="5">
        <v>1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1</v>
      </c>
      <c r="AA617" s="5">
        <v>0</v>
      </c>
      <c r="AB617" s="5">
        <v>0</v>
      </c>
      <c r="AC617" s="5">
        <v>1</v>
      </c>
      <c r="AD617" s="5">
        <v>0</v>
      </c>
      <c r="AE617" s="8">
        <v>64818</v>
      </c>
      <c r="AF617" s="5">
        <v>0</v>
      </c>
    </row>
    <row r="618" spans="1:32" x14ac:dyDescent="0.25">
      <c r="A618" s="2">
        <v>2016</v>
      </c>
      <c r="B618" s="1" t="s">
        <v>30</v>
      </c>
      <c r="C618" s="8">
        <v>47</v>
      </c>
      <c r="D618" s="8">
        <v>8044</v>
      </c>
      <c r="E618" s="8">
        <f t="shared" si="33"/>
        <v>14262.411347517733</v>
      </c>
      <c r="F618" s="8">
        <v>3162</v>
      </c>
      <c r="G618" s="8">
        <v>760</v>
      </c>
      <c r="H618" s="8">
        <v>483</v>
      </c>
      <c r="I618" s="8">
        <v>0</v>
      </c>
      <c r="J618" s="8">
        <v>0</v>
      </c>
      <c r="K618" s="8">
        <v>0</v>
      </c>
      <c r="L618" s="8">
        <v>6199</v>
      </c>
      <c r="M618" s="8">
        <f t="shared" si="31"/>
        <v>131.89361702127658</v>
      </c>
      <c r="N618" s="8">
        <v>22</v>
      </c>
      <c r="O618" s="8">
        <v>5</v>
      </c>
      <c r="P618" s="8">
        <v>3</v>
      </c>
      <c r="Q618" s="9">
        <v>89497</v>
      </c>
      <c r="R618" s="9">
        <f t="shared" si="32"/>
        <v>1904.1914893617022</v>
      </c>
      <c r="S618" s="5">
        <v>1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1</v>
      </c>
      <c r="AA618" s="5">
        <v>0</v>
      </c>
      <c r="AB618" s="5">
        <v>0</v>
      </c>
      <c r="AC618" s="5">
        <v>1</v>
      </c>
      <c r="AD618" s="5">
        <v>0</v>
      </c>
      <c r="AE618" s="8">
        <v>37425</v>
      </c>
      <c r="AF618" s="5">
        <v>1</v>
      </c>
    </row>
    <row r="619" spans="1:32" x14ac:dyDescent="0.25">
      <c r="A619" s="2">
        <v>2016</v>
      </c>
      <c r="B619" s="1" t="s">
        <v>30</v>
      </c>
      <c r="C619" s="8">
        <v>44</v>
      </c>
      <c r="D619" s="8">
        <v>7605</v>
      </c>
      <c r="E619" s="8">
        <f t="shared" si="33"/>
        <v>14403.409090909092</v>
      </c>
      <c r="F619" s="8">
        <v>2840</v>
      </c>
      <c r="G619" s="8">
        <v>787</v>
      </c>
      <c r="H619" s="8">
        <v>450</v>
      </c>
      <c r="I619" s="8">
        <v>0</v>
      </c>
      <c r="J619" s="8">
        <v>0</v>
      </c>
      <c r="K619" s="8">
        <v>0</v>
      </c>
      <c r="L619" s="8">
        <v>9868</v>
      </c>
      <c r="M619" s="8">
        <f t="shared" si="31"/>
        <v>224.27272727272728</v>
      </c>
      <c r="N619" s="8">
        <v>23</v>
      </c>
      <c r="O619" s="8">
        <v>6</v>
      </c>
      <c r="P619" s="8">
        <v>2</v>
      </c>
      <c r="Q619" s="9">
        <v>74500</v>
      </c>
      <c r="R619" s="9">
        <f t="shared" si="32"/>
        <v>1693.1818181818182</v>
      </c>
      <c r="S619" s="5">
        <v>1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1</v>
      </c>
      <c r="AA619" s="5">
        <v>0</v>
      </c>
      <c r="AB619" s="5">
        <v>0</v>
      </c>
      <c r="AC619" s="5">
        <v>1</v>
      </c>
      <c r="AD619" s="5">
        <v>0</v>
      </c>
      <c r="AE619" s="8">
        <v>33138</v>
      </c>
      <c r="AF619" s="5">
        <v>1</v>
      </c>
    </row>
    <row r="620" spans="1:32" x14ac:dyDescent="0.25">
      <c r="A620" s="2">
        <v>2016</v>
      </c>
      <c r="B620" s="1" t="s">
        <v>30</v>
      </c>
      <c r="C620" s="20">
        <v>80</v>
      </c>
      <c r="D620" s="20">
        <v>17750</v>
      </c>
      <c r="E620" s="8">
        <f t="shared" si="33"/>
        <v>18489.583333333332</v>
      </c>
      <c r="F620" s="20">
        <v>5986</v>
      </c>
      <c r="G620" s="39">
        <v>1308</v>
      </c>
      <c r="H620" s="40">
        <v>560</v>
      </c>
      <c r="I620" s="8">
        <v>0</v>
      </c>
      <c r="J620" s="8">
        <v>0</v>
      </c>
      <c r="K620" s="8">
        <v>0</v>
      </c>
      <c r="L620" s="20">
        <v>6417</v>
      </c>
      <c r="M620" s="8">
        <f t="shared" si="31"/>
        <v>80.212500000000006</v>
      </c>
      <c r="N620" s="41">
        <v>19</v>
      </c>
      <c r="O620" s="20">
        <v>5</v>
      </c>
      <c r="P620" s="20">
        <v>1</v>
      </c>
      <c r="Q620" s="23">
        <v>160522</v>
      </c>
      <c r="R620" s="9">
        <f t="shared" si="32"/>
        <v>2006.5250000000001</v>
      </c>
      <c r="S620" s="5">
        <v>1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1</v>
      </c>
      <c r="AA620" s="5">
        <v>0</v>
      </c>
      <c r="AB620" s="5">
        <v>0</v>
      </c>
      <c r="AC620" s="5">
        <v>1</v>
      </c>
      <c r="AD620" s="5">
        <v>0</v>
      </c>
      <c r="AE620" s="42">
        <v>71686</v>
      </c>
      <c r="AF620" s="5">
        <v>1</v>
      </c>
    </row>
    <row r="621" spans="1:32" x14ac:dyDescent="0.25">
      <c r="A621" s="2">
        <v>2016</v>
      </c>
      <c r="B621" s="1" t="s">
        <v>30</v>
      </c>
      <c r="C621" s="20">
        <v>49</v>
      </c>
      <c r="D621" s="20">
        <v>9288</v>
      </c>
      <c r="E621" s="8">
        <f t="shared" si="33"/>
        <v>15795.918367346938</v>
      </c>
      <c r="F621" s="20">
        <v>2862</v>
      </c>
      <c r="G621" s="39">
        <v>755</v>
      </c>
      <c r="H621" s="40">
        <v>242</v>
      </c>
      <c r="I621" s="8">
        <v>0</v>
      </c>
      <c r="J621" s="8">
        <v>0</v>
      </c>
      <c r="K621" s="8">
        <v>0</v>
      </c>
      <c r="L621" s="20">
        <v>2401</v>
      </c>
      <c r="M621" s="8">
        <f t="shared" si="31"/>
        <v>49</v>
      </c>
      <c r="N621" s="41">
        <v>4</v>
      </c>
      <c r="O621" s="20">
        <v>5</v>
      </c>
      <c r="P621" s="20">
        <v>1</v>
      </c>
      <c r="Q621" s="23">
        <v>66384</v>
      </c>
      <c r="R621" s="9">
        <f t="shared" si="32"/>
        <v>1354.7755102040817</v>
      </c>
      <c r="S621" s="5">
        <v>1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1</v>
      </c>
      <c r="AA621" s="5">
        <v>0</v>
      </c>
      <c r="AB621" s="5">
        <v>0</v>
      </c>
      <c r="AC621" s="5">
        <v>1</v>
      </c>
      <c r="AD621" s="5">
        <v>0</v>
      </c>
      <c r="AE621" s="42">
        <v>33330</v>
      </c>
      <c r="AF621" s="5">
        <v>1</v>
      </c>
    </row>
    <row r="622" spans="1:32" x14ac:dyDescent="0.25">
      <c r="A622" s="2">
        <v>2016</v>
      </c>
      <c r="B622" s="1" t="s">
        <v>30</v>
      </c>
      <c r="C622" s="20">
        <v>157</v>
      </c>
      <c r="D622" s="20">
        <v>37423</v>
      </c>
      <c r="E622" s="8">
        <f t="shared" si="33"/>
        <v>19863.588110403394</v>
      </c>
      <c r="F622" s="20">
        <v>4625</v>
      </c>
      <c r="G622" s="39">
        <v>2205</v>
      </c>
      <c r="H622" s="40">
        <v>1338</v>
      </c>
      <c r="I622" s="8">
        <v>0</v>
      </c>
      <c r="J622" s="8">
        <v>0</v>
      </c>
      <c r="K622" s="8">
        <v>0</v>
      </c>
      <c r="L622" s="20">
        <v>13798</v>
      </c>
      <c r="M622" s="8">
        <f t="shared" si="31"/>
        <v>87.885350318471339</v>
      </c>
      <c r="N622" s="41">
        <v>38</v>
      </c>
      <c r="O622" s="20">
        <v>7</v>
      </c>
      <c r="P622" s="20">
        <v>3</v>
      </c>
      <c r="Q622" s="23">
        <v>311483</v>
      </c>
      <c r="R622" s="9">
        <f t="shared" si="32"/>
        <v>1983.968152866242</v>
      </c>
      <c r="S622" s="5">
        <v>1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1</v>
      </c>
      <c r="AA622" s="5">
        <v>0</v>
      </c>
      <c r="AB622" s="5">
        <v>0</v>
      </c>
      <c r="AC622" s="5">
        <v>1</v>
      </c>
      <c r="AD622" s="5">
        <v>0</v>
      </c>
      <c r="AE622" s="42">
        <v>141610</v>
      </c>
      <c r="AF622" s="5">
        <v>1</v>
      </c>
    </row>
    <row r="623" spans="1:32" x14ac:dyDescent="0.25">
      <c r="A623" s="2">
        <v>2016</v>
      </c>
      <c r="B623" s="1" t="s">
        <v>30</v>
      </c>
      <c r="C623" s="20">
        <v>4</v>
      </c>
      <c r="D623" s="20">
        <v>731</v>
      </c>
      <c r="E623" s="8">
        <f t="shared" si="33"/>
        <v>15229.166666666666</v>
      </c>
      <c r="F623" s="20">
        <v>3442</v>
      </c>
      <c r="G623" s="39">
        <v>0</v>
      </c>
      <c r="H623" s="40">
        <v>0</v>
      </c>
      <c r="I623" s="8">
        <v>0</v>
      </c>
      <c r="J623" s="8">
        <v>0</v>
      </c>
      <c r="K623" s="8">
        <v>0</v>
      </c>
      <c r="L623" s="20">
        <v>7984</v>
      </c>
      <c r="M623" s="8">
        <f t="shared" si="31"/>
        <v>1996</v>
      </c>
      <c r="N623" s="41">
        <v>14</v>
      </c>
      <c r="O623" s="20">
        <v>0</v>
      </c>
      <c r="P623" s="20">
        <v>1</v>
      </c>
      <c r="Q623" s="23">
        <v>40010</v>
      </c>
      <c r="R623" s="9">
        <f t="shared" si="32"/>
        <v>10002.5</v>
      </c>
      <c r="S623" s="5">
        <v>1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42">
        <v>419</v>
      </c>
      <c r="AF623" s="5">
        <v>1</v>
      </c>
    </row>
    <row r="624" spans="1:32" x14ac:dyDescent="0.25">
      <c r="A624" s="2">
        <v>2016</v>
      </c>
      <c r="B624" s="1" t="s">
        <v>30</v>
      </c>
      <c r="C624" s="20">
        <v>49</v>
      </c>
      <c r="D624" s="20">
        <v>12380</v>
      </c>
      <c r="E624" s="8">
        <f t="shared" si="33"/>
        <v>21054.421768707482</v>
      </c>
      <c r="F624" s="20">
        <v>2878</v>
      </c>
      <c r="G624" s="39">
        <v>623</v>
      </c>
      <c r="H624" s="40">
        <v>330</v>
      </c>
      <c r="I624" s="8">
        <v>0</v>
      </c>
      <c r="J624" s="8">
        <v>0</v>
      </c>
      <c r="K624" s="8">
        <v>0</v>
      </c>
      <c r="L624" s="20">
        <v>4802</v>
      </c>
      <c r="M624" s="8">
        <f t="shared" si="31"/>
        <v>98</v>
      </c>
      <c r="N624" s="41">
        <v>19</v>
      </c>
      <c r="O624" s="20">
        <v>4</v>
      </c>
      <c r="P624" s="20">
        <v>3</v>
      </c>
      <c r="Q624" s="23">
        <v>58766</v>
      </c>
      <c r="R624" s="9">
        <f t="shared" si="32"/>
        <v>1199.3061224489795</v>
      </c>
      <c r="S624" s="5">
        <v>1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1</v>
      </c>
      <c r="AA624" s="5">
        <v>0</v>
      </c>
      <c r="AB624" s="5">
        <v>0</v>
      </c>
      <c r="AC624" s="5">
        <v>1</v>
      </c>
      <c r="AD624" s="5">
        <v>0</v>
      </c>
      <c r="AE624" s="42">
        <v>37930</v>
      </c>
      <c r="AF624" s="5">
        <v>0</v>
      </c>
    </row>
    <row r="625" spans="1:32" x14ac:dyDescent="0.25">
      <c r="A625" s="2">
        <v>2016</v>
      </c>
      <c r="B625" s="1" t="s">
        <v>30</v>
      </c>
      <c r="C625" s="20">
        <v>13</v>
      </c>
      <c r="D625" s="20">
        <v>1804</v>
      </c>
      <c r="E625" s="8">
        <f t="shared" si="33"/>
        <v>11564.102564102564</v>
      </c>
      <c r="F625" s="20">
        <v>1406</v>
      </c>
      <c r="G625" s="39">
        <v>0</v>
      </c>
      <c r="H625" s="40">
        <v>0</v>
      </c>
      <c r="I625" s="8">
        <v>0</v>
      </c>
      <c r="J625" s="8">
        <v>0</v>
      </c>
      <c r="K625" s="8">
        <v>0</v>
      </c>
      <c r="L625" s="20">
        <v>80</v>
      </c>
      <c r="M625" s="8">
        <f t="shared" si="31"/>
        <v>6.1538461538461542</v>
      </c>
      <c r="N625" s="41">
        <v>1</v>
      </c>
      <c r="O625" s="20">
        <v>0</v>
      </c>
      <c r="P625" s="20">
        <v>0</v>
      </c>
      <c r="Q625" s="23">
        <v>3363</v>
      </c>
      <c r="R625" s="9">
        <f t="shared" si="32"/>
        <v>258.69230769230768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42">
        <v>1998</v>
      </c>
      <c r="AF625" s="5">
        <v>0</v>
      </c>
    </row>
    <row r="626" spans="1:32" x14ac:dyDescent="0.25">
      <c r="A626" s="2">
        <v>2016</v>
      </c>
      <c r="B626" s="1" t="s">
        <v>30</v>
      </c>
      <c r="C626" s="20">
        <v>60</v>
      </c>
      <c r="D626" s="20">
        <v>10973</v>
      </c>
      <c r="E626" s="8">
        <f t="shared" si="33"/>
        <v>15240.277777777777</v>
      </c>
      <c r="F626" s="20">
        <v>3438</v>
      </c>
      <c r="G626" s="39">
        <v>769</v>
      </c>
      <c r="H626" s="40">
        <v>350</v>
      </c>
      <c r="I626" s="8">
        <v>0</v>
      </c>
      <c r="J626" s="8">
        <v>0</v>
      </c>
      <c r="K626" s="8">
        <v>0</v>
      </c>
      <c r="L626" s="20">
        <v>4515</v>
      </c>
      <c r="M626" s="8">
        <f t="shared" si="31"/>
        <v>75.25</v>
      </c>
      <c r="N626" s="41">
        <v>16</v>
      </c>
      <c r="O626" s="20">
        <v>5</v>
      </c>
      <c r="P626" s="20">
        <v>1</v>
      </c>
      <c r="Q626" s="23">
        <v>89967</v>
      </c>
      <c r="R626" s="9">
        <f t="shared" si="32"/>
        <v>1499.45</v>
      </c>
      <c r="S626" s="5">
        <v>1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1</v>
      </c>
      <c r="AA626" s="5">
        <v>0</v>
      </c>
      <c r="AB626" s="5">
        <v>0</v>
      </c>
      <c r="AC626" s="5">
        <v>1</v>
      </c>
      <c r="AD626" s="5">
        <v>0</v>
      </c>
      <c r="AE626" s="42">
        <v>36585</v>
      </c>
      <c r="AF626" s="5">
        <v>1</v>
      </c>
    </row>
    <row r="627" spans="1:32" x14ac:dyDescent="0.25">
      <c r="A627" s="2">
        <v>2016</v>
      </c>
      <c r="B627" s="1" t="s">
        <v>30</v>
      </c>
      <c r="C627" s="20">
        <v>73</v>
      </c>
      <c r="D627" s="20">
        <v>16308</v>
      </c>
      <c r="E627" s="8">
        <f t="shared" si="33"/>
        <v>18616.438356164384</v>
      </c>
      <c r="F627" s="20">
        <v>3282</v>
      </c>
      <c r="G627" s="39">
        <v>864</v>
      </c>
      <c r="H627" s="40">
        <v>390</v>
      </c>
      <c r="I627" s="8">
        <v>0</v>
      </c>
      <c r="J627" s="8">
        <v>0</v>
      </c>
      <c r="K627" s="8">
        <v>0</v>
      </c>
      <c r="L627" s="20">
        <v>5885</v>
      </c>
      <c r="M627" s="8">
        <f t="shared" si="31"/>
        <v>80.61643835616438</v>
      </c>
      <c r="N627" s="41">
        <v>18</v>
      </c>
      <c r="O627" s="20">
        <v>3</v>
      </c>
      <c r="P627" s="20">
        <v>1</v>
      </c>
      <c r="Q627" s="23">
        <v>98391</v>
      </c>
      <c r="R627" s="9">
        <f t="shared" si="32"/>
        <v>1347.8219178082193</v>
      </c>
      <c r="S627" s="5">
        <v>1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1</v>
      </c>
      <c r="AA627" s="5">
        <v>0</v>
      </c>
      <c r="AB627" s="5">
        <v>0</v>
      </c>
      <c r="AC627" s="5">
        <v>1</v>
      </c>
      <c r="AD627" s="5">
        <v>0</v>
      </c>
      <c r="AE627" s="42">
        <v>43202</v>
      </c>
      <c r="AF627" s="5">
        <v>1</v>
      </c>
    </row>
    <row r="628" spans="1:32" x14ac:dyDescent="0.25">
      <c r="A628" s="2">
        <v>2016</v>
      </c>
      <c r="B628" s="1" t="s">
        <v>30</v>
      </c>
      <c r="C628" s="20">
        <v>112</v>
      </c>
      <c r="D628" s="20">
        <v>25855</v>
      </c>
      <c r="E628" s="8">
        <f t="shared" si="33"/>
        <v>19237.351190476191</v>
      </c>
      <c r="F628" s="20">
        <v>5494</v>
      </c>
      <c r="G628" s="39">
        <v>1405</v>
      </c>
      <c r="H628" s="40">
        <v>516</v>
      </c>
      <c r="I628" s="8">
        <v>0</v>
      </c>
      <c r="J628" s="8">
        <v>0</v>
      </c>
      <c r="K628" s="8">
        <v>0</v>
      </c>
      <c r="L628" s="20">
        <v>7844</v>
      </c>
      <c r="M628" s="8">
        <f t="shared" si="31"/>
        <v>70.035714285714292</v>
      </c>
      <c r="N628" s="41">
        <v>16</v>
      </c>
      <c r="O628" s="20">
        <v>3</v>
      </c>
      <c r="P628" s="20">
        <v>2</v>
      </c>
      <c r="Q628" s="23">
        <v>117745</v>
      </c>
      <c r="R628" s="9">
        <f t="shared" si="32"/>
        <v>1051.2946428571429</v>
      </c>
      <c r="S628" s="5">
        <v>1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1</v>
      </c>
      <c r="AA628" s="5">
        <v>0</v>
      </c>
      <c r="AB628" s="5">
        <v>0</v>
      </c>
      <c r="AC628" s="5">
        <v>1</v>
      </c>
      <c r="AD628" s="5">
        <v>0</v>
      </c>
      <c r="AE628" s="42">
        <v>68751</v>
      </c>
      <c r="AF628" s="5">
        <v>1</v>
      </c>
    </row>
    <row r="629" spans="1:32" x14ac:dyDescent="0.25">
      <c r="A629" s="2">
        <v>2016</v>
      </c>
      <c r="B629" s="1" t="s">
        <v>30</v>
      </c>
      <c r="C629" s="20">
        <v>86</v>
      </c>
      <c r="D629" s="20">
        <v>23998</v>
      </c>
      <c r="E629" s="8">
        <f t="shared" si="33"/>
        <v>23253.875968992248</v>
      </c>
      <c r="F629" s="20">
        <v>4280</v>
      </c>
      <c r="G629" s="39">
        <v>1647</v>
      </c>
      <c r="H629" s="40">
        <v>600</v>
      </c>
      <c r="I629" s="8">
        <v>0</v>
      </c>
      <c r="J629" s="8">
        <v>0</v>
      </c>
      <c r="K629" s="8">
        <v>0</v>
      </c>
      <c r="L629" s="20">
        <v>6714</v>
      </c>
      <c r="M629" s="8">
        <f t="shared" si="31"/>
        <v>78.069767441860463</v>
      </c>
      <c r="N629" s="41">
        <v>21</v>
      </c>
      <c r="O629" s="20">
        <v>3</v>
      </c>
      <c r="P629" s="20">
        <v>3</v>
      </c>
      <c r="Q629" s="23">
        <v>133530</v>
      </c>
      <c r="R629" s="9">
        <f t="shared" si="32"/>
        <v>1552.6744186046512</v>
      </c>
      <c r="S629" s="5">
        <v>1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1</v>
      </c>
      <c r="AA629" s="5">
        <v>0</v>
      </c>
      <c r="AB629" s="5">
        <v>0</v>
      </c>
      <c r="AC629" s="5">
        <v>1</v>
      </c>
      <c r="AD629" s="5">
        <v>0</v>
      </c>
      <c r="AE629" s="42">
        <v>64927</v>
      </c>
      <c r="AF629" s="5">
        <v>1</v>
      </c>
    </row>
    <row r="630" spans="1:32" x14ac:dyDescent="0.25">
      <c r="A630" s="2">
        <v>2016</v>
      </c>
      <c r="B630" s="1" t="s">
        <v>30</v>
      </c>
      <c r="C630" s="20">
        <v>83</v>
      </c>
      <c r="D630" s="20">
        <v>18029</v>
      </c>
      <c r="E630" s="8">
        <f t="shared" si="33"/>
        <v>18101.405622489961</v>
      </c>
      <c r="F630" s="20">
        <v>3684</v>
      </c>
      <c r="G630" s="39">
        <v>1212</v>
      </c>
      <c r="H630" s="40">
        <v>513</v>
      </c>
      <c r="I630" s="8">
        <v>0</v>
      </c>
      <c r="J630" s="8">
        <v>0</v>
      </c>
      <c r="K630" s="8">
        <v>0</v>
      </c>
      <c r="L630" s="20">
        <v>7854</v>
      </c>
      <c r="M630" s="8">
        <f t="shared" si="31"/>
        <v>94.626506024096386</v>
      </c>
      <c r="N630" s="41">
        <v>22</v>
      </c>
      <c r="O630" s="20">
        <v>2</v>
      </c>
      <c r="P630" s="20">
        <v>1</v>
      </c>
      <c r="Q630" s="23">
        <v>119510</v>
      </c>
      <c r="R630" s="9">
        <f t="shared" si="32"/>
        <v>1439.8795180722891</v>
      </c>
      <c r="S630" s="5">
        <v>1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1</v>
      </c>
      <c r="AA630" s="5">
        <v>0</v>
      </c>
      <c r="AB630" s="5">
        <v>0</v>
      </c>
      <c r="AC630" s="5">
        <v>1</v>
      </c>
      <c r="AD630" s="5">
        <v>0</v>
      </c>
      <c r="AE630" s="42">
        <v>53429</v>
      </c>
      <c r="AF630" s="5">
        <v>1</v>
      </c>
    </row>
    <row r="631" spans="1:32" x14ac:dyDescent="0.25">
      <c r="A631" s="2">
        <v>2016</v>
      </c>
      <c r="B631" s="1" t="s">
        <v>30</v>
      </c>
      <c r="C631" s="20">
        <v>193</v>
      </c>
      <c r="D631" s="20">
        <v>43020</v>
      </c>
      <c r="E631" s="8">
        <f t="shared" si="33"/>
        <v>18575.129533678759</v>
      </c>
      <c r="F631" s="20">
        <v>7940</v>
      </c>
      <c r="G631" s="39">
        <v>2309</v>
      </c>
      <c r="H631" s="40">
        <v>757</v>
      </c>
      <c r="I631" s="8">
        <v>0</v>
      </c>
      <c r="J631" s="8">
        <v>0</v>
      </c>
      <c r="K631" s="8">
        <v>0</v>
      </c>
      <c r="L631" s="20">
        <v>19170</v>
      </c>
      <c r="M631" s="8">
        <f t="shared" si="31"/>
        <v>99.326424870466326</v>
      </c>
      <c r="N631" s="41">
        <v>34</v>
      </c>
      <c r="O631" s="20">
        <v>6</v>
      </c>
      <c r="P631" s="20">
        <v>4</v>
      </c>
      <c r="Q631" s="23">
        <v>304730</v>
      </c>
      <c r="R631" s="9">
        <f t="shared" si="32"/>
        <v>1578.9119170984457</v>
      </c>
      <c r="S631" s="5">
        <v>1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1</v>
      </c>
      <c r="AA631" s="5">
        <v>0</v>
      </c>
      <c r="AB631" s="5">
        <v>0</v>
      </c>
      <c r="AC631" s="5">
        <v>1</v>
      </c>
      <c r="AD631" s="5">
        <v>0</v>
      </c>
      <c r="AE631" s="42">
        <v>128875</v>
      </c>
      <c r="AF631" s="5">
        <v>1</v>
      </c>
    </row>
    <row r="632" spans="1:32" x14ac:dyDescent="0.25">
      <c r="A632" s="2">
        <v>2016</v>
      </c>
      <c r="B632" s="1" t="s">
        <v>30</v>
      </c>
      <c r="C632" s="20">
        <v>100</v>
      </c>
      <c r="D632" s="20">
        <v>21151</v>
      </c>
      <c r="E632" s="8">
        <f t="shared" si="33"/>
        <v>17625.833333333332</v>
      </c>
      <c r="F632" s="20">
        <v>4674</v>
      </c>
      <c r="G632" s="39">
        <v>1621</v>
      </c>
      <c r="H632" s="40">
        <v>646</v>
      </c>
      <c r="I632" s="8">
        <v>0</v>
      </c>
      <c r="J632" s="8">
        <v>0</v>
      </c>
      <c r="K632" s="8">
        <v>0</v>
      </c>
      <c r="L632" s="20">
        <v>8608</v>
      </c>
      <c r="M632" s="8">
        <f t="shared" si="31"/>
        <v>86.08</v>
      </c>
      <c r="N632" s="41">
        <v>25</v>
      </c>
      <c r="O632" s="20">
        <v>6</v>
      </c>
      <c r="P632" s="20">
        <v>4</v>
      </c>
      <c r="Q632" s="23">
        <v>173317</v>
      </c>
      <c r="R632" s="9">
        <f t="shared" si="32"/>
        <v>1733.17</v>
      </c>
      <c r="S632" s="5">
        <v>1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1</v>
      </c>
      <c r="AA632" s="5">
        <v>0</v>
      </c>
      <c r="AB632" s="5">
        <v>0</v>
      </c>
      <c r="AC632" s="5">
        <v>1</v>
      </c>
      <c r="AD632" s="5">
        <v>0</v>
      </c>
      <c r="AE632" s="42">
        <v>73467</v>
      </c>
      <c r="AF632" s="5">
        <v>1</v>
      </c>
    </row>
    <row r="633" spans="1:32" x14ac:dyDescent="0.25">
      <c r="A633" s="2">
        <v>2016</v>
      </c>
      <c r="B633" s="1" t="s">
        <v>30</v>
      </c>
      <c r="C633" s="20">
        <v>29</v>
      </c>
      <c r="D633" s="20">
        <v>7769</v>
      </c>
      <c r="E633" s="8">
        <f t="shared" si="33"/>
        <v>22324.712643678158</v>
      </c>
      <c r="F633" s="20">
        <v>2157</v>
      </c>
      <c r="G633" s="39">
        <v>747</v>
      </c>
      <c r="H633" s="40">
        <v>312</v>
      </c>
      <c r="I633" s="8">
        <v>0</v>
      </c>
      <c r="J633" s="8">
        <v>0</v>
      </c>
      <c r="K633" s="8">
        <v>0</v>
      </c>
      <c r="L633" s="20">
        <v>4163</v>
      </c>
      <c r="M633" s="8">
        <f t="shared" si="31"/>
        <v>143.55172413793105</v>
      </c>
      <c r="N633" s="41">
        <v>9</v>
      </c>
      <c r="O633" s="20">
        <v>2</v>
      </c>
      <c r="P633" s="20">
        <v>0</v>
      </c>
      <c r="Q633" s="23">
        <v>75336</v>
      </c>
      <c r="R633" s="9">
        <f t="shared" si="32"/>
        <v>2597.7931034482758</v>
      </c>
      <c r="S633" s="5">
        <v>1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1</v>
      </c>
      <c r="AA633" s="5">
        <v>0</v>
      </c>
      <c r="AB633" s="5">
        <v>0</v>
      </c>
      <c r="AC633" s="5">
        <v>1</v>
      </c>
      <c r="AD633" s="5">
        <v>0</v>
      </c>
      <c r="AE633" s="42">
        <v>27265</v>
      </c>
      <c r="AF633" s="5">
        <v>1</v>
      </c>
    </row>
    <row r="634" spans="1:32" x14ac:dyDescent="0.25">
      <c r="A634" s="2">
        <v>2016</v>
      </c>
      <c r="B634" s="1" t="s">
        <v>30</v>
      </c>
      <c r="C634" s="20">
        <v>60</v>
      </c>
      <c r="D634" s="20">
        <v>11876</v>
      </c>
      <c r="E634" s="8">
        <f t="shared" si="33"/>
        <v>16494.444444444445</v>
      </c>
      <c r="F634" s="20">
        <v>4520</v>
      </c>
      <c r="G634" s="39">
        <v>689</v>
      </c>
      <c r="H634" s="40">
        <v>261</v>
      </c>
      <c r="I634" s="8">
        <v>0</v>
      </c>
      <c r="J634" s="8">
        <v>0</v>
      </c>
      <c r="K634" s="8">
        <v>0</v>
      </c>
      <c r="L634" s="20">
        <v>8402</v>
      </c>
      <c r="M634" s="8">
        <f t="shared" si="31"/>
        <v>140.03333333333333</v>
      </c>
      <c r="N634" s="41">
        <v>14</v>
      </c>
      <c r="O634" s="20">
        <v>4</v>
      </c>
      <c r="P634" s="20">
        <v>3</v>
      </c>
      <c r="Q634" s="23">
        <v>87061</v>
      </c>
      <c r="R634" s="9">
        <f t="shared" si="32"/>
        <v>1451.0166666666667</v>
      </c>
      <c r="S634" s="5">
        <v>1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1</v>
      </c>
      <c r="AA634" s="5">
        <v>0</v>
      </c>
      <c r="AB634" s="5">
        <v>0</v>
      </c>
      <c r="AC634" s="5">
        <v>1</v>
      </c>
      <c r="AD634" s="5">
        <v>0</v>
      </c>
      <c r="AE634" s="42">
        <v>50444</v>
      </c>
      <c r="AF634" s="5">
        <v>1</v>
      </c>
    </row>
    <row r="635" spans="1:32" x14ac:dyDescent="0.25">
      <c r="A635" s="2">
        <v>2016</v>
      </c>
      <c r="B635" s="1" t="s">
        <v>30</v>
      </c>
      <c r="C635" s="20">
        <v>85</v>
      </c>
      <c r="D635" s="20">
        <v>15321</v>
      </c>
      <c r="E635" s="8">
        <f t="shared" si="33"/>
        <v>15020.588235294119</v>
      </c>
      <c r="F635" s="20">
        <v>4225</v>
      </c>
      <c r="G635" s="39">
        <v>686</v>
      </c>
      <c r="H635" s="40">
        <v>360</v>
      </c>
      <c r="I635" s="8">
        <v>0</v>
      </c>
      <c r="J635" s="8">
        <v>0</v>
      </c>
      <c r="K635" s="8">
        <v>0</v>
      </c>
      <c r="L635" s="20">
        <v>5852</v>
      </c>
      <c r="M635" s="8">
        <f t="shared" si="31"/>
        <v>68.847058823529409</v>
      </c>
      <c r="N635" s="41">
        <v>14</v>
      </c>
      <c r="O635" s="20">
        <v>4</v>
      </c>
      <c r="P635" s="20">
        <v>1</v>
      </c>
      <c r="Q635" s="23">
        <v>101142</v>
      </c>
      <c r="R635" s="9">
        <f t="shared" si="32"/>
        <v>1189.9058823529413</v>
      </c>
      <c r="S635" s="5">
        <v>1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1</v>
      </c>
      <c r="AA635" s="5">
        <v>0</v>
      </c>
      <c r="AB635" s="5">
        <v>0</v>
      </c>
      <c r="AC635" s="5">
        <v>1</v>
      </c>
      <c r="AD635" s="5">
        <v>0</v>
      </c>
      <c r="AE635" s="42">
        <v>41667</v>
      </c>
      <c r="AF635" s="5">
        <v>1</v>
      </c>
    </row>
    <row r="636" spans="1:32" x14ac:dyDescent="0.25">
      <c r="A636" s="2">
        <v>2016</v>
      </c>
      <c r="B636" s="1" t="s">
        <v>30</v>
      </c>
      <c r="C636" s="20">
        <v>13</v>
      </c>
      <c r="D636" s="20">
        <v>2426</v>
      </c>
      <c r="E636" s="8">
        <f t="shared" si="33"/>
        <v>15551.282051282051</v>
      </c>
      <c r="F636" s="20">
        <v>2793</v>
      </c>
      <c r="G636" s="39">
        <v>82</v>
      </c>
      <c r="H636" s="40">
        <v>57</v>
      </c>
      <c r="I636" s="8">
        <v>0</v>
      </c>
      <c r="J636" s="8">
        <v>0</v>
      </c>
      <c r="K636" s="8">
        <v>0</v>
      </c>
      <c r="L636" s="20">
        <v>1417</v>
      </c>
      <c r="M636" s="8">
        <f t="shared" si="31"/>
        <v>109</v>
      </c>
      <c r="N636" s="41">
        <v>4</v>
      </c>
      <c r="O636" s="20">
        <v>2</v>
      </c>
      <c r="P636" s="20">
        <v>1</v>
      </c>
      <c r="Q636" s="23">
        <v>24381</v>
      </c>
      <c r="R636" s="9">
        <f t="shared" si="32"/>
        <v>1875.4615384615386</v>
      </c>
      <c r="S636" s="5">
        <v>1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1</v>
      </c>
      <c r="AA636" s="5">
        <v>0</v>
      </c>
      <c r="AB636" s="5">
        <v>0</v>
      </c>
      <c r="AC636" s="5">
        <v>1</v>
      </c>
      <c r="AD636" s="5">
        <v>0</v>
      </c>
      <c r="AE636" s="42">
        <v>12682</v>
      </c>
      <c r="AF636" s="5">
        <v>0</v>
      </c>
    </row>
    <row r="637" spans="1:32" x14ac:dyDescent="0.25">
      <c r="A637" s="2">
        <v>2016</v>
      </c>
      <c r="B637" s="1" t="s">
        <v>29</v>
      </c>
      <c r="C637" s="20">
        <v>1</v>
      </c>
      <c r="D637" s="20">
        <v>200</v>
      </c>
      <c r="E637" s="8">
        <f t="shared" si="33"/>
        <v>16666.666666666668</v>
      </c>
      <c r="F637" s="20">
        <v>0</v>
      </c>
      <c r="G637" s="39">
        <v>70</v>
      </c>
      <c r="H637" s="40">
        <v>0</v>
      </c>
      <c r="I637" s="8">
        <v>0</v>
      </c>
      <c r="J637" s="8">
        <v>0</v>
      </c>
      <c r="K637" s="8">
        <v>0</v>
      </c>
      <c r="L637" s="20">
        <v>395</v>
      </c>
      <c r="M637" s="8">
        <f t="shared" si="31"/>
        <v>395</v>
      </c>
      <c r="N637" s="41">
        <v>4</v>
      </c>
      <c r="O637" s="8">
        <v>0</v>
      </c>
      <c r="P637" s="8">
        <v>0</v>
      </c>
      <c r="Q637" s="23">
        <v>15445</v>
      </c>
      <c r="R637" s="9">
        <f t="shared" si="32"/>
        <v>15445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1</v>
      </c>
      <c r="AA637" s="5">
        <v>0</v>
      </c>
      <c r="AB637" s="5">
        <v>0</v>
      </c>
      <c r="AC637" s="5">
        <v>0</v>
      </c>
      <c r="AD637" s="5">
        <v>0</v>
      </c>
      <c r="AE637" s="42">
        <v>28</v>
      </c>
      <c r="AF637" s="5">
        <v>0</v>
      </c>
    </row>
    <row r="638" spans="1:32" x14ac:dyDescent="0.25">
      <c r="A638" s="2">
        <v>2016</v>
      </c>
      <c r="B638" s="1" t="s">
        <v>30</v>
      </c>
      <c r="C638" s="43">
        <v>115</v>
      </c>
      <c r="D638" s="43">
        <v>29583</v>
      </c>
      <c r="E638" s="8">
        <f t="shared" si="33"/>
        <v>21436.956521739132</v>
      </c>
      <c r="F638" s="44">
        <v>6405</v>
      </c>
      <c r="G638" s="16">
        <v>1816</v>
      </c>
      <c r="H638" s="45">
        <v>680</v>
      </c>
      <c r="I638" s="46">
        <v>0</v>
      </c>
      <c r="J638" s="16">
        <v>0</v>
      </c>
      <c r="K638" s="16">
        <v>0</v>
      </c>
      <c r="L638" s="47">
        <v>5724</v>
      </c>
      <c r="M638" s="8">
        <f t="shared" si="31"/>
        <v>49.77391304347826</v>
      </c>
      <c r="N638" s="48">
        <v>15</v>
      </c>
      <c r="O638" s="48">
        <v>6</v>
      </c>
      <c r="P638" s="48">
        <v>4</v>
      </c>
      <c r="Q638" s="49">
        <v>192371</v>
      </c>
      <c r="R638" s="9">
        <f t="shared" si="32"/>
        <v>1672.7913043478261</v>
      </c>
      <c r="S638" s="5">
        <v>1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1</v>
      </c>
      <c r="AA638" s="5">
        <v>0</v>
      </c>
      <c r="AB638" s="5">
        <v>0</v>
      </c>
      <c r="AC638" s="5">
        <v>1</v>
      </c>
      <c r="AD638" s="5">
        <v>0</v>
      </c>
      <c r="AE638" s="50">
        <v>84667</v>
      </c>
      <c r="AF638" s="5">
        <v>1</v>
      </c>
    </row>
    <row r="639" spans="1:32" x14ac:dyDescent="0.25">
      <c r="A639" s="2">
        <v>2016</v>
      </c>
      <c r="B639" s="1" t="s">
        <v>29</v>
      </c>
      <c r="C639" s="43">
        <v>87</v>
      </c>
      <c r="D639" s="43">
        <v>19149</v>
      </c>
      <c r="E639" s="8">
        <f t="shared" si="33"/>
        <v>18341.954022988506</v>
      </c>
      <c r="F639" s="44">
        <v>4317</v>
      </c>
      <c r="G639" s="16">
        <v>1066</v>
      </c>
      <c r="H639" s="45">
        <v>401</v>
      </c>
      <c r="I639" s="46">
        <v>0</v>
      </c>
      <c r="J639" s="15">
        <v>0</v>
      </c>
      <c r="K639" s="15">
        <v>0</v>
      </c>
      <c r="L639" s="47">
        <v>2995</v>
      </c>
      <c r="M639" s="8">
        <f t="shared" si="31"/>
        <v>34.425287356321839</v>
      </c>
      <c r="N639" s="48">
        <v>9</v>
      </c>
      <c r="O639" s="48">
        <v>1</v>
      </c>
      <c r="P639" s="48">
        <v>4</v>
      </c>
      <c r="Q639" s="49">
        <v>59406</v>
      </c>
      <c r="R639" s="9">
        <f t="shared" si="32"/>
        <v>682.82758620689651</v>
      </c>
      <c r="S639" s="5">
        <v>1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1</v>
      </c>
      <c r="AA639" s="5">
        <v>0</v>
      </c>
      <c r="AB639" s="5">
        <v>0</v>
      </c>
      <c r="AC639" s="5">
        <v>1</v>
      </c>
      <c r="AD639" s="5">
        <v>0</v>
      </c>
      <c r="AE639" s="50">
        <v>72977</v>
      </c>
      <c r="AF639" s="5">
        <v>1</v>
      </c>
    </row>
    <row r="640" spans="1:32" x14ac:dyDescent="0.25">
      <c r="A640" s="2">
        <v>2016</v>
      </c>
      <c r="B640" s="1" t="s">
        <v>29</v>
      </c>
      <c r="C640" s="43">
        <v>62</v>
      </c>
      <c r="D640" s="43">
        <v>11324</v>
      </c>
      <c r="E640" s="8">
        <f t="shared" si="33"/>
        <v>15220.430107526881</v>
      </c>
      <c r="F640" s="44">
        <v>3611</v>
      </c>
      <c r="G640" s="16">
        <v>810</v>
      </c>
      <c r="H640" s="45">
        <v>321</v>
      </c>
      <c r="I640" s="46">
        <v>0</v>
      </c>
      <c r="J640" s="15">
        <v>0</v>
      </c>
      <c r="K640" s="15">
        <v>0</v>
      </c>
      <c r="L640" s="47">
        <v>3708</v>
      </c>
      <c r="M640" s="8">
        <f t="shared" si="31"/>
        <v>59.806451612903224</v>
      </c>
      <c r="N640" s="48">
        <v>15</v>
      </c>
      <c r="O640" s="48">
        <v>2</v>
      </c>
      <c r="P640" s="48">
        <v>3</v>
      </c>
      <c r="Q640" s="49">
        <v>43589</v>
      </c>
      <c r="R640" s="9">
        <f t="shared" si="32"/>
        <v>703.04838709677415</v>
      </c>
      <c r="S640" s="5">
        <v>1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1</v>
      </c>
      <c r="AA640" s="5">
        <v>0</v>
      </c>
      <c r="AB640" s="5">
        <v>0</v>
      </c>
      <c r="AC640" s="5">
        <v>1</v>
      </c>
      <c r="AD640" s="5">
        <v>0</v>
      </c>
      <c r="AE640" s="50">
        <v>26872</v>
      </c>
      <c r="AF640" s="5">
        <v>1</v>
      </c>
    </row>
    <row r="641" spans="1:32" x14ac:dyDescent="0.25">
      <c r="A641" s="2">
        <v>2016</v>
      </c>
      <c r="B641" s="1" t="s">
        <v>29</v>
      </c>
      <c r="C641" s="43">
        <v>80</v>
      </c>
      <c r="D641" s="43">
        <v>10122</v>
      </c>
      <c r="E641" s="8">
        <f t="shared" si="33"/>
        <v>10543.750000000002</v>
      </c>
      <c r="F641" s="44">
        <v>24000</v>
      </c>
      <c r="G641" s="16">
        <v>0</v>
      </c>
      <c r="H641" s="16">
        <v>0</v>
      </c>
      <c r="I641" s="15">
        <v>0</v>
      </c>
      <c r="J641" s="15">
        <v>0</v>
      </c>
      <c r="K641" s="15">
        <v>0</v>
      </c>
      <c r="L641" s="47">
        <v>22950</v>
      </c>
      <c r="M641" s="8">
        <f t="shared" si="31"/>
        <v>286.875</v>
      </c>
      <c r="N641" s="48">
        <v>33</v>
      </c>
      <c r="O641" s="48">
        <v>15</v>
      </c>
      <c r="P641" s="16">
        <v>0</v>
      </c>
      <c r="Q641" s="49">
        <v>319046</v>
      </c>
      <c r="R641" s="9">
        <f t="shared" si="32"/>
        <v>3988.0749999999998</v>
      </c>
      <c r="S641" s="5">
        <v>1</v>
      </c>
      <c r="T641" s="5">
        <v>1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0">
        <v>107915</v>
      </c>
      <c r="AF641" s="5">
        <v>1</v>
      </c>
    </row>
    <row r="642" spans="1:32" x14ac:dyDescent="0.25">
      <c r="A642" s="2">
        <v>2016</v>
      </c>
      <c r="B642" s="1" t="s">
        <v>30</v>
      </c>
      <c r="C642" s="43">
        <v>131</v>
      </c>
      <c r="D642" s="43">
        <v>28707</v>
      </c>
      <c r="E642" s="8">
        <f t="shared" si="33"/>
        <v>18261.450381679388</v>
      </c>
      <c r="F642" s="44">
        <v>4953</v>
      </c>
      <c r="G642" s="16">
        <v>1543</v>
      </c>
      <c r="H642" s="45">
        <v>475</v>
      </c>
      <c r="I642" s="46">
        <v>0</v>
      </c>
      <c r="J642" s="15">
        <v>0</v>
      </c>
      <c r="K642" s="15">
        <v>0</v>
      </c>
      <c r="L642" s="47">
        <v>7105</v>
      </c>
      <c r="M642" s="8">
        <f t="shared" si="31"/>
        <v>54.236641221374043</v>
      </c>
      <c r="N642" s="48">
        <v>21</v>
      </c>
      <c r="O642" s="48">
        <v>6</v>
      </c>
      <c r="P642" s="48">
        <v>3</v>
      </c>
      <c r="Q642" s="49">
        <v>126373</v>
      </c>
      <c r="R642" s="9">
        <f t="shared" si="32"/>
        <v>964.67938931297715</v>
      </c>
      <c r="S642" s="5">
        <v>1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1</v>
      </c>
      <c r="AA642" s="5">
        <v>0</v>
      </c>
      <c r="AB642" s="5">
        <v>0</v>
      </c>
      <c r="AC642" s="5">
        <v>1</v>
      </c>
      <c r="AD642" s="5">
        <v>0</v>
      </c>
      <c r="AE642" s="50">
        <v>79806</v>
      </c>
      <c r="AF642" s="5">
        <v>1</v>
      </c>
    </row>
    <row r="643" spans="1:32" x14ac:dyDescent="0.25">
      <c r="A643" s="2">
        <v>2016</v>
      </c>
      <c r="B643" s="1" t="s">
        <v>30</v>
      </c>
      <c r="C643" s="43">
        <v>85</v>
      </c>
      <c r="D643" s="43">
        <v>20408</v>
      </c>
      <c r="E643" s="8">
        <f t="shared" si="33"/>
        <v>20007.843137254902</v>
      </c>
      <c r="F643" s="44">
        <v>2947</v>
      </c>
      <c r="G643" s="16">
        <v>974</v>
      </c>
      <c r="H643" s="45">
        <v>349</v>
      </c>
      <c r="I643" s="46">
        <v>0</v>
      </c>
      <c r="J643" s="15">
        <v>0</v>
      </c>
      <c r="K643" s="15">
        <v>0</v>
      </c>
      <c r="L643" s="47">
        <v>4925</v>
      </c>
      <c r="M643" s="8">
        <f t="shared" si="31"/>
        <v>57.941176470588232</v>
      </c>
      <c r="N643" s="48">
        <v>15</v>
      </c>
      <c r="O643" s="48">
        <v>3</v>
      </c>
      <c r="P643" s="48">
        <v>5</v>
      </c>
      <c r="Q643" s="49">
        <v>99767</v>
      </c>
      <c r="R643" s="9">
        <f t="shared" si="32"/>
        <v>1173.7294117647059</v>
      </c>
      <c r="S643" s="5">
        <v>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1</v>
      </c>
      <c r="AA643" s="5">
        <v>0</v>
      </c>
      <c r="AB643" s="5">
        <v>0</v>
      </c>
      <c r="AC643" s="5">
        <v>1</v>
      </c>
      <c r="AD643" s="5">
        <v>0</v>
      </c>
      <c r="AE643" s="50">
        <v>49742</v>
      </c>
      <c r="AF643" s="5">
        <v>1</v>
      </c>
    </row>
    <row r="644" spans="1:32" x14ac:dyDescent="0.25">
      <c r="A644" s="2">
        <v>2016</v>
      </c>
      <c r="B644" s="1" t="s">
        <v>30</v>
      </c>
      <c r="C644" s="43">
        <v>137</v>
      </c>
      <c r="D644" s="43">
        <v>32656</v>
      </c>
      <c r="E644" s="8">
        <f t="shared" si="33"/>
        <v>19863.746958637472</v>
      </c>
      <c r="F644" s="44">
        <v>2817</v>
      </c>
      <c r="G644" s="16">
        <v>1645</v>
      </c>
      <c r="H644" s="45">
        <v>440</v>
      </c>
      <c r="I644" s="46">
        <v>0</v>
      </c>
      <c r="J644" s="15">
        <v>0</v>
      </c>
      <c r="K644" s="15">
        <v>0</v>
      </c>
      <c r="L644" s="47">
        <v>7725</v>
      </c>
      <c r="M644" s="8">
        <f t="shared" ref="M644:M707" si="34">L644/C644</f>
        <v>56.386861313868614</v>
      </c>
      <c r="N644" s="48">
        <v>19</v>
      </c>
      <c r="O644" s="48">
        <v>5</v>
      </c>
      <c r="P644" s="48">
        <v>6</v>
      </c>
      <c r="Q644" s="49">
        <v>195917</v>
      </c>
      <c r="R644" s="9">
        <f t="shared" ref="R644:R707" si="35">Q644/C644</f>
        <v>1430.051094890511</v>
      </c>
      <c r="S644" s="5">
        <v>1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1</v>
      </c>
      <c r="AA644" s="5">
        <v>0</v>
      </c>
      <c r="AB644" s="5">
        <v>0</v>
      </c>
      <c r="AC644" s="5">
        <v>1</v>
      </c>
      <c r="AD644" s="5">
        <v>0</v>
      </c>
      <c r="AE644" s="50">
        <v>94366</v>
      </c>
      <c r="AF644" s="5">
        <v>0</v>
      </c>
    </row>
    <row r="645" spans="1:32" x14ac:dyDescent="0.25">
      <c r="A645" s="2">
        <v>2016</v>
      </c>
      <c r="B645" s="1" t="s">
        <v>30</v>
      </c>
      <c r="C645" s="43">
        <v>96</v>
      </c>
      <c r="D645" s="43">
        <v>20708</v>
      </c>
      <c r="E645" s="8">
        <f t="shared" si="33"/>
        <v>17975.694444444445</v>
      </c>
      <c r="F645" s="44">
        <v>3495</v>
      </c>
      <c r="G645" s="16">
        <v>1283</v>
      </c>
      <c r="H645" s="45">
        <v>441</v>
      </c>
      <c r="I645" s="46">
        <v>0</v>
      </c>
      <c r="J645" s="51">
        <v>0</v>
      </c>
      <c r="K645" s="51">
        <v>0</v>
      </c>
      <c r="L645" s="47">
        <v>6559</v>
      </c>
      <c r="M645" s="8">
        <f t="shared" si="34"/>
        <v>68.322916666666671</v>
      </c>
      <c r="N645" s="48">
        <v>18</v>
      </c>
      <c r="O645" s="48">
        <v>4</v>
      </c>
      <c r="P645" s="48">
        <v>3</v>
      </c>
      <c r="Q645" s="49">
        <v>132399</v>
      </c>
      <c r="R645" s="9">
        <f t="shared" si="35"/>
        <v>1379.15625</v>
      </c>
      <c r="S645" s="5">
        <v>1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1</v>
      </c>
      <c r="AA645" s="5">
        <v>0</v>
      </c>
      <c r="AB645" s="5">
        <v>0</v>
      </c>
      <c r="AC645" s="5">
        <v>1</v>
      </c>
      <c r="AD645" s="5">
        <v>0</v>
      </c>
      <c r="AE645" s="50">
        <v>62145</v>
      </c>
      <c r="AF645" s="5">
        <v>1</v>
      </c>
    </row>
    <row r="646" spans="1:32" x14ac:dyDescent="0.25">
      <c r="A646" s="2">
        <v>2016</v>
      </c>
      <c r="B646" s="1" t="s">
        <v>30</v>
      </c>
      <c r="C646" s="43">
        <v>50</v>
      </c>
      <c r="D646" s="43">
        <v>5719</v>
      </c>
      <c r="E646" s="8">
        <f t="shared" si="33"/>
        <v>9531.6666666666661</v>
      </c>
      <c r="F646" s="44">
        <v>2976</v>
      </c>
      <c r="G646" s="16">
        <v>590</v>
      </c>
      <c r="H646" s="45">
        <v>315</v>
      </c>
      <c r="I646" s="46">
        <v>0</v>
      </c>
      <c r="J646" s="15">
        <v>0</v>
      </c>
      <c r="K646" s="15">
        <v>0</v>
      </c>
      <c r="L646" s="47">
        <v>3086</v>
      </c>
      <c r="M646" s="8">
        <f t="shared" si="34"/>
        <v>61.72</v>
      </c>
      <c r="N646" s="48">
        <v>6</v>
      </c>
      <c r="O646" s="48">
        <v>2</v>
      </c>
      <c r="P646" s="48">
        <v>3</v>
      </c>
      <c r="Q646" s="49">
        <v>43168</v>
      </c>
      <c r="R646" s="9">
        <f t="shared" si="35"/>
        <v>863.36</v>
      </c>
      <c r="S646" s="5">
        <v>1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1</v>
      </c>
      <c r="AA646" s="5">
        <v>0</v>
      </c>
      <c r="AB646" s="5">
        <v>0</v>
      </c>
      <c r="AC646" s="5">
        <v>1</v>
      </c>
      <c r="AD646" s="5">
        <v>0</v>
      </c>
      <c r="AE646" s="50">
        <v>16950</v>
      </c>
      <c r="AF646" s="5">
        <v>0</v>
      </c>
    </row>
    <row r="647" spans="1:32" x14ac:dyDescent="0.25">
      <c r="A647" s="2">
        <v>2016</v>
      </c>
      <c r="B647" s="1" t="s">
        <v>30</v>
      </c>
      <c r="C647" s="43">
        <v>10</v>
      </c>
      <c r="D647" s="43">
        <v>1577</v>
      </c>
      <c r="E647" s="8">
        <f t="shared" si="33"/>
        <v>13141.666666666666</v>
      </c>
      <c r="F647" s="44">
        <v>1307</v>
      </c>
      <c r="G647" s="16">
        <v>154</v>
      </c>
      <c r="H647" s="45">
        <v>72</v>
      </c>
      <c r="I647" s="46">
        <v>0</v>
      </c>
      <c r="J647" s="15">
        <v>0</v>
      </c>
      <c r="K647" s="15">
        <v>0</v>
      </c>
      <c r="L647" s="47">
        <v>1281</v>
      </c>
      <c r="M647" s="8">
        <f t="shared" si="34"/>
        <v>128.1</v>
      </c>
      <c r="N647" s="48">
        <v>5</v>
      </c>
      <c r="O647" s="48">
        <v>0</v>
      </c>
      <c r="P647" s="48">
        <v>0</v>
      </c>
      <c r="Q647" s="49">
        <v>7307</v>
      </c>
      <c r="R647" s="9">
        <f t="shared" si="35"/>
        <v>730.7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1</v>
      </c>
      <c r="AA647" s="5">
        <v>0</v>
      </c>
      <c r="AB647" s="5">
        <v>0</v>
      </c>
      <c r="AC647" s="5">
        <v>1</v>
      </c>
      <c r="AD647" s="5">
        <v>0</v>
      </c>
      <c r="AE647" s="50">
        <v>4828</v>
      </c>
      <c r="AF647" s="5">
        <v>0</v>
      </c>
    </row>
    <row r="648" spans="1:32" x14ac:dyDescent="0.25">
      <c r="A648" s="2">
        <v>2016</v>
      </c>
      <c r="B648" s="1" t="s">
        <v>30</v>
      </c>
      <c r="C648" s="43">
        <v>41</v>
      </c>
      <c r="D648" s="43">
        <v>6584</v>
      </c>
      <c r="E648" s="8">
        <f t="shared" si="33"/>
        <v>13382.113821138211</v>
      </c>
      <c r="F648" s="44">
        <v>0</v>
      </c>
      <c r="G648" s="16">
        <v>638</v>
      </c>
      <c r="H648" s="45">
        <v>248</v>
      </c>
      <c r="I648" s="46">
        <v>0</v>
      </c>
      <c r="J648" s="15">
        <v>0</v>
      </c>
      <c r="K648" s="15">
        <v>0</v>
      </c>
      <c r="L648" s="47">
        <v>7420</v>
      </c>
      <c r="M648" s="8">
        <f t="shared" si="34"/>
        <v>180.97560975609755</v>
      </c>
      <c r="N648" s="48">
        <v>15</v>
      </c>
      <c r="O648" s="48">
        <v>4</v>
      </c>
      <c r="P648" s="48">
        <v>1</v>
      </c>
      <c r="Q648" s="49">
        <v>118364</v>
      </c>
      <c r="R648" s="9">
        <f t="shared" si="35"/>
        <v>2886.9268292682927</v>
      </c>
      <c r="S648" s="5">
        <v>1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1</v>
      </c>
      <c r="AA648" s="5">
        <v>0</v>
      </c>
      <c r="AB648" s="5">
        <v>0</v>
      </c>
      <c r="AC648" s="5">
        <v>1</v>
      </c>
      <c r="AD648" s="5">
        <v>0</v>
      </c>
      <c r="AE648" s="50">
        <v>37502</v>
      </c>
      <c r="AF648" s="5">
        <v>0</v>
      </c>
    </row>
    <row r="649" spans="1:32" x14ac:dyDescent="0.25">
      <c r="A649" s="2">
        <v>2016</v>
      </c>
      <c r="B649" s="1" t="s">
        <v>33</v>
      </c>
      <c r="C649" s="43">
        <v>8</v>
      </c>
      <c r="D649" s="43">
        <v>1360</v>
      </c>
      <c r="E649" s="8">
        <f t="shared" si="33"/>
        <v>14166.666666666666</v>
      </c>
      <c r="F649" s="44">
        <v>0</v>
      </c>
      <c r="G649" s="16">
        <v>74</v>
      </c>
      <c r="H649" s="45">
        <v>25</v>
      </c>
      <c r="I649" s="46">
        <v>0</v>
      </c>
      <c r="J649" s="15">
        <v>0</v>
      </c>
      <c r="K649" s="15">
        <v>0</v>
      </c>
      <c r="L649" s="47">
        <v>2203</v>
      </c>
      <c r="M649" s="8">
        <f t="shared" si="34"/>
        <v>275.375</v>
      </c>
      <c r="N649" s="48">
        <v>8</v>
      </c>
      <c r="O649" s="48">
        <v>3</v>
      </c>
      <c r="P649" s="48">
        <v>2</v>
      </c>
      <c r="Q649" s="49">
        <v>40462</v>
      </c>
      <c r="R649" s="9">
        <f t="shared" si="35"/>
        <v>5057.75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1</v>
      </c>
      <c r="AA649" s="5">
        <v>0</v>
      </c>
      <c r="AB649" s="5">
        <v>0</v>
      </c>
      <c r="AC649" s="5">
        <v>1</v>
      </c>
      <c r="AD649" s="5">
        <v>0</v>
      </c>
      <c r="AE649" s="16">
        <v>16071</v>
      </c>
      <c r="AF649" s="5">
        <v>0</v>
      </c>
    </row>
    <row r="650" spans="1:32" x14ac:dyDescent="0.25">
      <c r="A650" s="2">
        <v>2016</v>
      </c>
      <c r="B650" s="1" t="s">
        <v>32</v>
      </c>
      <c r="C650" s="8">
        <v>94</v>
      </c>
      <c r="D650" s="8">
        <v>23403</v>
      </c>
      <c r="E650" s="8">
        <f t="shared" si="33"/>
        <v>20747.340425531915</v>
      </c>
      <c r="F650" s="8">
        <v>1997</v>
      </c>
      <c r="G650" s="8">
        <v>988</v>
      </c>
      <c r="H650" s="8">
        <v>305</v>
      </c>
      <c r="I650" s="8">
        <v>0</v>
      </c>
      <c r="J650" s="8">
        <v>0</v>
      </c>
      <c r="K650" s="8">
        <v>0</v>
      </c>
      <c r="L650" s="8">
        <v>9332</v>
      </c>
      <c r="M650" s="8">
        <f t="shared" si="34"/>
        <v>99.276595744680847</v>
      </c>
      <c r="N650" s="8">
        <v>32</v>
      </c>
      <c r="O650" s="8">
        <v>3</v>
      </c>
      <c r="P650" s="8">
        <v>2</v>
      </c>
      <c r="Q650" s="9">
        <v>278106</v>
      </c>
      <c r="R650" s="9">
        <f t="shared" si="35"/>
        <v>2958.5744680851062</v>
      </c>
      <c r="S650" s="5">
        <v>1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1</v>
      </c>
      <c r="Z650" s="5">
        <v>1</v>
      </c>
      <c r="AA650" s="5">
        <v>0</v>
      </c>
      <c r="AB650" s="5">
        <v>0</v>
      </c>
      <c r="AC650" s="5">
        <v>1</v>
      </c>
      <c r="AD650" s="5">
        <v>0</v>
      </c>
      <c r="AE650" s="8">
        <v>68565</v>
      </c>
      <c r="AF650" s="5">
        <v>1</v>
      </c>
    </row>
    <row r="651" spans="1:32" x14ac:dyDescent="0.25">
      <c r="A651" s="2">
        <v>2016</v>
      </c>
      <c r="B651" s="1" t="s">
        <v>29</v>
      </c>
      <c r="C651" s="8">
        <v>21</v>
      </c>
      <c r="D651" s="8">
        <v>4200</v>
      </c>
      <c r="E651" s="8">
        <f t="shared" si="33"/>
        <v>16666.666666666668</v>
      </c>
      <c r="F651" s="8">
        <v>564</v>
      </c>
      <c r="G651" s="8">
        <v>263</v>
      </c>
      <c r="H651" s="8">
        <v>105</v>
      </c>
      <c r="I651" s="8">
        <v>0</v>
      </c>
      <c r="J651" s="8">
        <v>0</v>
      </c>
      <c r="K651" s="8">
        <v>0</v>
      </c>
      <c r="L651" s="8">
        <v>2637</v>
      </c>
      <c r="M651" s="8">
        <f t="shared" si="34"/>
        <v>125.57142857142857</v>
      </c>
      <c r="N651" s="8">
        <v>9</v>
      </c>
      <c r="O651" s="8">
        <v>2</v>
      </c>
      <c r="P651" s="8">
        <v>3</v>
      </c>
      <c r="Q651" s="9">
        <v>24068</v>
      </c>
      <c r="R651" s="9">
        <f t="shared" si="35"/>
        <v>1146.0952380952381</v>
      </c>
      <c r="S651" s="5">
        <v>1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1</v>
      </c>
      <c r="AA651" s="5">
        <v>0</v>
      </c>
      <c r="AB651" s="5">
        <v>0</v>
      </c>
      <c r="AC651" s="5">
        <v>1</v>
      </c>
      <c r="AD651" s="5">
        <v>0</v>
      </c>
      <c r="AE651" s="8">
        <v>12150</v>
      </c>
      <c r="AF651" s="5">
        <v>1</v>
      </c>
    </row>
    <row r="652" spans="1:32" x14ac:dyDescent="0.25">
      <c r="A652" s="2">
        <v>2016</v>
      </c>
      <c r="B652" s="1" t="s">
        <v>29</v>
      </c>
      <c r="C652" s="8">
        <v>16</v>
      </c>
      <c r="D652" s="8">
        <v>2880</v>
      </c>
      <c r="E652" s="8">
        <f t="shared" si="33"/>
        <v>15000</v>
      </c>
      <c r="F652" s="8">
        <v>803</v>
      </c>
      <c r="G652" s="8">
        <v>178</v>
      </c>
      <c r="H652" s="8">
        <v>80</v>
      </c>
      <c r="I652" s="8">
        <v>0</v>
      </c>
      <c r="J652" s="8">
        <v>0</v>
      </c>
      <c r="K652" s="8">
        <v>0</v>
      </c>
      <c r="L652" s="8">
        <v>2926</v>
      </c>
      <c r="M652" s="8">
        <f t="shared" si="34"/>
        <v>182.875</v>
      </c>
      <c r="N652" s="8">
        <v>12</v>
      </c>
      <c r="O652" s="8">
        <v>2</v>
      </c>
      <c r="P652" s="8">
        <v>2</v>
      </c>
      <c r="Q652" s="9">
        <v>11930</v>
      </c>
      <c r="R652" s="9">
        <f t="shared" si="35"/>
        <v>745.625</v>
      </c>
      <c r="S652" s="5">
        <v>1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1</v>
      </c>
      <c r="AA652" s="5">
        <v>0</v>
      </c>
      <c r="AB652" s="5">
        <v>0</v>
      </c>
      <c r="AC652" s="5">
        <v>1</v>
      </c>
      <c r="AD652" s="5">
        <v>0</v>
      </c>
      <c r="AE652" s="8">
        <v>8969</v>
      </c>
      <c r="AF652" s="5">
        <v>1</v>
      </c>
    </row>
    <row r="653" spans="1:32" x14ac:dyDescent="0.25">
      <c r="A653" s="2">
        <v>2016</v>
      </c>
      <c r="B653" s="1" t="s">
        <v>29</v>
      </c>
      <c r="C653" s="8">
        <v>9</v>
      </c>
      <c r="D653" s="8">
        <v>1597</v>
      </c>
      <c r="E653" s="8">
        <f t="shared" ref="E653:E707" si="36">D653/C653/12*1000</f>
        <v>14787.037037037038</v>
      </c>
      <c r="F653" s="8">
        <v>662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1315</v>
      </c>
      <c r="M653" s="8">
        <f t="shared" si="34"/>
        <v>146.11111111111111</v>
      </c>
      <c r="N653" s="8">
        <v>9</v>
      </c>
      <c r="O653" s="8">
        <v>2</v>
      </c>
      <c r="P653" s="8">
        <v>0</v>
      </c>
      <c r="Q653" s="9">
        <v>12305</v>
      </c>
      <c r="R653" s="9">
        <f t="shared" si="35"/>
        <v>1367.2222222222222</v>
      </c>
      <c r="S653" s="5">
        <v>1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8">
        <v>8153</v>
      </c>
      <c r="AF653" s="5">
        <v>1</v>
      </c>
    </row>
    <row r="654" spans="1:32" x14ac:dyDescent="0.25">
      <c r="A654" s="2">
        <v>2016</v>
      </c>
      <c r="B654" s="1" t="s">
        <v>29</v>
      </c>
      <c r="C654" s="8">
        <v>5</v>
      </c>
      <c r="D654" s="8">
        <v>941</v>
      </c>
      <c r="E654" s="8">
        <f t="shared" si="36"/>
        <v>15683.333333333332</v>
      </c>
      <c r="F654" s="8">
        <v>616</v>
      </c>
      <c r="G654" s="8">
        <v>282</v>
      </c>
      <c r="H654" s="8">
        <v>0</v>
      </c>
      <c r="I654" s="8">
        <v>0</v>
      </c>
      <c r="J654" s="8">
        <v>0</v>
      </c>
      <c r="K654" s="8">
        <v>0</v>
      </c>
      <c r="L654" s="8">
        <v>262</v>
      </c>
      <c r="M654" s="8">
        <f t="shared" si="34"/>
        <v>52.4</v>
      </c>
      <c r="N654" s="8">
        <v>2</v>
      </c>
      <c r="O654" s="8">
        <v>0</v>
      </c>
      <c r="P654" s="8">
        <v>0</v>
      </c>
      <c r="Q654" s="9">
        <v>21102</v>
      </c>
      <c r="R654" s="9">
        <f t="shared" si="35"/>
        <v>4220.3999999999996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1</v>
      </c>
      <c r="AA654" s="5">
        <v>0</v>
      </c>
      <c r="AB654" s="5">
        <v>0</v>
      </c>
      <c r="AC654" s="5">
        <v>1</v>
      </c>
      <c r="AD654" s="5">
        <v>0</v>
      </c>
      <c r="AE654" s="8">
        <v>3347</v>
      </c>
      <c r="AF654" s="5">
        <v>0</v>
      </c>
    </row>
    <row r="655" spans="1:32" x14ac:dyDescent="0.25">
      <c r="A655" s="2">
        <v>2016</v>
      </c>
      <c r="B655" s="1" t="s">
        <v>29</v>
      </c>
      <c r="C655" s="8">
        <v>4</v>
      </c>
      <c r="D655" s="8">
        <v>432</v>
      </c>
      <c r="E655" s="8">
        <f t="shared" si="36"/>
        <v>9000</v>
      </c>
      <c r="F655" s="8">
        <v>150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755</v>
      </c>
      <c r="M655" s="8">
        <f t="shared" si="34"/>
        <v>188.75</v>
      </c>
      <c r="N655" s="8">
        <v>4</v>
      </c>
      <c r="O655" s="8">
        <v>1</v>
      </c>
      <c r="P655" s="8">
        <v>0</v>
      </c>
      <c r="Q655" s="9">
        <v>4640</v>
      </c>
      <c r="R655" s="9">
        <f t="shared" si="35"/>
        <v>1160</v>
      </c>
      <c r="S655" s="5">
        <v>1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8">
        <v>1384</v>
      </c>
      <c r="AF655" s="5">
        <v>1</v>
      </c>
    </row>
    <row r="656" spans="1:32" x14ac:dyDescent="0.25">
      <c r="A656" s="2">
        <v>2016</v>
      </c>
      <c r="B656" s="1" t="s">
        <v>30</v>
      </c>
      <c r="C656" s="8">
        <v>14</v>
      </c>
      <c r="D656" s="8">
        <v>2596</v>
      </c>
      <c r="E656" s="8">
        <f t="shared" si="36"/>
        <v>15452.38095238095</v>
      </c>
      <c r="F656" s="8">
        <v>430</v>
      </c>
      <c r="G656" s="8">
        <v>209</v>
      </c>
      <c r="H656" s="8">
        <v>0</v>
      </c>
      <c r="I656" s="8">
        <v>0</v>
      </c>
      <c r="J656" s="8">
        <v>0</v>
      </c>
      <c r="K656" s="8">
        <v>0</v>
      </c>
      <c r="L656" s="8">
        <v>1200</v>
      </c>
      <c r="M656" s="8">
        <f t="shared" si="34"/>
        <v>85.714285714285708</v>
      </c>
      <c r="N656" s="8">
        <v>5</v>
      </c>
      <c r="O656" s="8">
        <v>2</v>
      </c>
      <c r="P656" s="8">
        <v>0</v>
      </c>
      <c r="Q656" s="9">
        <v>4275</v>
      </c>
      <c r="R656" s="9">
        <f t="shared" si="35"/>
        <v>305.35714285714283</v>
      </c>
      <c r="S656" s="5">
        <v>1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1</v>
      </c>
      <c r="AA656" s="5">
        <v>0</v>
      </c>
      <c r="AB656" s="5">
        <v>0</v>
      </c>
      <c r="AC656" s="5">
        <v>0</v>
      </c>
      <c r="AD656" s="5">
        <v>0</v>
      </c>
      <c r="AE656" s="8">
        <v>7119</v>
      </c>
      <c r="AF656" s="5">
        <v>1</v>
      </c>
    </row>
    <row r="657" spans="1:32" x14ac:dyDescent="0.25">
      <c r="A657" s="2">
        <v>2016</v>
      </c>
      <c r="B657" s="1" t="s">
        <v>30</v>
      </c>
      <c r="C657" s="8">
        <v>12</v>
      </c>
      <c r="D657" s="8">
        <v>2227</v>
      </c>
      <c r="E657" s="8">
        <f t="shared" si="36"/>
        <v>15465.277777777779</v>
      </c>
      <c r="F657" s="8">
        <v>575</v>
      </c>
      <c r="G657" s="8">
        <v>210</v>
      </c>
      <c r="H657" s="8">
        <v>100</v>
      </c>
      <c r="I657" s="8">
        <v>0</v>
      </c>
      <c r="J657" s="8">
        <v>0</v>
      </c>
      <c r="K657" s="8">
        <v>0</v>
      </c>
      <c r="L657" s="8">
        <v>1999</v>
      </c>
      <c r="M657" s="8">
        <f t="shared" si="34"/>
        <v>166.58333333333334</v>
      </c>
      <c r="N657" s="8">
        <v>7</v>
      </c>
      <c r="O657" s="8">
        <v>2</v>
      </c>
      <c r="P657" s="8">
        <v>1</v>
      </c>
      <c r="Q657" s="9">
        <v>23980</v>
      </c>
      <c r="R657" s="9">
        <f t="shared" si="35"/>
        <v>1998.3333333333333</v>
      </c>
      <c r="S657" s="5">
        <v>1</v>
      </c>
      <c r="T657" s="5">
        <v>0</v>
      </c>
      <c r="U657" s="5">
        <v>1</v>
      </c>
      <c r="V657" s="5">
        <v>0</v>
      </c>
      <c r="W657" s="5">
        <v>0</v>
      </c>
      <c r="X657" s="5">
        <v>0</v>
      </c>
      <c r="Y657" s="5">
        <v>0</v>
      </c>
      <c r="Z657" s="5">
        <v>1</v>
      </c>
      <c r="AA657" s="5">
        <v>0</v>
      </c>
      <c r="AB657" s="5">
        <v>0</v>
      </c>
      <c r="AC657" s="5">
        <v>1</v>
      </c>
      <c r="AD657" s="5">
        <v>0</v>
      </c>
      <c r="AE657" s="8">
        <v>7733</v>
      </c>
      <c r="AF657" s="5">
        <v>0</v>
      </c>
    </row>
    <row r="658" spans="1:32" x14ac:dyDescent="0.25">
      <c r="A658" s="2">
        <v>2016</v>
      </c>
      <c r="B658" s="1" t="s">
        <v>31</v>
      </c>
      <c r="C658" s="9">
        <v>85</v>
      </c>
      <c r="D658" s="9">
        <v>23434</v>
      </c>
      <c r="E658" s="8">
        <f t="shared" si="36"/>
        <v>22974.509803921566</v>
      </c>
      <c r="F658" s="9">
        <v>14890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13769</v>
      </c>
      <c r="M658" s="8">
        <f t="shared" si="34"/>
        <v>161.98823529411766</v>
      </c>
      <c r="N658" s="9">
        <v>23</v>
      </c>
      <c r="O658" s="9">
        <v>21</v>
      </c>
      <c r="P658" s="9">
        <v>0</v>
      </c>
      <c r="Q658" s="9">
        <v>247679</v>
      </c>
      <c r="R658" s="9">
        <f t="shared" si="35"/>
        <v>2913.8705882352942</v>
      </c>
      <c r="S658" s="5">
        <v>1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9">
        <v>112236</v>
      </c>
      <c r="AF658" s="5">
        <v>1</v>
      </c>
    </row>
    <row r="659" spans="1:32" x14ac:dyDescent="0.25">
      <c r="A659" s="2">
        <v>2016</v>
      </c>
      <c r="B659" s="1" t="s">
        <v>29</v>
      </c>
      <c r="C659" s="8">
        <v>7</v>
      </c>
      <c r="D659" s="8">
        <v>1432</v>
      </c>
      <c r="E659" s="8">
        <f t="shared" si="36"/>
        <v>17047.619047619046</v>
      </c>
      <c r="F659" s="8">
        <v>3318</v>
      </c>
      <c r="G659" s="8">
        <v>473</v>
      </c>
      <c r="H659" s="8">
        <v>351</v>
      </c>
      <c r="I659" s="8">
        <v>0</v>
      </c>
      <c r="J659" s="8">
        <v>0</v>
      </c>
      <c r="K659" s="8">
        <v>0</v>
      </c>
      <c r="L659" s="8">
        <v>3060</v>
      </c>
      <c r="M659" s="8">
        <f t="shared" si="34"/>
        <v>437.14285714285717</v>
      </c>
      <c r="N659" s="8">
        <v>8</v>
      </c>
      <c r="O659" s="8">
        <v>4</v>
      </c>
      <c r="P659" s="8">
        <v>1</v>
      </c>
      <c r="Q659" s="9">
        <v>62824</v>
      </c>
      <c r="R659" s="9">
        <f t="shared" si="35"/>
        <v>8974.8571428571431</v>
      </c>
      <c r="S659" s="5">
        <v>1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1</v>
      </c>
      <c r="AA659" s="5">
        <v>0</v>
      </c>
      <c r="AB659" s="5">
        <v>0</v>
      </c>
      <c r="AC659" s="5">
        <v>1</v>
      </c>
      <c r="AD659" s="5">
        <v>0</v>
      </c>
      <c r="AE659" s="8">
        <v>19956</v>
      </c>
      <c r="AF659" s="5">
        <v>0</v>
      </c>
    </row>
    <row r="660" spans="1:32" x14ac:dyDescent="0.25">
      <c r="A660" s="2">
        <v>2016</v>
      </c>
      <c r="B660" s="1" t="s">
        <v>29</v>
      </c>
      <c r="C660" s="8">
        <v>31</v>
      </c>
      <c r="D660" s="8">
        <v>5622</v>
      </c>
      <c r="E660" s="8">
        <f t="shared" si="36"/>
        <v>15112.903225806451</v>
      </c>
      <c r="F660" s="8">
        <v>2870</v>
      </c>
      <c r="G660" s="8">
        <v>748</v>
      </c>
      <c r="H660" s="8">
        <v>325</v>
      </c>
      <c r="I660" s="8">
        <v>0</v>
      </c>
      <c r="J660" s="8">
        <v>0</v>
      </c>
      <c r="K660" s="8">
        <v>0</v>
      </c>
      <c r="L660" s="8">
        <v>1733</v>
      </c>
      <c r="M660" s="8">
        <f t="shared" si="34"/>
        <v>55.903225806451616</v>
      </c>
      <c r="N660" s="8">
        <v>9</v>
      </c>
      <c r="O660" s="8">
        <v>0</v>
      </c>
      <c r="P660" s="8">
        <v>1</v>
      </c>
      <c r="Q660" s="9">
        <v>26842</v>
      </c>
      <c r="R660" s="9">
        <f t="shared" si="35"/>
        <v>865.87096774193549</v>
      </c>
      <c r="S660" s="5">
        <v>1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1</v>
      </c>
      <c r="AA660" s="5">
        <v>0</v>
      </c>
      <c r="AB660" s="5">
        <v>0</v>
      </c>
      <c r="AC660" s="5">
        <v>1</v>
      </c>
      <c r="AD660" s="5">
        <v>0</v>
      </c>
      <c r="AE660" s="8">
        <v>19813</v>
      </c>
      <c r="AF660" s="5">
        <v>1</v>
      </c>
    </row>
    <row r="661" spans="1:32" x14ac:dyDescent="0.25">
      <c r="A661" s="2">
        <v>2016</v>
      </c>
      <c r="B661" s="1" t="s">
        <v>29</v>
      </c>
      <c r="C661" s="8">
        <v>5</v>
      </c>
      <c r="D661" s="8">
        <v>935</v>
      </c>
      <c r="E661" s="8">
        <f t="shared" si="36"/>
        <v>15583.333333333334</v>
      </c>
      <c r="F661" s="8">
        <v>2148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2227</v>
      </c>
      <c r="M661" s="8">
        <f t="shared" si="34"/>
        <v>445.4</v>
      </c>
      <c r="N661" s="8">
        <v>5</v>
      </c>
      <c r="O661" s="8">
        <v>3</v>
      </c>
      <c r="P661" s="8">
        <v>0</v>
      </c>
      <c r="Q661" s="9">
        <v>43233</v>
      </c>
      <c r="R661" s="9">
        <f t="shared" si="35"/>
        <v>8646.6</v>
      </c>
      <c r="S661" s="5">
        <v>1</v>
      </c>
      <c r="T661" s="5">
        <v>0</v>
      </c>
      <c r="U661" s="5">
        <v>0</v>
      </c>
      <c r="V661" s="5">
        <v>0</v>
      </c>
      <c r="W661" s="5">
        <v>0</v>
      </c>
      <c r="X661" s="5">
        <v>1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8">
        <v>21654</v>
      </c>
      <c r="AF661" s="5">
        <v>1</v>
      </c>
    </row>
    <row r="662" spans="1:32" x14ac:dyDescent="0.25">
      <c r="A662" s="2">
        <v>2016</v>
      </c>
      <c r="B662" s="1" t="s">
        <v>29</v>
      </c>
      <c r="C662" s="8">
        <v>8</v>
      </c>
      <c r="D662" s="8">
        <v>1347</v>
      </c>
      <c r="E662" s="8">
        <f t="shared" si="36"/>
        <v>14031.25</v>
      </c>
      <c r="F662" s="8">
        <v>461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740</v>
      </c>
      <c r="M662" s="8">
        <f t="shared" si="34"/>
        <v>92.5</v>
      </c>
      <c r="N662" s="8">
        <v>8</v>
      </c>
      <c r="O662" s="8">
        <v>2</v>
      </c>
      <c r="P662" s="8">
        <v>0</v>
      </c>
      <c r="Q662" s="9">
        <v>6232</v>
      </c>
      <c r="R662" s="9">
        <f t="shared" si="35"/>
        <v>779</v>
      </c>
      <c r="S662" s="5">
        <v>1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8">
        <v>5104</v>
      </c>
      <c r="AF662" s="5">
        <v>1</v>
      </c>
    </row>
    <row r="663" spans="1:32" x14ac:dyDescent="0.25">
      <c r="A663" s="2">
        <v>2016</v>
      </c>
      <c r="B663" s="1" t="s">
        <v>29</v>
      </c>
      <c r="C663" s="8">
        <v>122</v>
      </c>
      <c r="D663" s="8">
        <v>30986</v>
      </c>
      <c r="E663" s="8">
        <f t="shared" si="36"/>
        <v>21165.300546448088</v>
      </c>
      <c r="F663" s="8">
        <v>17252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2259</v>
      </c>
      <c r="M663" s="8">
        <f t="shared" si="34"/>
        <v>18.516393442622952</v>
      </c>
      <c r="N663" s="8">
        <v>14</v>
      </c>
      <c r="O663" s="8">
        <v>0</v>
      </c>
      <c r="P663" s="8">
        <v>0</v>
      </c>
      <c r="Q663" s="9">
        <v>31150</v>
      </c>
      <c r="R663" s="9">
        <f t="shared" si="35"/>
        <v>255.32786885245901</v>
      </c>
      <c r="S663" s="5">
        <v>1</v>
      </c>
      <c r="T663" s="5">
        <v>0</v>
      </c>
      <c r="U663" s="5">
        <v>0</v>
      </c>
      <c r="V663" s="5">
        <v>0</v>
      </c>
      <c r="W663" s="5">
        <v>0</v>
      </c>
      <c r="X663" s="5">
        <v>1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8">
        <v>288088</v>
      </c>
      <c r="AF663" s="5">
        <v>1</v>
      </c>
    </row>
    <row r="664" spans="1:32" x14ac:dyDescent="0.25">
      <c r="A664" s="2">
        <v>2016</v>
      </c>
      <c r="B664" s="1" t="s">
        <v>29</v>
      </c>
      <c r="C664" s="8">
        <v>7</v>
      </c>
      <c r="D664" s="8">
        <v>1270</v>
      </c>
      <c r="E664" s="8">
        <f t="shared" si="36"/>
        <v>15119.047619047618</v>
      </c>
      <c r="F664" s="8">
        <v>1997</v>
      </c>
      <c r="G664" s="8">
        <v>103</v>
      </c>
      <c r="H664" s="8">
        <v>103</v>
      </c>
      <c r="I664" s="8">
        <v>0</v>
      </c>
      <c r="J664" s="8">
        <v>0</v>
      </c>
      <c r="K664" s="8">
        <v>0</v>
      </c>
      <c r="L664" s="8">
        <v>999</v>
      </c>
      <c r="M664" s="8">
        <f t="shared" si="34"/>
        <v>142.71428571428572</v>
      </c>
      <c r="N664" s="8">
        <v>4</v>
      </c>
      <c r="O664" s="8">
        <v>2</v>
      </c>
      <c r="P664" s="8">
        <v>0</v>
      </c>
      <c r="Q664" s="9">
        <v>14091</v>
      </c>
      <c r="R664" s="9">
        <f t="shared" si="35"/>
        <v>2013</v>
      </c>
      <c r="S664" s="5">
        <v>1</v>
      </c>
      <c r="T664" s="5">
        <v>0</v>
      </c>
      <c r="U664" s="5">
        <v>0</v>
      </c>
      <c r="V664" s="5">
        <v>0</v>
      </c>
      <c r="W664" s="5">
        <v>0</v>
      </c>
      <c r="X664" s="5">
        <v>1</v>
      </c>
      <c r="Y664" s="5">
        <v>0</v>
      </c>
      <c r="Z664" s="5">
        <v>1</v>
      </c>
      <c r="AA664" s="5">
        <v>0</v>
      </c>
      <c r="AB664" s="5">
        <v>0</v>
      </c>
      <c r="AC664" s="5">
        <v>1</v>
      </c>
      <c r="AD664" s="5">
        <v>0</v>
      </c>
      <c r="AE664" s="8">
        <v>8680</v>
      </c>
      <c r="AF664" s="5">
        <v>0</v>
      </c>
    </row>
    <row r="665" spans="1:32" x14ac:dyDescent="0.25">
      <c r="A665" s="2">
        <v>2016</v>
      </c>
      <c r="B665" s="1" t="s">
        <v>29</v>
      </c>
      <c r="C665" s="8">
        <v>1</v>
      </c>
      <c r="D665" s="8">
        <v>171</v>
      </c>
      <c r="E665" s="8">
        <f t="shared" si="36"/>
        <v>14250</v>
      </c>
      <c r="F665" s="8">
        <v>1114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2085</v>
      </c>
      <c r="M665" s="8">
        <f t="shared" si="34"/>
        <v>2085</v>
      </c>
      <c r="N665" s="8">
        <v>12</v>
      </c>
      <c r="O665" s="8">
        <v>5</v>
      </c>
      <c r="P665" s="8">
        <v>0</v>
      </c>
      <c r="Q665" s="9">
        <v>1729</v>
      </c>
      <c r="R665" s="9">
        <f t="shared" si="35"/>
        <v>1729</v>
      </c>
      <c r="S665" s="5">
        <v>1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8">
        <v>2609</v>
      </c>
      <c r="AF665" s="5">
        <v>1</v>
      </c>
    </row>
    <row r="666" spans="1:32" x14ac:dyDescent="0.25">
      <c r="A666" s="2">
        <v>2016</v>
      </c>
      <c r="B666" s="1" t="s">
        <v>29</v>
      </c>
      <c r="C666" s="8">
        <v>3</v>
      </c>
      <c r="D666" s="8">
        <v>540</v>
      </c>
      <c r="E666" s="8">
        <f t="shared" si="36"/>
        <v>15000</v>
      </c>
      <c r="F666" s="8">
        <v>2166</v>
      </c>
      <c r="G666" s="8">
        <v>223</v>
      </c>
      <c r="H666" s="8">
        <v>125</v>
      </c>
      <c r="I666" s="8">
        <v>0</v>
      </c>
      <c r="J666" s="8">
        <v>0</v>
      </c>
      <c r="K666" s="8">
        <v>0</v>
      </c>
      <c r="L666" s="8">
        <v>730</v>
      </c>
      <c r="M666" s="8">
        <f t="shared" si="34"/>
        <v>243.33333333333334</v>
      </c>
      <c r="N666" s="8">
        <v>4</v>
      </c>
      <c r="O666" s="8">
        <v>3</v>
      </c>
      <c r="P666" s="8">
        <v>0</v>
      </c>
      <c r="Q666" s="9">
        <v>12284</v>
      </c>
      <c r="R666" s="9">
        <f t="shared" si="35"/>
        <v>4094.6666666666665</v>
      </c>
      <c r="S666" s="5">
        <v>1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1</v>
      </c>
      <c r="AA666" s="5">
        <v>0</v>
      </c>
      <c r="AB666" s="5">
        <v>0</v>
      </c>
      <c r="AC666" s="5">
        <v>1</v>
      </c>
      <c r="AD666" s="5">
        <v>0</v>
      </c>
      <c r="AE666" s="8">
        <v>11625</v>
      </c>
      <c r="AF666" s="5">
        <v>1</v>
      </c>
    </row>
    <row r="667" spans="1:32" x14ac:dyDescent="0.25">
      <c r="A667" s="2">
        <v>2016</v>
      </c>
      <c r="B667" s="1" t="s">
        <v>30</v>
      </c>
      <c r="C667" s="8">
        <v>3</v>
      </c>
      <c r="D667" s="8">
        <v>648</v>
      </c>
      <c r="E667" s="8">
        <f t="shared" si="36"/>
        <v>18000</v>
      </c>
      <c r="F667" s="8">
        <v>4536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3500</v>
      </c>
      <c r="M667" s="8">
        <f t="shared" si="34"/>
        <v>1166.6666666666667</v>
      </c>
      <c r="N667" s="8">
        <v>7</v>
      </c>
      <c r="O667" s="8">
        <v>5</v>
      </c>
      <c r="P667" s="8">
        <v>0</v>
      </c>
      <c r="Q667" s="9">
        <v>25288</v>
      </c>
      <c r="R667" s="9">
        <f t="shared" si="35"/>
        <v>8429.3333333333339</v>
      </c>
      <c r="S667" s="5">
        <v>1</v>
      </c>
      <c r="T667" s="5">
        <v>0</v>
      </c>
      <c r="U667" s="5">
        <v>0</v>
      </c>
      <c r="V667" s="5">
        <v>0</v>
      </c>
      <c r="W667" s="5">
        <v>0</v>
      </c>
      <c r="X667" s="5">
        <v>1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8">
        <v>22447</v>
      </c>
      <c r="AF667" s="5">
        <v>1</v>
      </c>
    </row>
    <row r="668" spans="1:32" x14ac:dyDescent="0.25">
      <c r="A668" s="2">
        <v>2016</v>
      </c>
      <c r="B668" s="1" t="s">
        <v>33</v>
      </c>
      <c r="C668" s="8">
        <v>18</v>
      </c>
      <c r="D668" s="8">
        <v>3498</v>
      </c>
      <c r="E668" s="8">
        <f t="shared" si="36"/>
        <v>16194.444444444447</v>
      </c>
      <c r="F668" s="8">
        <v>5495</v>
      </c>
      <c r="G668" s="8">
        <v>817</v>
      </c>
      <c r="H668" s="8">
        <v>579</v>
      </c>
      <c r="I668" s="8">
        <v>0</v>
      </c>
      <c r="J668" s="8">
        <v>0</v>
      </c>
      <c r="K668" s="8">
        <v>0</v>
      </c>
      <c r="L668" s="8">
        <v>6181</v>
      </c>
      <c r="M668" s="8">
        <f t="shared" si="34"/>
        <v>343.38888888888891</v>
      </c>
      <c r="N668" s="8">
        <v>10</v>
      </c>
      <c r="O668" s="8">
        <v>2</v>
      </c>
      <c r="P668" s="8">
        <v>1</v>
      </c>
      <c r="Q668" s="9">
        <v>106698</v>
      </c>
      <c r="R668" s="9">
        <f t="shared" si="35"/>
        <v>5927.666666666667</v>
      </c>
      <c r="S668" s="5">
        <v>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1</v>
      </c>
      <c r="AA668" s="5">
        <v>0</v>
      </c>
      <c r="AB668" s="5">
        <v>0</v>
      </c>
      <c r="AC668" s="5">
        <v>1</v>
      </c>
      <c r="AD668" s="5">
        <v>0</v>
      </c>
      <c r="AE668" s="8">
        <v>82661</v>
      </c>
      <c r="AF668" s="5">
        <v>1</v>
      </c>
    </row>
    <row r="669" spans="1:32" x14ac:dyDescent="0.25">
      <c r="A669" s="2">
        <v>2016</v>
      </c>
      <c r="B669" s="1" t="s">
        <v>29</v>
      </c>
      <c r="C669" s="8">
        <v>19</v>
      </c>
      <c r="D669" s="8">
        <v>3432</v>
      </c>
      <c r="E669" s="8">
        <f t="shared" si="36"/>
        <v>15052.631578947368</v>
      </c>
      <c r="F669" s="8">
        <v>1726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2678</v>
      </c>
      <c r="M669" s="8">
        <f t="shared" si="34"/>
        <v>140.94736842105263</v>
      </c>
      <c r="N669" s="8">
        <v>7</v>
      </c>
      <c r="O669" s="8">
        <v>2</v>
      </c>
      <c r="P669" s="8">
        <v>0</v>
      </c>
      <c r="Q669" s="9">
        <v>19548</v>
      </c>
      <c r="R669" s="9">
        <f t="shared" si="35"/>
        <v>1028.8421052631579</v>
      </c>
      <c r="S669" s="5">
        <v>1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8">
        <v>26677</v>
      </c>
      <c r="AF669" s="5">
        <v>0</v>
      </c>
    </row>
    <row r="670" spans="1:32" x14ac:dyDescent="0.25">
      <c r="A670" s="2">
        <v>2016</v>
      </c>
      <c r="B670" s="1" t="s">
        <v>29</v>
      </c>
      <c r="C670" s="8">
        <v>1</v>
      </c>
      <c r="D670" s="8">
        <v>95</v>
      </c>
      <c r="E670" s="8">
        <f t="shared" si="36"/>
        <v>7916.666666666667</v>
      </c>
      <c r="F670" s="8">
        <v>183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210</v>
      </c>
      <c r="M670" s="8">
        <f t="shared" si="34"/>
        <v>210</v>
      </c>
      <c r="N670" s="8">
        <v>2</v>
      </c>
      <c r="O670" s="8">
        <v>1</v>
      </c>
      <c r="P670" s="8">
        <v>0</v>
      </c>
      <c r="Q670" s="9">
        <v>185</v>
      </c>
      <c r="R670" s="9">
        <f t="shared" si="35"/>
        <v>185</v>
      </c>
      <c r="S670" s="5">
        <v>1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8">
        <v>1999</v>
      </c>
      <c r="AF670" s="5">
        <v>0</v>
      </c>
    </row>
    <row r="671" spans="1:32" x14ac:dyDescent="0.25">
      <c r="A671" s="2">
        <v>2016</v>
      </c>
      <c r="B671" s="1" t="s">
        <v>29</v>
      </c>
      <c r="C671" s="8">
        <v>14</v>
      </c>
      <c r="D671" s="8">
        <v>2706</v>
      </c>
      <c r="E671" s="8">
        <f t="shared" si="36"/>
        <v>16107.142857142857</v>
      </c>
      <c r="F671" s="8">
        <v>1183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2820</v>
      </c>
      <c r="M671" s="8">
        <f t="shared" si="34"/>
        <v>201.42857142857142</v>
      </c>
      <c r="N671" s="8">
        <v>10</v>
      </c>
      <c r="O671" s="8">
        <v>3</v>
      </c>
      <c r="P671" s="8">
        <v>0</v>
      </c>
      <c r="Q671" s="9">
        <v>21658</v>
      </c>
      <c r="R671" s="9">
        <f t="shared" si="35"/>
        <v>1547</v>
      </c>
      <c r="S671" s="5">
        <v>1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8">
        <v>9639</v>
      </c>
      <c r="AF671" s="5">
        <v>1</v>
      </c>
    </row>
    <row r="672" spans="1:32" x14ac:dyDescent="0.25">
      <c r="A672" s="2">
        <v>2016</v>
      </c>
      <c r="B672" s="1" t="s">
        <v>29</v>
      </c>
      <c r="C672" s="8">
        <v>46</v>
      </c>
      <c r="D672" s="8">
        <v>11074</v>
      </c>
      <c r="E672" s="8">
        <f t="shared" si="36"/>
        <v>20061.594202898552</v>
      </c>
      <c r="F672" s="8">
        <v>2657</v>
      </c>
      <c r="G672" s="8">
        <v>129</v>
      </c>
      <c r="H672" s="8">
        <v>103</v>
      </c>
      <c r="I672" s="8">
        <v>0</v>
      </c>
      <c r="J672" s="8">
        <v>0</v>
      </c>
      <c r="K672" s="8">
        <v>0</v>
      </c>
      <c r="L672" s="8">
        <v>6245</v>
      </c>
      <c r="M672" s="8">
        <f t="shared" si="34"/>
        <v>135.7608695652174</v>
      </c>
      <c r="N672" s="8">
        <v>19</v>
      </c>
      <c r="O672" s="8">
        <v>5</v>
      </c>
      <c r="P672" s="8">
        <v>1</v>
      </c>
      <c r="Q672" s="9">
        <v>165457</v>
      </c>
      <c r="R672" s="9">
        <f t="shared" si="35"/>
        <v>3596.891304347826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1</v>
      </c>
      <c r="AA672" s="5">
        <v>0</v>
      </c>
      <c r="AB672" s="5">
        <v>0</v>
      </c>
      <c r="AC672" s="5">
        <v>1</v>
      </c>
      <c r="AD672" s="5">
        <v>0</v>
      </c>
      <c r="AE672" s="8">
        <v>4378</v>
      </c>
      <c r="AF672" s="5">
        <v>1</v>
      </c>
    </row>
    <row r="673" spans="1:32" x14ac:dyDescent="0.25">
      <c r="A673" s="2">
        <v>2016</v>
      </c>
      <c r="B673" s="1" t="s">
        <v>29</v>
      </c>
      <c r="C673" s="8">
        <v>6</v>
      </c>
      <c r="D673" s="8">
        <v>619</v>
      </c>
      <c r="E673" s="8">
        <f t="shared" si="36"/>
        <v>8597.2222222222226</v>
      </c>
      <c r="F673" s="8">
        <v>2563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1803</v>
      </c>
      <c r="M673" s="8">
        <f t="shared" si="34"/>
        <v>300.5</v>
      </c>
      <c r="N673" s="8">
        <v>5</v>
      </c>
      <c r="O673" s="8">
        <v>1</v>
      </c>
      <c r="P673" s="8">
        <v>1</v>
      </c>
      <c r="Q673" s="9">
        <v>16828</v>
      </c>
      <c r="R673" s="9">
        <f t="shared" si="35"/>
        <v>2804.6666666666665</v>
      </c>
      <c r="S673" s="5">
        <v>1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8">
        <v>2406</v>
      </c>
      <c r="AF673" s="5">
        <v>0</v>
      </c>
    </row>
    <row r="674" spans="1:32" x14ac:dyDescent="0.25">
      <c r="A674" s="2">
        <v>2016</v>
      </c>
      <c r="B674" s="1" t="s">
        <v>29</v>
      </c>
      <c r="C674" s="8">
        <v>19</v>
      </c>
      <c r="D674" s="8">
        <v>3297</v>
      </c>
      <c r="E674" s="8">
        <f t="shared" si="36"/>
        <v>14460.526315789473</v>
      </c>
      <c r="F674" s="8">
        <v>1545</v>
      </c>
      <c r="G674" s="8">
        <v>191</v>
      </c>
      <c r="H674" s="8">
        <v>0</v>
      </c>
      <c r="I674" s="8">
        <v>0</v>
      </c>
      <c r="J674" s="8">
        <v>0</v>
      </c>
      <c r="K674" s="8">
        <v>0</v>
      </c>
      <c r="L674" s="8">
        <v>2933</v>
      </c>
      <c r="M674" s="8">
        <f t="shared" si="34"/>
        <v>154.36842105263159</v>
      </c>
      <c r="N674" s="8">
        <v>8</v>
      </c>
      <c r="O674" s="8">
        <v>4</v>
      </c>
      <c r="P674" s="8">
        <v>0</v>
      </c>
      <c r="Q674" s="9">
        <v>15433</v>
      </c>
      <c r="R674" s="9">
        <f t="shared" si="35"/>
        <v>812.26315789473688</v>
      </c>
      <c r="S674" s="5">
        <v>1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1</v>
      </c>
      <c r="AA674" s="5">
        <v>0</v>
      </c>
      <c r="AB674" s="5">
        <v>0</v>
      </c>
      <c r="AC674" s="5">
        <v>0</v>
      </c>
      <c r="AD674" s="5">
        <v>0</v>
      </c>
      <c r="AE674" s="8">
        <v>19935</v>
      </c>
      <c r="AF674" s="5">
        <v>1</v>
      </c>
    </row>
    <row r="675" spans="1:32" x14ac:dyDescent="0.25">
      <c r="A675" s="2">
        <v>2016</v>
      </c>
      <c r="B675" s="1" t="s">
        <v>29</v>
      </c>
      <c r="C675" s="8">
        <v>7.9</v>
      </c>
      <c r="D675" s="8">
        <v>1349</v>
      </c>
      <c r="E675" s="8">
        <f t="shared" si="36"/>
        <v>14229.957805907172</v>
      </c>
      <c r="F675" s="8">
        <v>4336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8574</v>
      </c>
      <c r="M675" s="8">
        <f t="shared" si="34"/>
        <v>1085.3164556962024</v>
      </c>
      <c r="N675" s="8">
        <v>12</v>
      </c>
      <c r="O675" s="8">
        <v>7</v>
      </c>
      <c r="P675" s="8">
        <v>0</v>
      </c>
      <c r="Q675" s="9">
        <v>144249</v>
      </c>
      <c r="R675" s="9">
        <f t="shared" si="35"/>
        <v>18259.367088607592</v>
      </c>
      <c r="S675" s="5">
        <v>1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8">
        <v>60730</v>
      </c>
      <c r="AF675" s="5">
        <v>1</v>
      </c>
    </row>
    <row r="676" spans="1:32" x14ac:dyDescent="0.25">
      <c r="A676" s="2">
        <v>2016</v>
      </c>
      <c r="B676" s="1" t="s">
        <v>29</v>
      </c>
      <c r="C676" s="8">
        <v>3</v>
      </c>
      <c r="D676" s="8">
        <v>600</v>
      </c>
      <c r="E676" s="8">
        <f t="shared" si="36"/>
        <v>16666.666666666668</v>
      </c>
      <c r="F676" s="8">
        <v>1370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2950</v>
      </c>
      <c r="M676" s="8">
        <f t="shared" si="34"/>
        <v>983.33333333333337</v>
      </c>
      <c r="N676" s="8">
        <v>8</v>
      </c>
      <c r="O676" s="8">
        <v>2</v>
      </c>
      <c r="P676" s="8">
        <v>0</v>
      </c>
      <c r="Q676" s="9">
        <v>19957</v>
      </c>
      <c r="R676" s="9">
        <f t="shared" si="35"/>
        <v>6652.333333333333</v>
      </c>
      <c r="S676" s="5">
        <v>1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8">
        <v>7648</v>
      </c>
      <c r="AF676" s="5">
        <v>1</v>
      </c>
    </row>
    <row r="677" spans="1:32" x14ac:dyDescent="0.25">
      <c r="A677" s="2">
        <v>2016</v>
      </c>
      <c r="B677" s="1" t="s">
        <v>29</v>
      </c>
      <c r="C677" s="8">
        <v>17</v>
      </c>
      <c r="D677" s="8">
        <v>4318</v>
      </c>
      <c r="E677" s="8">
        <f t="shared" si="36"/>
        <v>21166.666666666668</v>
      </c>
      <c r="F677" s="8">
        <v>2392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577</v>
      </c>
      <c r="M677" s="8">
        <f t="shared" si="34"/>
        <v>33.941176470588232</v>
      </c>
      <c r="N677" s="8">
        <v>6</v>
      </c>
      <c r="O677" s="8">
        <v>0</v>
      </c>
      <c r="P677" s="8">
        <v>4</v>
      </c>
      <c r="Q677" s="9">
        <v>42713</v>
      </c>
      <c r="R677" s="9">
        <f t="shared" si="35"/>
        <v>2512.5294117647059</v>
      </c>
      <c r="S677" s="5">
        <v>1</v>
      </c>
      <c r="T677" s="5">
        <v>1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8">
        <v>17785</v>
      </c>
      <c r="AF677" s="5">
        <v>1</v>
      </c>
    </row>
    <row r="678" spans="1:32" x14ac:dyDescent="0.25">
      <c r="A678" s="2">
        <v>2016</v>
      </c>
      <c r="B678" s="1" t="s">
        <v>29</v>
      </c>
      <c r="C678" s="9">
        <v>0.9</v>
      </c>
      <c r="D678" s="8">
        <v>109</v>
      </c>
      <c r="E678" s="8">
        <f t="shared" si="36"/>
        <v>10092.592592592593</v>
      </c>
      <c r="F678" s="8">
        <v>825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857</v>
      </c>
      <c r="M678" s="8">
        <f t="shared" si="34"/>
        <v>952.22222222222217</v>
      </c>
      <c r="N678" s="8">
        <v>0</v>
      </c>
      <c r="O678" s="8">
        <v>1</v>
      </c>
      <c r="P678" s="8">
        <v>0</v>
      </c>
      <c r="Q678" s="9">
        <v>5405</v>
      </c>
      <c r="R678" s="9">
        <f t="shared" si="35"/>
        <v>6005.5555555555557</v>
      </c>
      <c r="S678" s="5">
        <v>1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8">
        <v>1300</v>
      </c>
      <c r="AF678" s="5">
        <v>0</v>
      </c>
    </row>
    <row r="679" spans="1:32" x14ac:dyDescent="0.25">
      <c r="A679" s="2">
        <v>2016</v>
      </c>
      <c r="B679" s="1" t="s">
        <v>29</v>
      </c>
      <c r="C679" s="9">
        <v>3.5</v>
      </c>
      <c r="D679" s="8">
        <v>533</v>
      </c>
      <c r="E679" s="8">
        <f t="shared" si="36"/>
        <v>12690.476190476189</v>
      </c>
      <c r="F679" s="8">
        <v>700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1876</v>
      </c>
      <c r="M679" s="8">
        <f t="shared" si="34"/>
        <v>536</v>
      </c>
      <c r="N679" s="8">
        <v>5</v>
      </c>
      <c r="O679" s="8">
        <v>3</v>
      </c>
      <c r="P679" s="8">
        <v>2</v>
      </c>
      <c r="Q679" s="9">
        <v>5421</v>
      </c>
      <c r="R679" s="9">
        <f t="shared" si="35"/>
        <v>1548.8571428571429</v>
      </c>
      <c r="S679" s="5">
        <v>1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8">
        <v>3116</v>
      </c>
      <c r="AF679" s="5">
        <v>0</v>
      </c>
    </row>
    <row r="680" spans="1:32" x14ac:dyDescent="0.25">
      <c r="A680" s="2">
        <v>2016</v>
      </c>
      <c r="B680" s="1" t="s">
        <v>29</v>
      </c>
      <c r="C680" s="9">
        <v>8</v>
      </c>
      <c r="D680" s="8">
        <v>1534</v>
      </c>
      <c r="E680" s="8">
        <f t="shared" si="36"/>
        <v>15979.166666666666</v>
      </c>
      <c r="F680" s="8">
        <v>575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605</v>
      </c>
      <c r="M680" s="8">
        <f t="shared" si="34"/>
        <v>75.625</v>
      </c>
      <c r="N680" s="8">
        <v>4</v>
      </c>
      <c r="O680" s="8">
        <v>2</v>
      </c>
      <c r="P680" s="8">
        <v>0</v>
      </c>
      <c r="Q680" s="9">
        <v>2036</v>
      </c>
      <c r="R680" s="9">
        <f t="shared" si="35"/>
        <v>254.5</v>
      </c>
      <c r="S680" s="5">
        <v>1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8">
        <v>3657</v>
      </c>
      <c r="AF680" s="5">
        <v>1</v>
      </c>
    </row>
    <row r="681" spans="1:32" x14ac:dyDescent="0.25">
      <c r="A681" s="2">
        <v>2016</v>
      </c>
      <c r="B681" s="1" t="s">
        <v>29</v>
      </c>
      <c r="C681" s="9">
        <v>3</v>
      </c>
      <c r="D681" s="8">
        <v>425</v>
      </c>
      <c r="E681" s="8">
        <f t="shared" si="36"/>
        <v>11805.555555555555</v>
      </c>
      <c r="F681" s="8">
        <v>848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1045</v>
      </c>
      <c r="M681" s="8">
        <f t="shared" si="34"/>
        <v>348.33333333333331</v>
      </c>
      <c r="N681" s="8">
        <v>6</v>
      </c>
      <c r="O681" s="8">
        <v>0</v>
      </c>
      <c r="P681" s="8">
        <v>0</v>
      </c>
      <c r="Q681" s="9">
        <v>792</v>
      </c>
      <c r="R681" s="9">
        <f t="shared" si="35"/>
        <v>264</v>
      </c>
      <c r="S681" s="5">
        <v>1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8">
        <v>845</v>
      </c>
      <c r="AF681" s="5">
        <v>0</v>
      </c>
    </row>
    <row r="682" spans="1:32" x14ac:dyDescent="0.25">
      <c r="A682" s="2">
        <v>2016</v>
      </c>
      <c r="B682" s="1" t="s">
        <v>29</v>
      </c>
      <c r="C682" s="9">
        <v>0.04</v>
      </c>
      <c r="D682" s="8">
        <v>5</v>
      </c>
      <c r="E682" s="8">
        <f t="shared" si="36"/>
        <v>10416.666666666666</v>
      </c>
      <c r="F682" s="8">
        <v>437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160</v>
      </c>
      <c r="M682" s="8">
        <f t="shared" si="34"/>
        <v>4000</v>
      </c>
      <c r="N682" s="8">
        <v>2</v>
      </c>
      <c r="O682" s="8">
        <v>0</v>
      </c>
      <c r="P682" s="8">
        <v>0</v>
      </c>
      <c r="Q682" s="9">
        <v>690</v>
      </c>
      <c r="R682" s="9">
        <f t="shared" si="35"/>
        <v>17250</v>
      </c>
      <c r="S682" s="5">
        <v>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8">
        <v>539</v>
      </c>
      <c r="AF682" s="5">
        <v>1</v>
      </c>
    </row>
    <row r="683" spans="1:32" x14ac:dyDescent="0.25">
      <c r="A683" s="2">
        <v>2016</v>
      </c>
      <c r="B683" s="1" t="s">
        <v>30</v>
      </c>
      <c r="C683" s="9">
        <v>0.08</v>
      </c>
      <c r="D683" s="8">
        <v>9</v>
      </c>
      <c r="E683" s="8">
        <f t="shared" si="36"/>
        <v>9375</v>
      </c>
      <c r="F683" s="8">
        <v>300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1010</v>
      </c>
      <c r="M683" s="8">
        <f t="shared" si="34"/>
        <v>12625</v>
      </c>
      <c r="N683" s="8">
        <v>4</v>
      </c>
      <c r="O683" s="8">
        <v>2</v>
      </c>
      <c r="P683" s="8">
        <v>0</v>
      </c>
      <c r="Q683" s="9">
        <v>1071</v>
      </c>
      <c r="R683" s="9">
        <f t="shared" si="35"/>
        <v>13387.5</v>
      </c>
      <c r="S683" s="5">
        <v>1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8">
        <v>220</v>
      </c>
      <c r="AF683" s="5">
        <v>0</v>
      </c>
    </row>
    <row r="684" spans="1:32" x14ac:dyDescent="0.25">
      <c r="A684" s="2">
        <v>2016</v>
      </c>
      <c r="B684" s="1" t="s">
        <v>30</v>
      </c>
      <c r="C684" s="9">
        <v>139</v>
      </c>
      <c r="D684" s="8">
        <v>41790</v>
      </c>
      <c r="E684" s="8">
        <f t="shared" si="36"/>
        <v>25053.956834532375</v>
      </c>
      <c r="F684" s="8">
        <v>3350</v>
      </c>
      <c r="G684" s="8">
        <v>1363</v>
      </c>
      <c r="H684" s="8">
        <v>525</v>
      </c>
      <c r="I684" s="8">
        <v>0</v>
      </c>
      <c r="J684" s="8">
        <v>0</v>
      </c>
      <c r="K684" s="8">
        <v>0</v>
      </c>
      <c r="L684" s="8">
        <v>14462</v>
      </c>
      <c r="M684" s="8">
        <f t="shared" si="34"/>
        <v>104.0431654676259</v>
      </c>
      <c r="N684" s="8">
        <v>40</v>
      </c>
      <c r="O684" s="8">
        <v>5</v>
      </c>
      <c r="P684" s="8">
        <v>2</v>
      </c>
      <c r="Q684" s="9">
        <v>243649</v>
      </c>
      <c r="R684" s="9">
        <f t="shared" si="35"/>
        <v>1752.8705035971223</v>
      </c>
      <c r="S684" s="5">
        <v>1</v>
      </c>
      <c r="T684" s="5">
        <v>0</v>
      </c>
      <c r="U684" s="5">
        <v>1</v>
      </c>
      <c r="V684" s="5">
        <v>0</v>
      </c>
      <c r="W684" s="5">
        <v>0</v>
      </c>
      <c r="X684" s="5">
        <v>0</v>
      </c>
      <c r="Y684" s="5">
        <v>0</v>
      </c>
      <c r="Z684" s="5">
        <v>1</v>
      </c>
      <c r="AA684" s="5">
        <v>0</v>
      </c>
      <c r="AB684" s="5">
        <v>0</v>
      </c>
      <c r="AC684" s="5">
        <v>1</v>
      </c>
      <c r="AD684" s="5">
        <v>0</v>
      </c>
      <c r="AE684" s="8">
        <v>123695</v>
      </c>
      <c r="AF684" s="5">
        <v>1</v>
      </c>
    </row>
    <row r="685" spans="1:32" x14ac:dyDescent="0.25">
      <c r="A685" s="2">
        <v>2016</v>
      </c>
      <c r="B685" s="1" t="s">
        <v>29</v>
      </c>
      <c r="C685" s="9">
        <v>34</v>
      </c>
      <c r="D685" s="9">
        <v>4788</v>
      </c>
      <c r="E685" s="8">
        <f t="shared" si="36"/>
        <v>11735.294117647058</v>
      </c>
      <c r="F685" s="9">
        <v>2351</v>
      </c>
      <c r="G685" s="9">
        <v>774</v>
      </c>
      <c r="H685" s="9">
        <v>347</v>
      </c>
      <c r="I685" s="9">
        <v>0</v>
      </c>
      <c r="J685" s="9">
        <v>0</v>
      </c>
      <c r="K685" s="9">
        <v>0</v>
      </c>
      <c r="L685" s="9">
        <v>3836</v>
      </c>
      <c r="M685" s="8">
        <f t="shared" si="34"/>
        <v>112.82352941176471</v>
      </c>
      <c r="N685" s="9">
        <v>15</v>
      </c>
      <c r="O685" s="9">
        <v>3</v>
      </c>
      <c r="P685" s="9">
        <v>1</v>
      </c>
      <c r="Q685" s="9">
        <v>31678</v>
      </c>
      <c r="R685" s="9">
        <f t="shared" si="35"/>
        <v>931.70588235294122</v>
      </c>
      <c r="S685" s="5">
        <v>1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1</v>
      </c>
      <c r="AA685" s="5">
        <v>0</v>
      </c>
      <c r="AB685" s="5">
        <v>0</v>
      </c>
      <c r="AC685" s="5">
        <v>1</v>
      </c>
      <c r="AD685" s="5">
        <v>0</v>
      </c>
      <c r="AE685" s="9">
        <v>29077</v>
      </c>
      <c r="AF685" s="5">
        <v>1</v>
      </c>
    </row>
    <row r="686" spans="1:32" x14ac:dyDescent="0.25">
      <c r="A686" s="2">
        <v>2016</v>
      </c>
      <c r="B686" s="1" t="s">
        <v>29</v>
      </c>
      <c r="C686" s="8">
        <v>30</v>
      </c>
      <c r="D686" s="8">
        <v>4929</v>
      </c>
      <c r="E686" s="8">
        <f t="shared" si="36"/>
        <v>13691.666666666668</v>
      </c>
      <c r="F686" s="8">
        <v>2350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995</v>
      </c>
      <c r="M686" s="8">
        <f t="shared" si="34"/>
        <v>33.166666666666664</v>
      </c>
      <c r="N686" s="8">
        <v>5</v>
      </c>
      <c r="O686" s="8">
        <v>0</v>
      </c>
      <c r="P686" s="8">
        <v>0</v>
      </c>
      <c r="Q686" s="9">
        <v>6606</v>
      </c>
      <c r="R686" s="9">
        <f t="shared" si="35"/>
        <v>220.2</v>
      </c>
      <c r="S686" s="5">
        <v>1</v>
      </c>
      <c r="T686" s="5">
        <v>1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8">
        <v>25788</v>
      </c>
      <c r="AF686" s="5">
        <v>0</v>
      </c>
    </row>
    <row r="687" spans="1:32" x14ac:dyDescent="0.25">
      <c r="A687" s="2">
        <v>2016</v>
      </c>
      <c r="B687" s="1" t="s">
        <v>29</v>
      </c>
      <c r="C687" s="8">
        <v>7</v>
      </c>
      <c r="D687" s="8">
        <v>4137</v>
      </c>
      <c r="E687" s="8">
        <f t="shared" si="36"/>
        <v>49250</v>
      </c>
      <c r="F687" s="8">
        <v>2380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760</v>
      </c>
      <c r="M687" s="8">
        <f t="shared" si="34"/>
        <v>108.57142857142857</v>
      </c>
      <c r="N687" s="8">
        <v>1</v>
      </c>
      <c r="O687" s="8">
        <v>1</v>
      </c>
      <c r="P687" s="8">
        <v>0</v>
      </c>
      <c r="Q687" s="9">
        <v>77935</v>
      </c>
      <c r="R687" s="9">
        <f t="shared" si="35"/>
        <v>11133.571428571429</v>
      </c>
      <c r="S687" s="5">
        <v>1</v>
      </c>
      <c r="T687" s="5">
        <v>1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8">
        <v>36241</v>
      </c>
      <c r="AF687" s="5">
        <v>0</v>
      </c>
    </row>
    <row r="688" spans="1:32" x14ac:dyDescent="0.25">
      <c r="A688" s="2">
        <v>2016</v>
      </c>
      <c r="B688" s="1" t="s">
        <v>29</v>
      </c>
      <c r="C688" s="8">
        <v>8</v>
      </c>
      <c r="D688" s="8">
        <v>831</v>
      </c>
      <c r="E688" s="8">
        <f t="shared" si="36"/>
        <v>8656.25</v>
      </c>
      <c r="F688" s="8">
        <v>1270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2700</v>
      </c>
      <c r="M688" s="8">
        <f t="shared" si="34"/>
        <v>337.5</v>
      </c>
      <c r="N688" s="8">
        <v>6</v>
      </c>
      <c r="O688" s="8">
        <v>6</v>
      </c>
      <c r="P688" s="8">
        <v>0</v>
      </c>
      <c r="Q688" s="9">
        <v>29238</v>
      </c>
      <c r="R688" s="9">
        <f t="shared" si="35"/>
        <v>3654.75</v>
      </c>
      <c r="S688" s="5">
        <v>1</v>
      </c>
      <c r="T688" s="5">
        <v>0</v>
      </c>
      <c r="U688" s="5">
        <v>1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8">
        <v>6214</v>
      </c>
      <c r="AF688" s="5">
        <v>0</v>
      </c>
    </row>
    <row r="689" spans="1:32" x14ac:dyDescent="0.25">
      <c r="A689" s="2">
        <v>2016</v>
      </c>
      <c r="B689" s="1" t="s">
        <v>29</v>
      </c>
      <c r="C689" s="8">
        <v>5</v>
      </c>
      <c r="D689" s="8">
        <v>1212</v>
      </c>
      <c r="E689" s="8">
        <f t="shared" si="36"/>
        <v>20200</v>
      </c>
      <c r="F689" s="8">
        <v>1513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1265</v>
      </c>
      <c r="M689" s="8">
        <f t="shared" si="34"/>
        <v>253</v>
      </c>
      <c r="N689" s="8">
        <v>12</v>
      </c>
      <c r="O689" s="8">
        <v>2</v>
      </c>
      <c r="P689" s="8">
        <v>0</v>
      </c>
      <c r="Q689" s="9">
        <v>34104</v>
      </c>
      <c r="R689" s="9">
        <f t="shared" si="35"/>
        <v>6820.8</v>
      </c>
      <c r="S689" s="5">
        <v>1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8">
        <v>9502</v>
      </c>
      <c r="AF689" s="5">
        <v>1</v>
      </c>
    </row>
    <row r="690" spans="1:32" x14ac:dyDescent="0.25">
      <c r="A690" s="2">
        <v>2016</v>
      </c>
      <c r="B690" s="1" t="s">
        <v>29</v>
      </c>
      <c r="C690" s="8">
        <v>52</v>
      </c>
      <c r="D690" s="8">
        <v>10240</v>
      </c>
      <c r="E690" s="8">
        <f t="shared" si="36"/>
        <v>16410.256410256414</v>
      </c>
      <c r="F690" s="8">
        <v>5866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8306</v>
      </c>
      <c r="M690" s="8">
        <f t="shared" si="34"/>
        <v>159.73076923076923</v>
      </c>
      <c r="N690" s="8">
        <v>23</v>
      </c>
      <c r="O690" s="8">
        <v>7</v>
      </c>
      <c r="P690" s="8">
        <v>1</v>
      </c>
      <c r="Q690" s="9">
        <v>114278</v>
      </c>
      <c r="R690" s="9">
        <f t="shared" si="35"/>
        <v>2197.6538461538462</v>
      </c>
      <c r="S690" s="5">
        <v>1</v>
      </c>
      <c r="T690" s="5">
        <v>0</v>
      </c>
      <c r="U690" s="5">
        <v>1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8">
        <v>54786</v>
      </c>
      <c r="AF690" s="5">
        <v>1</v>
      </c>
    </row>
    <row r="691" spans="1:32" x14ac:dyDescent="0.25">
      <c r="A691" s="2">
        <v>2016</v>
      </c>
      <c r="B691" s="1" t="s">
        <v>30</v>
      </c>
      <c r="C691" s="8">
        <v>47</v>
      </c>
      <c r="D691" s="8">
        <v>7577</v>
      </c>
      <c r="E691" s="8">
        <f t="shared" si="36"/>
        <v>13434.397163120566</v>
      </c>
      <c r="F691" s="8">
        <v>3632</v>
      </c>
      <c r="G691" s="8">
        <v>440</v>
      </c>
      <c r="H691" s="8">
        <v>215</v>
      </c>
      <c r="I691" s="8">
        <v>0</v>
      </c>
      <c r="J691" s="8">
        <v>0</v>
      </c>
      <c r="K691" s="8">
        <v>0</v>
      </c>
      <c r="L691" s="8">
        <v>4924</v>
      </c>
      <c r="M691" s="8">
        <f t="shared" si="34"/>
        <v>104.76595744680851</v>
      </c>
      <c r="N691" s="8">
        <v>11</v>
      </c>
      <c r="O691" s="8">
        <v>5</v>
      </c>
      <c r="P691" s="8">
        <v>3</v>
      </c>
      <c r="Q691" s="9">
        <v>48738</v>
      </c>
      <c r="R691" s="9">
        <f t="shared" si="35"/>
        <v>1036.9787234042553</v>
      </c>
      <c r="S691" s="5">
        <v>1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1</v>
      </c>
      <c r="AA691" s="5">
        <v>0</v>
      </c>
      <c r="AB691" s="5">
        <v>0</v>
      </c>
      <c r="AC691" s="5">
        <v>1</v>
      </c>
      <c r="AD691" s="5">
        <v>0</v>
      </c>
      <c r="AE691" s="8">
        <v>26935</v>
      </c>
      <c r="AF691" s="5">
        <v>1</v>
      </c>
    </row>
    <row r="692" spans="1:32" x14ac:dyDescent="0.25">
      <c r="A692" s="2">
        <v>2016</v>
      </c>
      <c r="B692" s="1" t="s">
        <v>30</v>
      </c>
      <c r="C692" s="8">
        <v>147</v>
      </c>
      <c r="D692" s="8">
        <v>28996</v>
      </c>
      <c r="E692" s="8">
        <f t="shared" si="36"/>
        <v>16437.64172335601</v>
      </c>
      <c r="F692" s="8">
        <v>6981</v>
      </c>
      <c r="G692" s="8">
        <v>1268</v>
      </c>
      <c r="H692" s="8">
        <v>473</v>
      </c>
      <c r="I692" s="8">
        <v>0</v>
      </c>
      <c r="J692" s="8">
        <v>0</v>
      </c>
      <c r="K692" s="8">
        <v>0</v>
      </c>
      <c r="L692" s="8">
        <v>9447</v>
      </c>
      <c r="M692" s="8">
        <f t="shared" si="34"/>
        <v>64.265306122448976</v>
      </c>
      <c r="N692" s="8">
        <v>26</v>
      </c>
      <c r="O692" s="8">
        <v>11</v>
      </c>
      <c r="P692" s="8">
        <v>3</v>
      </c>
      <c r="Q692" s="9">
        <v>179095</v>
      </c>
      <c r="R692" s="9">
        <f t="shared" si="35"/>
        <v>1218.3333333333333</v>
      </c>
      <c r="S692" s="5">
        <v>1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1</v>
      </c>
      <c r="AA692" s="5">
        <v>0</v>
      </c>
      <c r="AB692" s="5">
        <v>0</v>
      </c>
      <c r="AC692" s="5">
        <v>1</v>
      </c>
      <c r="AD692" s="5">
        <v>0</v>
      </c>
      <c r="AE692" s="8">
        <v>79888</v>
      </c>
      <c r="AF692" s="5">
        <v>1</v>
      </c>
    </row>
    <row r="693" spans="1:32" x14ac:dyDescent="0.25">
      <c r="A693" s="2">
        <v>2016</v>
      </c>
      <c r="B693" s="1" t="s">
        <v>30</v>
      </c>
      <c r="C693" s="8">
        <v>103</v>
      </c>
      <c r="D693" s="8">
        <v>18051</v>
      </c>
      <c r="E693" s="8">
        <f t="shared" si="36"/>
        <v>14604.368932038837</v>
      </c>
      <c r="F693" s="8">
        <v>6930</v>
      </c>
      <c r="G693" s="8">
        <v>691</v>
      </c>
      <c r="H693" s="8">
        <v>364</v>
      </c>
      <c r="I693" s="8">
        <v>0</v>
      </c>
      <c r="J693" s="8">
        <v>0</v>
      </c>
      <c r="K693" s="8">
        <v>0</v>
      </c>
      <c r="L693" s="8">
        <v>3612</v>
      </c>
      <c r="M693" s="8">
        <f t="shared" si="34"/>
        <v>35.067961165048544</v>
      </c>
      <c r="N693" s="8">
        <v>26</v>
      </c>
      <c r="O693" s="8">
        <v>11</v>
      </c>
      <c r="P693" s="8">
        <v>2</v>
      </c>
      <c r="Q693" s="9">
        <v>83991</v>
      </c>
      <c r="R693" s="9">
        <f t="shared" si="35"/>
        <v>815.44660194174753</v>
      </c>
      <c r="S693" s="5">
        <v>1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1</v>
      </c>
      <c r="AA693" s="5">
        <v>0</v>
      </c>
      <c r="AB693" s="5">
        <v>0</v>
      </c>
      <c r="AC693" s="5">
        <v>1</v>
      </c>
      <c r="AD693" s="5">
        <v>0</v>
      </c>
      <c r="AE693" s="8">
        <v>52068</v>
      </c>
      <c r="AF693" s="5">
        <v>1</v>
      </c>
    </row>
    <row r="694" spans="1:32" x14ac:dyDescent="0.25">
      <c r="A694" s="2">
        <v>2016</v>
      </c>
      <c r="B694" s="1" t="s">
        <v>29</v>
      </c>
      <c r="C694" s="8">
        <v>0.5</v>
      </c>
      <c r="D694" s="8">
        <v>27</v>
      </c>
      <c r="E694" s="8">
        <f t="shared" si="36"/>
        <v>4500</v>
      </c>
      <c r="F694" s="8">
        <v>89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823</v>
      </c>
      <c r="M694" s="8">
        <f t="shared" si="34"/>
        <v>1646</v>
      </c>
      <c r="N694" s="8">
        <v>1</v>
      </c>
      <c r="O694" s="8">
        <v>1</v>
      </c>
      <c r="P694" s="8">
        <v>0</v>
      </c>
      <c r="Q694" s="9">
        <v>639</v>
      </c>
      <c r="R694" s="9">
        <f t="shared" si="35"/>
        <v>1278</v>
      </c>
      <c r="S694" s="5">
        <v>1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8">
        <v>90</v>
      </c>
      <c r="AF694" s="5">
        <v>0</v>
      </c>
    </row>
    <row r="695" spans="1:32" x14ac:dyDescent="0.25">
      <c r="A695" s="2">
        <v>2016</v>
      </c>
      <c r="B695" s="1" t="s">
        <v>29</v>
      </c>
      <c r="C695" s="8">
        <v>16</v>
      </c>
      <c r="D695" s="8">
        <v>2881</v>
      </c>
      <c r="E695" s="8">
        <f t="shared" si="36"/>
        <v>15005.208333333334</v>
      </c>
      <c r="F695" s="8">
        <v>2399</v>
      </c>
      <c r="G695" s="8">
        <v>531</v>
      </c>
      <c r="H695" s="8">
        <v>176</v>
      </c>
      <c r="I695" s="8">
        <v>220</v>
      </c>
      <c r="J695" s="8">
        <v>0</v>
      </c>
      <c r="K695" s="8">
        <v>0</v>
      </c>
      <c r="L695" s="8">
        <v>4485</v>
      </c>
      <c r="M695" s="8">
        <f t="shared" si="34"/>
        <v>280.3125</v>
      </c>
      <c r="N695" s="8">
        <v>8</v>
      </c>
      <c r="O695" s="8">
        <v>0</v>
      </c>
      <c r="P695" s="8">
        <v>0</v>
      </c>
      <c r="Q695" s="9">
        <v>165414</v>
      </c>
      <c r="R695" s="9">
        <f t="shared" si="35"/>
        <v>10338.375</v>
      </c>
      <c r="S695" s="5">
        <v>1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1</v>
      </c>
      <c r="Z695" s="5">
        <v>1</v>
      </c>
      <c r="AA695" s="5">
        <v>1</v>
      </c>
      <c r="AB695" s="5">
        <v>0</v>
      </c>
      <c r="AC695" s="5">
        <v>1</v>
      </c>
      <c r="AD695" s="5">
        <v>0</v>
      </c>
      <c r="AE695" s="8">
        <v>36408</v>
      </c>
      <c r="AF695" s="5">
        <v>1</v>
      </c>
    </row>
    <row r="696" spans="1:32" x14ac:dyDescent="0.25">
      <c r="A696" s="2">
        <v>2016</v>
      </c>
      <c r="B696" s="1" t="s">
        <v>29</v>
      </c>
      <c r="C696" s="8">
        <v>43</v>
      </c>
      <c r="D696" s="8">
        <v>7330</v>
      </c>
      <c r="E696" s="8">
        <f t="shared" si="36"/>
        <v>14205.426356589149</v>
      </c>
      <c r="F696" s="8">
        <v>3760</v>
      </c>
      <c r="G696" s="8">
        <v>614</v>
      </c>
      <c r="H696" s="8">
        <v>324</v>
      </c>
      <c r="I696" s="8">
        <v>0</v>
      </c>
      <c r="J696" s="8">
        <v>0</v>
      </c>
      <c r="K696" s="8">
        <v>0</v>
      </c>
      <c r="L696" s="8">
        <v>5622</v>
      </c>
      <c r="M696" s="8">
        <f t="shared" si="34"/>
        <v>130.74418604651163</v>
      </c>
      <c r="N696" s="8">
        <v>20</v>
      </c>
      <c r="O696" s="8">
        <v>6</v>
      </c>
      <c r="P696" s="8">
        <v>2</v>
      </c>
      <c r="Q696" s="9">
        <v>52282</v>
      </c>
      <c r="R696" s="9">
        <f t="shared" si="35"/>
        <v>1215.8604651162791</v>
      </c>
      <c r="S696" s="5">
        <v>1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1</v>
      </c>
      <c r="AA696" s="5">
        <v>0</v>
      </c>
      <c r="AB696" s="5">
        <v>0</v>
      </c>
      <c r="AC696" s="5">
        <v>1</v>
      </c>
      <c r="AD696" s="5">
        <v>0</v>
      </c>
      <c r="AE696" s="8">
        <v>25136</v>
      </c>
      <c r="AF696" s="5">
        <v>0</v>
      </c>
    </row>
    <row r="697" spans="1:32" x14ac:dyDescent="0.25">
      <c r="A697" s="2">
        <v>2016</v>
      </c>
      <c r="B697" s="1" t="s">
        <v>30</v>
      </c>
      <c r="C697" s="8">
        <v>3</v>
      </c>
      <c r="D697" s="8">
        <v>309</v>
      </c>
      <c r="E697" s="8">
        <f t="shared" si="36"/>
        <v>8583.3333333333339</v>
      </c>
      <c r="F697" s="8">
        <v>1772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1131</v>
      </c>
      <c r="M697" s="8">
        <f t="shared" si="34"/>
        <v>377</v>
      </c>
      <c r="N697" s="8">
        <v>11</v>
      </c>
      <c r="O697" s="8">
        <v>2</v>
      </c>
      <c r="P697" s="8">
        <v>0</v>
      </c>
      <c r="Q697" s="9">
        <v>8286</v>
      </c>
      <c r="R697" s="9">
        <f t="shared" si="35"/>
        <v>2762</v>
      </c>
      <c r="S697" s="5">
        <v>1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8">
        <v>894</v>
      </c>
      <c r="AF697" s="5">
        <v>0</v>
      </c>
    </row>
    <row r="698" spans="1:32" x14ac:dyDescent="0.25">
      <c r="A698" s="2">
        <v>2016</v>
      </c>
      <c r="B698" s="1" t="s">
        <v>30</v>
      </c>
      <c r="C698" s="8">
        <v>2</v>
      </c>
      <c r="D698" s="8">
        <v>233</v>
      </c>
      <c r="E698" s="8">
        <f t="shared" si="36"/>
        <v>9708.3333333333339</v>
      </c>
      <c r="F698" s="8">
        <v>1690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3911</v>
      </c>
      <c r="M698" s="8">
        <f t="shared" si="34"/>
        <v>1955.5</v>
      </c>
      <c r="N698" s="8">
        <v>5</v>
      </c>
      <c r="O698" s="8">
        <v>1</v>
      </c>
      <c r="P698" s="8">
        <v>0</v>
      </c>
      <c r="Q698" s="9">
        <v>8984</v>
      </c>
      <c r="R698" s="9">
        <f t="shared" si="35"/>
        <v>4492</v>
      </c>
      <c r="S698" s="5">
        <v>1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8">
        <v>619</v>
      </c>
      <c r="AF698" s="5">
        <v>0</v>
      </c>
    </row>
    <row r="699" spans="1:32" x14ac:dyDescent="0.25">
      <c r="A699" s="2">
        <v>2016</v>
      </c>
      <c r="B699" s="1" t="s">
        <v>30</v>
      </c>
      <c r="C699" s="8">
        <v>1</v>
      </c>
      <c r="D699" s="8">
        <v>144</v>
      </c>
      <c r="E699" s="8">
        <f t="shared" si="36"/>
        <v>12000</v>
      </c>
      <c r="F699" s="8">
        <v>800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500</v>
      </c>
      <c r="M699" s="8">
        <f t="shared" si="34"/>
        <v>500</v>
      </c>
      <c r="N699" s="8">
        <v>2</v>
      </c>
      <c r="O699" s="8">
        <v>1</v>
      </c>
      <c r="P699" s="8">
        <v>0</v>
      </c>
      <c r="Q699" s="9">
        <v>13631</v>
      </c>
      <c r="R699" s="9">
        <f t="shared" si="35"/>
        <v>13631</v>
      </c>
      <c r="S699" s="5">
        <v>1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8">
        <v>164</v>
      </c>
      <c r="AF699" s="5">
        <v>0</v>
      </c>
    </row>
    <row r="700" spans="1:32" x14ac:dyDescent="0.25">
      <c r="A700" s="2">
        <v>2016</v>
      </c>
      <c r="B700" s="1" t="s">
        <v>30</v>
      </c>
      <c r="C700" s="8">
        <v>0.5</v>
      </c>
      <c r="D700" s="8">
        <v>135</v>
      </c>
      <c r="E700" s="8">
        <f t="shared" si="36"/>
        <v>22500</v>
      </c>
      <c r="F700" s="8">
        <v>1005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985</v>
      </c>
      <c r="M700" s="8">
        <f t="shared" si="34"/>
        <v>1970</v>
      </c>
      <c r="N700" s="8">
        <v>3</v>
      </c>
      <c r="O700" s="8">
        <v>0</v>
      </c>
      <c r="P700" s="8">
        <v>0</v>
      </c>
      <c r="Q700" s="9">
        <v>5723</v>
      </c>
      <c r="R700" s="9">
        <f t="shared" si="35"/>
        <v>11446</v>
      </c>
      <c r="S700" s="5">
        <v>1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1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8">
        <v>1626</v>
      </c>
      <c r="AF700" s="5">
        <v>0</v>
      </c>
    </row>
    <row r="701" spans="1:32" x14ac:dyDescent="0.25">
      <c r="A701" s="2">
        <v>2016</v>
      </c>
      <c r="B701" s="1" t="s">
        <v>30</v>
      </c>
      <c r="C701" s="8">
        <v>11</v>
      </c>
      <c r="D701" s="8">
        <v>1733</v>
      </c>
      <c r="E701" s="8">
        <f t="shared" si="36"/>
        <v>13128.787878787876</v>
      </c>
      <c r="F701" s="8">
        <v>3344</v>
      </c>
      <c r="G701" s="8">
        <v>95</v>
      </c>
      <c r="H701" s="8">
        <v>60</v>
      </c>
      <c r="I701" s="8">
        <v>0</v>
      </c>
      <c r="J701" s="8">
        <v>0</v>
      </c>
      <c r="K701" s="8">
        <v>0</v>
      </c>
      <c r="L701" s="8">
        <v>2490</v>
      </c>
      <c r="M701" s="8">
        <f t="shared" si="34"/>
        <v>226.36363636363637</v>
      </c>
      <c r="N701" s="8">
        <v>10</v>
      </c>
      <c r="O701" s="8">
        <v>2</v>
      </c>
      <c r="P701" s="8">
        <v>1</v>
      </c>
      <c r="Q701" s="9">
        <v>25129</v>
      </c>
      <c r="R701" s="9">
        <f t="shared" si="35"/>
        <v>2284.4545454545455</v>
      </c>
      <c r="S701" s="5">
        <v>1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1</v>
      </c>
      <c r="AA701" s="5">
        <v>0</v>
      </c>
      <c r="AB701" s="5">
        <v>0</v>
      </c>
      <c r="AC701" s="5">
        <v>1</v>
      </c>
      <c r="AD701" s="5">
        <v>0</v>
      </c>
      <c r="AE701" s="8">
        <v>3561</v>
      </c>
      <c r="AF701" s="5">
        <v>0</v>
      </c>
    </row>
    <row r="702" spans="1:32" x14ac:dyDescent="0.25">
      <c r="A702" s="2">
        <v>2016</v>
      </c>
      <c r="B702" s="1" t="s">
        <v>30</v>
      </c>
      <c r="C702" s="8">
        <v>2</v>
      </c>
      <c r="D702" s="8">
        <v>197</v>
      </c>
      <c r="E702" s="8">
        <f t="shared" si="36"/>
        <v>8208.3333333333339</v>
      </c>
      <c r="F702" s="8">
        <v>2336</v>
      </c>
      <c r="G702" s="8">
        <v>103</v>
      </c>
      <c r="H702" s="8">
        <v>37</v>
      </c>
      <c r="I702" s="8">
        <v>0</v>
      </c>
      <c r="J702" s="8">
        <v>0</v>
      </c>
      <c r="K702" s="8">
        <v>0</v>
      </c>
      <c r="L702" s="8">
        <v>7505</v>
      </c>
      <c r="M702" s="8">
        <f t="shared" si="34"/>
        <v>3752.5</v>
      </c>
      <c r="N702" s="8">
        <v>16</v>
      </c>
      <c r="O702" s="8">
        <v>4</v>
      </c>
      <c r="P702" s="8">
        <v>1</v>
      </c>
      <c r="Q702" s="9">
        <v>21506</v>
      </c>
      <c r="R702" s="9">
        <f t="shared" si="35"/>
        <v>10753</v>
      </c>
      <c r="S702" s="5">
        <v>1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1</v>
      </c>
      <c r="AA702" s="5">
        <v>0</v>
      </c>
      <c r="AB702" s="5">
        <v>0</v>
      </c>
      <c r="AC702" s="5">
        <v>1</v>
      </c>
      <c r="AD702" s="5">
        <v>0</v>
      </c>
      <c r="AE702" s="8">
        <v>10052</v>
      </c>
      <c r="AF702" s="5">
        <v>0</v>
      </c>
    </row>
    <row r="703" spans="1:32" x14ac:dyDescent="0.25">
      <c r="A703" s="2">
        <v>2016</v>
      </c>
      <c r="B703" s="1" t="s">
        <v>30</v>
      </c>
      <c r="C703" s="8">
        <v>2</v>
      </c>
      <c r="D703" s="8">
        <v>207</v>
      </c>
      <c r="E703" s="8">
        <f t="shared" si="36"/>
        <v>8625</v>
      </c>
      <c r="F703" s="8">
        <v>1831</v>
      </c>
      <c r="G703" s="8">
        <v>165</v>
      </c>
      <c r="H703" s="8">
        <v>89</v>
      </c>
      <c r="I703" s="8">
        <v>0</v>
      </c>
      <c r="J703" s="8">
        <v>0</v>
      </c>
      <c r="K703" s="8">
        <v>0</v>
      </c>
      <c r="L703" s="8">
        <v>960</v>
      </c>
      <c r="M703" s="8">
        <f t="shared" si="34"/>
        <v>480</v>
      </c>
      <c r="N703" s="8">
        <v>1</v>
      </c>
      <c r="O703" s="8">
        <v>2</v>
      </c>
      <c r="P703" s="8">
        <v>0</v>
      </c>
      <c r="Q703" s="9">
        <v>16205</v>
      </c>
      <c r="R703" s="9">
        <f t="shared" si="35"/>
        <v>8102.5</v>
      </c>
      <c r="S703" s="5">
        <v>1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1</v>
      </c>
      <c r="AA703" s="5">
        <v>0</v>
      </c>
      <c r="AB703" s="5">
        <v>0</v>
      </c>
      <c r="AC703" s="5">
        <v>1</v>
      </c>
      <c r="AD703" s="5">
        <v>0</v>
      </c>
      <c r="AE703" s="8">
        <v>10657</v>
      </c>
      <c r="AF703" s="5">
        <v>0</v>
      </c>
    </row>
    <row r="704" spans="1:32" x14ac:dyDescent="0.25">
      <c r="A704" s="2">
        <v>2016</v>
      </c>
      <c r="B704" s="1" t="s">
        <v>30</v>
      </c>
      <c r="C704" s="16">
        <v>19</v>
      </c>
      <c r="D704" s="16">
        <v>1860</v>
      </c>
      <c r="E704" s="8">
        <f t="shared" si="36"/>
        <v>8157.8947368421041</v>
      </c>
      <c r="F704" s="9">
        <v>2432</v>
      </c>
      <c r="G704" s="9">
        <v>279</v>
      </c>
      <c r="H704" s="9">
        <v>130</v>
      </c>
      <c r="I704" s="9">
        <v>0</v>
      </c>
      <c r="J704" s="9">
        <v>0</v>
      </c>
      <c r="K704" s="9">
        <v>0</v>
      </c>
      <c r="L704" s="9">
        <v>3997</v>
      </c>
      <c r="M704" s="8">
        <f t="shared" si="34"/>
        <v>210.36842105263159</v>
      </c>
      <c r="N704" s="9">
        <v>16</v>
      </c>
      <c r="O704" s="9">
        <v>4</v>
      </c>
      <c r="P704" s="9">
        <v>1</v>
      </c>
      <c r="Q704" s="16">
        <v>28394</v>
      </c>
      <c r="R704" s="9">
        <f t="shared" si="35"/>
        <v>1494.421052631579</v>
      </c>
      <c r="S704" s="5">
        <v>1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1</v>
      </c>
      <c r="AA704" s="5">
        <v>0</v>
      </c>
      <c r="AB704" s="5">
        <v>0</v>
      </c>
      <c r="AC704" s="5">
        <v>1</v>
      </c>
      <c r="AD704" s="5">
        <v>0</v>
      </c>
      <c r="AE704" s="16">
        <v>7547</v>
      </c>
      <c r="AF704" s="5">
        <v>0</v>
      </c>
    </row>
    <row r="705" spans="1:32" x14ac:dyDescent="0.25">
      <c r="A705" s="2">
        <v>2016</v>
      </c>
      <c r="B705" s="1" t="s">
        <v>30</v>
      </c>
      <c r="C705" s="16">
        <v>7</v>
      </c>
      <c r="D705" s="16">
        <v>797</v>
      </c>
      <c r="E705" s="8">
        <f t="shared" si="36"/>
        <v>9488.0952380952385</v>
      </c>
      <c r="F705" s="16">
        <v>1047</v>
      </c>
      <c r="G705" s="16">
        <v>123</v>
      </c>
      <c r="H705" s="16">
        <v>111</v>
      </c>
      <c r="I705" s="16">
        <v>0</v>
      </c>
      <c r="J705" s="16">
        <v>0</v>
      </c>
      <c r="K705" s="16">
        <v>0</v>
      </c>
      <c r="L705" s="16">
        <v>2072</v>
      </c>
      <c r="M705" s="8">
        <f t="shared" si="34"/>
        <v>296</v>
      </c>
      <c r="N705" s="16">
        <v>10</v>
      </c>
      <c r="O705" s="16">
        <v>2</v>
      </c>
      <c r="P705" s="16">
        <v>1</v>
      </c>
      <c r="Q705" s="16">
        <v>12618</v>
      </c>
      <c r="R705" s="9">
        <f t="shared" si="35"/>
        <v>1802.5714285714287</v>
      </c>
      <c r="S705" s="5">
        <v>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1</v>
      </c>
      <c r="AA705" s="5">
        <v>0</v>
      </c>
      <c r="AB705" s="5">
        <v>0</v>
      </c>
      <c r="AC705" s="5">
        <v>1</v>
      </c>
      <c r="AD705" s="5">
        <v>0</v>
      </c>
      <c r="AE705" s="16">
        <v>3504</v>
      </c>
      <c r="AF705" s="5">
        <v>0</v>
      </c>
    </row>
    <row r="706" spans="1:32" x14ac:dyDescent="0.25">
      <c r="A706" s="2">
        <v>2016</v>
      </c>
      <c r="B706" s="1" t="s">
        <v>30</v>
      </c>
      <c r="C706" s="16">
        <v>5</v>
      </c>
      <c r="D706" s="16">
        <v>417</v>
      </c>
      <c r="E706" s="8">
        <f t="shared" si="36"/>
        <v>6950</v>
      </c>
      <c r="F706" s="9">
        <v>1617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390</v>
      </c>
      <c r="M706" s="8">
        <f t="shared" si="34"/>
        <v>78</v>
      </c>
      <c r="N706" s="9">
        <v>1</v>
      </c>
      <c r="O706" s="9">
        <v>1</v>
      </c>
      <c r="P706" s="9">
        <v>0</v>
      </c>
      <c r="Q706" s="16">
        <v>4334</v>
      </c>
      <c r="R706" s="9">
        <f t="shared" si="35"/>
        <v>866.8</v>
      </c>
      <c r="S706" s="5">
        <v>1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16">
        <v>3568</v>
      </c>
      <c r="AF706" s="5">
        <v>0</v>
      </c>
    </row>
    <row r="707" spans="1:32" x14ac:dyDescent="0.25">
      <c r="A707" s="2">
        <v>2016</v>
      </c>
      <c r="B707" s="1" t="s">
        <v>30</v>
      </c>
      <c r="C707" s="16">
        <v>3</v>
      </c>
      <c r="D707" s="16">
        <v>434</v>
      </c>
      <c r="E707" s="8">
        <f t="shared" si="36"/>
        <v>12055.555555555555</v>
      </c>
      <c r="F707" s="16">
        <v>351</v>
      </c>
      <c r="G707" s="16">
        <v>41</v>
      </c>
      <c r="H707" s="16">
        <v>0</v>
      </c>
      <c r="I707" s="16">
        <v>0</v>
      </c>
      <c r="J707" s="16">
        <v>0</v>
      </c>
      <c r="K707" s="16">
        <v>0</v>
      </c>
      <c r="L707" s="16">
        <v>690</v>
      </c>
      <c r="M707" s="8">
        <f t="shared" si="34"/>
        <v>230</v>
      </c>
      <c r="N707" s="16">
        <v>3</v>
      </c>
      <c r="O707" s="16">
        <v>1</v>
      </c>
      <c r="P707" s="16">
        <v>0</v>
      </c>
      <c r="Q707" s="16">
        <v>7454</v>
      </c>
      <c r="R707" s="9">
        <f t="shared" si="35"/>
        <v>2484.6666666666665</v>
      </c>
      <c r="S707" s="5">
        <v>1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1</v>
      </c>
      <c r="AA707" s="5">
        <v>0</v>
      </c>
      <c r="AB707" s="5">
        <v>0</v>
      </c>
      <c r="AC707" s="5">
        <v>0</v>
      </c>
      <c r="AD707" s="5">
        <v>0</v>
      </c>
      <c r="AE707" s="16">
        <v>1789</v>
      </c>
      <c r="AF707" s="5">
        <v>0</v>
      </c>
    </row>
    <row r="708" spans="1:32" x14ac:dyDescent="0.25">
      <c r="A708" s="2">
        <v>2016</v>
      </c>
      <c r="B708" s="1" t="s">
        <v>30</v>
      </c>
      <c r="C708" s="16">
        <v>1</v>
      </c>
      <c r="D708" s="16">
        <v>66</v>
      </c>
      <c r="E708" s="8">
        <f t="shared" ref="E708:E759" si="37">D708/C708/12*1000</f>
        <v>5500</v>
      </c>
      <c r="F708" s="16">
        <v>365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50</v>
      </c>
      <c r="M708" s="8">
        <f t="shared" ref="M708:M771" si="38">L708/C708</f>
        <v>50</v>
      </c>
      <c r="N708" s="16">
        <v>0</v>
      </c>
      <c r="O708" s="16">
        <v>0</v>
      </c>
      <c r="P708" s="16">
        <v>0</v>
      </c>
      <c r="Q708" s="16">
        <v>1341</v>
      </c>
      <c r="R708" s="9">
        <f t="shared" ref="R708:R771" si="39">Q708/C708</f>
        <v>1341</v>
      </c>
      <c r="S708" s="5">
        <v>1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16">
        <v>214</v>
      </c>
      <c r="AF708" s="5">
        <v>0</v>
      </c>
    </row>
    <row r="709" spans="1:32" x14ac:dyDescent="0.25">
      <c r="A709" s="2">
        <v>2016</v>
      </c>
      <c r="B709" s="1" t="s">
        <v>30</v>
      </c>
      <c r="C709" s="16">
        <v>7</v>
      </c>
      <c r="D709" s="16">
        <v>726</v>
      </c>
      <c r="E709" s="8">
        <f t="shared" si="37"/>
        <v>8642.8571428571431</v>
      </c>
      <c r="F709" s="9">
        <v>335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210</v>
      </c>
      <c r="M709" s="8">
        <f t="shared" si="38"/>
        <v>30</v>
      </c>
      <c r="N709" s="9">
        <v>4</v>
      </c>
      <c r="O709" s="9">
        <v>0</v>
      </c>
      <c r="P709" s="9">
        <v>0</v>
      </c>
      <c r="Q709" s="16">
        <v>2044</v>
      </c>
      <c r="R709" s="9">
        <f t="shared" si="39"/>
        <v>292</v>
      </c>
      <c r="S709" s="5">
        <v>1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16">
        <v>826</v>
      </c>
      <c r="AF709" s="5">
        <v>1</v>
      </c>
    </row>
    <row r="710" spans="1:32" x14ac:dyDescent="0.25">
      <c r="A710" s="2">
        <v>2016</v>
      </c>
      <c r="B710" s="1" t="s">
        <v>29</v>
      </c>
      <c r="C710" s="16">
        <v>5</v>
      </c>
      <c r="D710" s="16">
        <v>987</v>
      </c>
      <c r="E710" s="8">
        <f t="shared" si="37"/>
        <v>16450</v>
      </c>
      <c r="F710" s="9">
        <v>1885</v>
      </c>
      <c r="G710" s="9">
        <v>291</v>
      </c>
      <c r="H710" s="9">
        <v>0</v>
      </c>
      <c r="I710" s="9">
        <v>0</v>
      </c>
      <c r="J710" s="9">
        <v>0</v>
      </c>
      <c r="K710" s="9">
        <v>0</v>
      </c>
      <c r="L710" s="9">
        <v>269</v>
      </c>
      <c r="M710" s="8">
        <f t="shared" si="38"/>
        <v>53.8</v>
      </c>
      <c r="N710" s="9">
        <v>2</v>
      </c>
      <c r="O710" s="9">
        <v>0</v>
      </c>
      <c r="P710" s="9">
        <v>0</v>
      </c>
      <c r="Q710" s="16">
        <v>10873</v>
      </c>
      <c r="R710" s="9">
        <f t="shared" si="39"/>
        <v>2174.6</v>
      </c>
      <c r="S710" s="5">
        <v>1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1</v>
      </c>
      <c r="AA710" s="5">
        <v>0</v>
      </c>
      <c r="AB710" s="5">
        <v>0</v>
      </c>
      <c r="AC710" s="5">
        <v>0</v>
      </c>
      <c r="AD710" s="5">
        <v>0</v>
      </c>
      <c r="AE710" s="16">
        <v>5462</v>
      </c>
      <c r="AF710" s="5">
        <v>1</v>
      </c>
    </row>
    <row r="711" spans="1:32" x14ac:dyDescent="0.25">
      <c r="A711" s="2">
        <v>2016</v>
      </c>
      <c r="B711" s="1" t="s">
        <v>31</v>
      </c>
      <c r="C711" s="8">
        <v>60</v>
      </c>
      <c r="D711" s="8">
        <v>10966</v>
      </c>
      <c r="E711" s="8">
        <f t="shared" si="37"/>
        <v>15230.555555555557</v>
      </c>
      <c r="F711" s="8">
        <v>2697</v>
      </c>
      <c r="G711" s="8">
        <v>910</v>
      </c>
      <c r="H711" s="8">
        <v>410</v>
      </c>
      <c r="I711" s="8">
        <v>0</v>
      </c>
      <c r="J711" s="8">
        <v>0</v>
      </c>
      <c r="K711" s="8">
        <v>0</v>
      </c>
      <c r="L711" s="8">
        <v>3991</v>
      </c>
      <c r="M711" s="8">
        <f t="shared" si="38"/>
        <v>66.516666666666666</v>
      </c>
      <c r="N711" s="8">
        <v>19</v>
      </c>
      <c r="O711" s="8">
        <v>5</v>
      </c>
      <c r="P711" s="8">
        <v>0</v>
      </c>
      <c r="Q711" s="9">
        <v>120576</v>
      </c>
      <c r="R711" s="9">
        <f t="shared" si="39"/>
        <v>2009.6</v>
      </c>
      <c r="S711" s="5">
        <v>1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1</v>
      </c>
      <c r="AA711" s="5">
        <v>0</v>
      </c>
      <c r="AB711" s="5">
        <v>0</v>
      </c>
      <c r="AC711" s="5">
        <v>1</v>
      </c>
      <c r="AD711" s="5">
        <v>0</v>
      </c>
      <c r="AE711" s="15">
        <v>41892</v>
      </c>
      <c r="AF711" s="5">
        <v>1</v>
      </c>
    </row>
    <row r="712" spans="1:32" x14ac:dyDescent="0.25">
      <c r="A712" s="2">
        <v>2016</v>
      </c>
      <c r="B712" s="1" t="s">
        <v>29</v>
      </c>
      <c r="C712" s="8">
        <v>72</v>
      </c>
      <c r="D712" s="8">
        <v>12990</v>
      </c>
      <c r="E712" s="8">
        <f t="shared" si="37"/>
        <v>15034.722222222221</v>
      </c>
      <c r="F712" s="8">
        <v>2598</v>
      </c>
      <c r="G712" s="8">
        <v>876</v>
      </c>
      <c r="H712" s="8">
        <v>438</v>
      </c>
      <c r="I712" s="8">
        <v>0</v>
      </c>
      <c r="J712" s="8">
        <v>0</v>
      </c>
      <c r="K712" s="8">
        <v>0</v>
      </c>
      <c r="L712" s="8">
        <v>7870</v>
      </c>
      <c r="M712" s="8">
        <f t="shared" si="38"/>
        <v>109.30555555555556</v>
      </c>
      <c r="N712" s="8">
        <v>23</v>
      </c>
      <c r="O712" s="8">
        <v>7</v>
      </c>
      <c r="P712" s="8">
        <v>3</v>
      </c>
      <c r="Q712" s="9">
        <v>71995</v>
      </c>
      <c r="R712" s="9">
        <f t="shared" si="39"/>
        <v>999.93055555555554</v>
      </c>
      <c r="S712" s="5">
        <v>1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1</v>
      </c>
      <c r="AA712" s="5">
        <v>0</v>
      </c>
      <c r="AB712" s="5">
        <v>0</v>
      </c>
      <c r="AC712" s="5">
        <v>1</v>
      </c>
      <c r="AD712" s="5">
        <v>0</v>
      </c>
      <c r="AE712" s="15">
        <v>37823</v>
      </c>
      <c r="AF712" s="5">
        <v>1</v>
      </c>
    </row>
    <row r="713" spans="1:32" x14ac:dyDescent="0.25">
      <c r="A713" s="2">
        <v>2016</v>
      </c>
      <c r="B713" s="1" t="s">
        <v>29</v>
      </c>
      <c r="C713" s="8">
        <v>20</v>
      </c>
      <c r="D713" s="8">
        <v>1657</v>
      </c>
      <c r="E713" s="8">
        <f t="shared" si="37"/>
        <v>6904.1666666666661</v>
      </c>
      <c r="F713" s="8">
        <v>2896</v>
      </c>
      <c r="G713" s="8">
        <v>169</v>
      </c>
      <c r="H713" s="8">
        <v>115</v>
      </c>
      <c r="I713" s="8">
        <v>0</v>
      </c>
      <c r="J713" s="8">
        <v>0</v>
      </c>
      <c r="K713" s="8">
        <v>0</v>
      </c>
      <c r="L713" s="8">
        <v>4092</v>
      </c>
      <c r="M713" s="8">
        <f t="shared" si="38"/>
        <v>204.6</v>
      </c>
      <c r="N713" s="8">
        <v>12</v>
      </c>
      <c r="O713" s="8">
        <v>0</v>
      </c>
      <c r="P713" s="8">
        <v>2</v>
      </c>
      <c r="Q713" s="9">
        <v>16869</v>
      </c>
      <c r="R713" s="9">
        <f t="shared" si="39"/>
        <v>843.45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1</v>
      </c>
      <c r="AA713" s="5">
        <v>0</v>
      </c>
      <c r="AB713" s="5">
        <v>0</v>
      </c>
      <c r="AC713" s="5">
        <v>1</v>
      </c>
      <c r="AD713" s="5">
        <v>0</v>
      </c>
      <c r="AE713" s="15">
        <v>10628</v>
      </c>
      <c r="AF713" s="5">
        <v>0</v>
      </c>
    </row>
    <row r="714" spans="1:32" x14ac:dyDescent="0.25">
      <c r="A714" s="2">
        <v>2016</v>
      </c>
      <c r="B714" s="1" t="s">
        <v>30</v>
      </c>
      <c r="C714" s="8">
        <v>161</v>
      </c>
      <c r="D714" s="8">
        <v>42947</v>
      </c>
      <c r="E714" s="8">
        <f t="shared" si="37"/>
        <v>22229.296066252587</v>
      </c>
      <c r="F714" s="8">
        <v>4087</v>
      </c>
      <c r="G714" s="8">
        <v>1966</v>
      </c>
      <c r="H714" s="8">
        <v>754</v>
      </c>
      <c r="I714" s="8">
        <v>0</v>
      </c>
      <c r="J714" s="8">
        <v>0</v>
      </c>
      <c r="K714" s="8">
        <v>0</v>
      </c>
      <c r="L714" s="8">
        <v>12016</v>
      </c>
      <c r="M714" s="8">
        <f t="shared" si="38"/>
        <v>74.633540372670808</v>
      </c>
      <c r="N714" s="8">
        <v>34</v>
      </c>
      <c r="O714" s="8">
        <v>5</v>
      </c>
      <c r="P714" s="8">
        <v>4</v>
      </c>
      <c r="Q714" s="9">
        <v>665024</v>
      </c>
      <c r="R714" s="9">
        <f t="shared" si="39"/>
        <v>4130.5838509316773</v>
      </c>
      <c r="S714" s="5">
        <v>1</v>
      </c>
      <c r="T714" s="5">
        <v>0</v>
      </c>
      <c r="U714" s="5">
        <v>1</v>
      </c>
      <c r="V714" s="5">
        <v>0</v>
      </c>
      <c r="W714" s="5">
        <v>0</v>
      </c>
      <c r="X714" s="5">
        <v>0</v>
      </c>
      <c r="Y714" s="5">
        <v>0</v>
      </c>
      <c r="Z714" s="5">
        <v>1</v>
      </c>
      <c r="AA714" s="5">
        <v>0</v>
      </c>
      <c r="AB714" s="5">
        <v>0</v>
      </c>
      <c r="AC714" s="5">
        <v>1</v>
      </c>
      <c r="AD714" s="5">
        <v>0</v>
      </c>
      <c r="AE714" s="15">
        <v>141323</v>
      </c>
      <c r="AF714" s="5">
        <v>1</v>
      </c>
    </row>
    <row r="715" spans="1:32" x14ac:dyDescent="0.25">
      <c r="A715" s="2">
        <v>2016</v>
      </c>
      <c r="B715" s="1" t="s">
        <v>29</v>
      </c>
      <c r="C715" s="8">
        <v>51</v>
      </c>
      <c r="D715" s="8">
        <v>9285</v>
      </c>
      <c r="E715" s="8">
        <f t="shared" si="37"/>
        <v>15171.568627450981</v>
      </c>
      <c r="F715" s="8">
        <v>2590</v>
      </c>
      <c r="G715" s="8">
        <v>638</v>
      </c>
      <c r="H715" s="8">
        <v>330</v>
      </c>
      <c r="I715" s="8">
        <v>0</v>
      </c>
      <c r="J715" s="8">
        <v>0</v>
      </c>
      <c r="K715" s="8">
        <v>0</v>
      </c>
      <c r="L715" s="8">
        <v>4198</v>
      </c>
      <c r="M715" s="8">
        <f t="shared" si="38"/>
        <v>82.313725490196077</v>
      </c>
      <c r="N715" s="8">
        <v>0</v>
      </c>
      <c r="O715" s="8">
        <v>3</v>
      </c>
      <c r="P715" s="8">
        <v>2</v>
      </c>
      <c r="Q715" s="9">
        <v>24032</v>
      </c>
      <c r="R715" s="9">
        <f t="shared" si="39"/>
        <v>471.21568627450978</v>
      </c>
      <c r="S715" s="5">
        <v>1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1</v>
      </c>
      <c r="AA715" s="5">
        <v>0</v>
      </c>
      <c r="AB715" s="5">
        <v>0</v>
      </c>
      <c r="AC715" s="5">
        <v>1</v>
      </c>
      <c r="AD715" s="5">
        <v>0</v>
      </c>
      <c r="AE715" s="15">
        <v>22448</v>
      </c>
      <c r="AF715" s="5">
        <v>1</v>
      </c>
    </row>
    <row r="716" spans="1:32" x14ac:dyDescent="0.25">
      <c r="A716" s="2">
        <v>2016</v>
      </c>
      <c r="B716" s="1" t="s">
        <v>29</v>
      </c>
      <c r="C716" s="8">
        <v>24</v>
      </c>
      <c r="D716" s="8">
        <v>6007</v>
      </c>
      <c r="E716" s="8">
        <f t="shared" si="37"/>
        <v>20857.638888888891</v>
      </c>
      <c r="F716" s="8">
        <v>2505</v>
      </c>
      <c r="G716" s="8">
        <v>289</v>
      </c>
      <c r="H716" s="8">
        <v>90</v>
      </c>
      <c r="I716" s="8">
        <v>0</v>
      </c>
      <c r="J716" s="8">
        <v>0</v>
      </c>
      <c r="K716" s="8">
        <v>0</v>
      </c>
      <c r="L716" s="8">
        <v>2691</v>
      </c>
      <c r="M716" s="8">
        <f t="shared" si="38"/>
        <v>112.125</v>
      </c>
      <c r="N716" s="8">
        <v>35</v>
      </c>
      <c r="O716" s="8">
        <v>5</v>
      </c>
      <c r="P716" s="8">
        <v>2</v>
      </c>
      <c r="Q716" s="9">
        <v>36299</v>
      </c>
      <c r="R716" s="9">
        <f t="shared" si="39"/>
        <v>1512.4583333333333</v>
      </c>
      <c r="S716" s="5">
        <v>1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1</v>
      </c>
      <c r="AA716" s="5">
        <v>0</v>
      </c>
      <c r="AB716" s="5">
        <v>0</v>
      </c>
      <c r="AC716" s="5">
        <v>1</v>
      </c>
      <c r="AD716" s="5">
        <v>0</v>
      </c>
      <c r="AE716" s="15">
        <v>14771</v>
      </c>
      <c r="AF716" s="5">
        <v>1</v>
      </c>
    </row>
    <row r="717" spans="1:32" x14ac:dyDescent="0.25">
      <c r="A717" s="2">
        <v>2016</v>
      </c>
      <c r="B717" s="1" t="s">
        <v>30</v>
      </c>
      <c r="C717" s="8">
        <v>47</v>
      </c>
      <c r="D717" s="8">
        <v>8747</v>
      </c>
      <c r="E717" s="8">
        <f t="shared" si="37"/>
        <v>15508.865248226952</v>
      </c>
      <c r="F717" s="8">
        <v>2608</v>
      </c>
      <c r="G717" s="8">
        <v>609</v>
      </c>
      <c r="H717" s="8">
        <v>225</v>
      </c>
      <c r="I717" s="8">
        <v>0</v>
      </c>
      <c r="J717" s="8">
        <v>0</v>
      </c>
      <c r="K717" s="8">
        <v>0</v>
      </c>
      <c r="L717" s="8">
        <v>5784</v>
      </c>
      <c r="M717" s="8">
        <f t="shared" si="38"/>
        <v>123.06382978723404</v>
      </c>
      <c r="N717" s="8">
        <v>20</v>
      </c>
      <c r="O717" s="8">
        <v>5</v>
      </c>
      <c r="P717" s="8">
        <v>2</v>
      </c>
      <c r="Q717" s="9">
        <v>48311</v>
      </c>
      <c r="R717" s="9">
        <f t="shared" si="39"/>
        <v>1027.8936170212767</v>
      </c>
      <c r="S717" s="5">
        <v>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1</v>
      </c>
      <c r="AA717" s="5">
        <v>0</v>
      </c>
      <c r="AB717" s="5">
        <v>0</v>
      </c>
      <c r="AC717" s="5">
        <v>1</v>
      </c>
      <c r="AD717" s="5">
        <v>0</v>
      </c>
      <c r="AE717" s="15">
        <v>23110</v>
      </c>
      <c r="AF717" s="5">
        <v>1</v>
      </c>
    </row>
    <row r="718" spans="1:32" x14ac:dyDescent="0.25">
      <c r="A718" s="2">
        <v>2016</v>
      </c>
      <c r="B718" s="1" t="s">
        <v>29</v>
      </c>
      <c r="C718" s="8">
        <v>7</v>
      </c>
      <c r="D718" s="8">
        <v>1397</v>
      </c>
      <c r="E718" s="8">
        <f t="shared" si="37"/>
        <v>16630.952380952382</v>
      </c>
      <c r="F718" s="8">
        <v>638</v>
      </c>
      <c r="G718" s="8">
        <v>165</v>
      </c>
      <c r="H718" s="8">
        <v>78</v>
      </c>
      <c r="I718" s="8">
        <v>0</v>
      </c>
      <c r="J718" s="8">
        <v>0</v>
      </c>
      <c r="K718" s="8">
        <v>0</v>
      </c>
      <c r="L718" s="8">
        <v>1705</v>
      </c>
      <c r="M718" s="8">
        <f t="shared" si="38"/>
        <v>243.57142857142858</v>
      </c>
      <c r="N718" s="8">
        <v>4</v>
      </c>
      <c r="O718" s="8">
        <v>0</v>
      </c>
      <c r="P718" s="8">
        <v>2</v>
      </c>
      <c r="Q718" s="9">
        <v>9768</v>
      </c>
      <c r="R718" s="9">
        <f t="shared" si="39"/>
        <v>1395.4285714285713</v>
      </c>
      <c r="S718" s="5">
        <v>1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>
        <v>0</v>
      </c>
      <c r="AB718" s="5">
        <v>0</v>
      </c>
      <c r="AC718" s="5">
        <v>1</v>
      </c>
      <c r="AD718" s="5">
        <v>0</v>
      </c>
      <c r="AE718" s="15">
        <v>6354</v>
      </c>
      <c r="AF718" s="5">
        <v>0</v>
      </c>
    </row>
    <row r="719" spans="1:32" x14ac:dyDescent="0.25">
      <c r="A719" s="2">
        <v>2016</v>
      </c>
      <c r="B719" s="1" t="s">
        <v>29</v>
      </c>
      <c r="C719" s="8">
        <v>6</v>
      </c>
      <c r="D719" s="8">
        <v>1066</v>
      </c>
      <c r="E719" s="8">
        <f t="shared" si="37"/>
        <v>14805.555555555555</v>
      </c>
      <c r="F719" s="8">
        <v>367</v>
      </c>
      <c r="G719" s="8">
        <v>123</v>
      </c>
      <c r="H719" s="8">
        <v>53</v>
      </c>
      <c r="I719" s="8">
        <v>0</v>
      </c>
      <c r="J719" s="8">
        <v>0</v>
      </c>
      <c r="K719" s="8">
        <v>0</v>
      </c>
      <c r="L719" s="8">
        <v>1883</v>
      </c>
      <c r="M719" s="8">
        <f t="shared" si="38"/>
        <v>313.83333333333331</v>
      </c>
      <c r="N719" s="8">
        <v>10</v>
      </c>
      <c r="O719" s="8">
        <v>2</v>
      </c>
      <c r="P719" s="8">
        <v>0</v>
      </c>
      <c r="Q719" s="9">
        <v>10621</v>
      </c>
      <c r="R719" s="9">
        <f t="shared" si="39"/>
        <v>1770.1666666666667</v>
      </c>
      <c r="S719" s="5">
        <v>1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1</v>
      </c>
      <c r="AA719" s="5">
        <v>0</v>
      </c>
      <c r="AB719" s="5">
        <v>0</v>
      </c>
      <c r="AC719" s="5">
        <v>1</v>
      </c>
      <c r="AD719" s="5">
        <v>0</v>
      </c>
      <c r="AE719" s="15">
        <v>4234</v>
      </c>
      <c r="AF719" s="5">
        <v>0</v>
      </c>
    </row>
    <row r="720" spans="1:32" x14ac:dyDescent="0.25">
      <c r="A720" s="2">
        <v>2016</v>
      </c>
      <c r="B720" s="1" t="s">
        <v>29</v>
      </c>
      <c r="C720" s="8">
        <v>7</v>
      </c>
      <c r="D720" s="8">
        <v>1500</v>
      </c>
      <c r="E720" s="8">
        <f t="shared" si="37"/>
        <v>17857.142857142859</v>
      </c>
      <c r="F720" s="8">
        <v>2390</v>
      </c>
      <c r="G720" s="8">
        <v>173</v>
      </c>
      <c r="H720" s="8">
        <v>72</v>
      </c>
      <c r="I720" s="8">
        <v>0</v>
      </c>
      <c r="J720" s="8">
        <v>0</v>
      </c>
      <c r="K720" s="8">
        <v>0</v>
      </c>
      <c r="L720" s="8">
        <v>1132</v>
      </c>
      <c r="M720" s="8">
        <f t="shared" si="38"/>
        <v>161.71428571428572</v>
      </c>
      <c r="N720" s="8">
        <v>13</v>
      </c>
      <c r="O720" s="8">
        <v>3</v>
      </c>
      <c r="P720" s="8">
        <v>2</v>
      </c>
      <c r="Q720" s="9">
        <v>11437</v>
      </c>
      <c r="R720" s="9">
        <f t="shared" si="39"/>
        <v>1633.8571428571429</v>
      </c>
      <c r="S720" s="5">
        <v>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1</v>
      </c>
      <c r="AA720" s="5">
        <v>0</v>
      </c>
      <c r="AB720" s="5">
        <v>0</v>
      </c>
      <c r="AC720" s="5">
        <v>1</v>
      </c>
      <c r="AD720" s="5">
        <v>0</v>
      </c>
      <c r="AE720" s="15">
        <v>5470</v>
      </c>
      <c r="AF720" s="5">
        <v>0</v>
      </c>
    </row>
    <row r="721" spans="1:32" x14ac:dyDescent="0.25">
      <c r="A721" s="2">
        <v>2016</v>
      </c>
      <c r="B721" s="1" t="s">
        <v>29</v>
      </c>
      <c r="C721" s="8">
        <v>60</v>
      </c>
      <c r="D721" s="8">
        <v>10367</v>
      </c>
      <c r="E721" s="8">
        <f t="shared" si="37"/>
        <v>14398.611111111109</v>
      </c>
      <c r="F721" s="8">
        <v>1517</v>
      </c>
      <c r="G721" s="8">
        <v>659</v>
      </c>
      <c r="H721" s="8">
        <v>215</v>
      </c>
      <c r="I721" s="8">
        <v>0</v>
      </c>
      <c r="J721" s="8">
        <v>0</v>
      </c>
      <c r="K721" s="8">
        <v>0</v>
      </c>
      <c r="L721" s="8">
        <v>4259</v>
      </c>
      <c r="M721" s="8">
        <f t="shared" si="38"/>
        <v>70.983333333333334</v>
      </c>
      <c r="N721" s="8">
        <v>15</v>
      </c>
      <c r="O721" s="8">
        <v>2</v>
      </c>
      <c r="P721" s="8">
        <v>3</v>
      </c>
      <c r="Q721" s="9">
        <v>75070</v>
      </c>
      <c r="R721" s="9">
        <f t="shared" si="39"/>
        <v>1251.1666666666667</v>
      </c>
      <c r="S721" s="5">
        <v>1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1</v>
      </c>
      <c r="AA721" s="5">
        <v>0</v>
      </c>
      <c r="AB721" s="5">
        <v>0</v>
      </c>
      <c r="AC721" s="5">
        <v>1</v>
      </c>
      <c r="AD721" s="5">
        <v>0</v>
      </c>
      <c r="AE721" s="15">
        <v>34455</v>
      </c>
      <c r="AF721" s="5">
        <v>1</v>
      </c>
    </row>
    <row r="722" spans="1:32" x14ac:dyDescent="0.25">
      <c r="A722" s="2">
        <v>2016</v>
      </c>
      <c r="B722" s="1" t="s">
        <v>30</v>
      </c>
      <c r="C722" s="8">
        <v>9</v>
      </c>
      <c r="D722" s="8">
        <v>790</v>
      </c>
      <c r="E722" s="8">
        <f t="shared" si="37"/>
        <v>7314.8148148148139</v>
      </c>
      <c r="F722" s="8">
        <v>870</v>
      </c>
      <c r="G722" s="8">
        <v>124</v>
      </c>
      <c r="H722" s="8">
        <v>64</v>
      </c>
      <c r="I722" s="8">
        <v>0</v>
      </c>
      <c r="J722" s="8">
        <v>0</v>
      </c>
      <c r="K722" s="8">
        <v>0</v>
      </c>
      <c r="L722" s="8">
        <v>1027</v>
      </c>
      <c r="M722" s="8">
        <f t="shared" si="38"/>
        <v>114.11111111111111</v>
      </c>
      <c r="N722" s="8">
        <v>7</v>
      </c>
      <c r="O722" s="8">
        <v>1</v>
      </c>
      <c r="P722" s="8">
        <v>2</v>
      </c>
      <c r="Q722" s="9">
        <v>25426</v>
      </c>
      <c r="R722" s="9">
        <f t="shared" si="39"/>
        <v>2825.1111111111113</v>
      </c>
      <c r="S722" s="5">
        <v>1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1</v>
      </c>
      <c r="AA722" s="5">
        <v>0</v>
      </c>
      <c r="AB722" s="5">
        <v>0</v>
      </c>
      <c r="AC722" s="5">
        <v>1</v>
      </c>
      <c r="AD722" s="5">
        <v>0</v>
      </c>
      <c r="AE722" s="8">
        <v>5750</v>
      </c>
      <c r="AF722" s="5">
        <v>0</v>
      </c>
    </row>
    <row r="723" spans="1:32" x14ac:dyDescent="0.25">
      <c r="A723" s="2">
        <v>2016</v>
      </c>
      <c r="B723" s="1" t="s">
        <v>30</v>
      </c>
      <c r="C723" s="8">
        <v>40</v>
      </c>
      <c r="D723" s="8">
        <v>8743</v>
      </c>
      <c r="E723" s="8">
        <f t="shared" si="37"/>
        <v>18214.583333333332</v>
      </c>
      <c r="F723" s="8">
        <v>710</v>
      </c>
      <c r="G723" s="8">
        <v>386</v>
      </c>
      <c r="H723" s="8">
        <v>150</v>
      </c>
      <c r="I723" s="8">
        <v>0</v>
      </c>
      <c r="J723" s="8">
        <v>0</v>
      </c>
      <c r="K723" s="8">
        <v>0</v>
      </c>
      <c r="L723" s="8">
        <v>1860</v>
      </c>
      <c r="M723" s="8">
        <f t="shared" si="38"/>
        <v>46.5</v>
      </c>
      <c r="N723" s="8">
        <v>8</v>
      </c>
      <c r="O723" s="8">
        <v>2</v>
      </c>
      <c r="P723" s="8">
        <v>1</v>
      </c>
      <c r="Q723" s="9">
        <v>42127</v>
      </c>
      <c r="R723" s="9">
        <f t="shared" si="39"/>
        <v>1053.175</v>
      </c>
      <c r="S723" s="5">
        <v>1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1</v>
      </c>
      <c r="AA723" s="5">
        <v>0</v>
      </c>
      <c r="AB723" s="5">
        <v>0</v>
      </c>
      <c r="AC723" s="5">
        <v>1</v>
      </c>
      <c r="AD723" s="5">
        <v>0</v>
      </c>
      <c r="AE723" s="8">
        <v>17685</v>
      </c>
      <c r="AF723" s="5">
        <v>1</v>
      </c>
    </row>
    <row r="724" spans="1:32" x14ac:dyDescent="0.25">
      <c r="A724" s="2">
        <v>2016</v>
      </c>
      <c r="B724" s="1" t="s">
        <v>29</v>
      </c>
      <c r="C724" s="8">
        <v>74</v>
      </c>
      <c r="D724" s="8">
        <v>13916</v>
      </c>
      <c r="E724" s="8">
        <f t="shared" si="37"/>
        <v>15671.171171171172</v>
      </c>
      <c r="F724" s="8">
        <v>2392</v>
      </c>
      <c r="G724" s="8">
        <v>890</v>
      </c>
      <c r="H724" s="8">
        <v>250</v>
      </c>
      <c r="I724" s="8">
        <v>0</v>
      </c>
      <c r="J724" s="8">
        <v>0</v>
      </c>
      <c r="K724" s="8">
        <v>0</v>
      </c>
      <c r="L724" s="8">
        <v>5556</v>
      </c>
      <c r="M724" s="8">
        <f t="shared" si="38"/>
        <v>75.081081081081081</v>
      </c>
      <c r="N724" s="8">
        <v>20</v>
      </c>
      <c r="O724" s="8">
        <v>5</v>
      </c>
      <c r="P724" s="8">
        <v>2</v>
      </c>
      <c r="Q724" s="9">
        <v>76596</v>
      </c>
      <c r="R724" s="9">
        <f t="shared" si="39"/>
        <v>1035.081081081081</v>
      </c>
      <c r="S724" s="5">
        <v>1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1</v>
      </c>
      <c r="AA724" s="5">
        <v>0</v>
      </c>
      <c r="AB724" s="5">
        <v>0</v>
      </c>
      <c r="AC724" s="5">
        <v>1</v>
      </c>
      <c r="AD724" s="5">
        <v>0</v>
      </c>
      <c r="AE724" s="8">
        <v>45276</v>
      </c>
      <c r="AF724" s="5">
        <v>1</v>
      </c>
    </row>
    <row r="725" spans="1:32" x14ac:dyDescent="0.25">
      <c r="A725" s="2">
        <v>2016</v>
      </c>
      <c r="B725" s="1" t="s">
        <v>30</v>
      </c>
      <c r="C725" s="8">
        <v>35</v>
      </c>
      <c r="D725" s="8">
        <v>6296</v>
      </c>
      <c r="E725" s="8">
        <f t="shared" si="37"/>
        <v>14990.476190476189</v>
      </c>
      <c r="F725" s="8">
        <v>1410</v>
      </c>
      <c r="G725" s="8">
        <v>261</v>
      </c>
      <c r="H725" s="8">
        <v>115</v>
      </c>
      <c r="I725" s="8">
        <v>0</v>
      </c>
      <c r="J725" s="8">
        <v>0</v>
      </c>
      <c r="K725" s="8">
        <v>0</v>
      </c>
      <c r="L725" s="8">
        <v>3275</v>
      </c>
      <c r="M725" s="8">
        <f t="shared" si="38"/>
        <v>93.571428571428569</v>
      </c>
      <c r="N725" s="8">
        <v>15</v>
      </c>
      <c r="O725" s="8">
        <v>3</v>
      </c>
      <c r="P725" s="8">
        <v>3</v>
      </c>
      <c r="Q725" s="9">
        <v>62932</v>
      </c>
      <c r="R725" s="9">
        <f t="shared" si="39"/>
        <v>1798.0571428571429</v>
      </c>
      <c r="S725" s="5">
        <v>1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1</v>
      </c>
      <c r="AA725" s="5">
        <v>0</v>
      </c>
      <c r="AB725" s="5">
        <v>0</v>
      </c>
      <c r="AC725" s="5">
        <v>1</v>
      </c>
      <c r="AD725" s="5">
        <v>0</v>
      </c>
      <c r="AE725" s="8">
        <v>22668</v>
      </c>
      <c r="AF725" s="5">
        <v>1</v>
      </c>
    </row>
    <row r="726" spans="1:32" x14ac:dyDescent="0.25">
      <c r="A726" s="2">
        <v>2016</v>
      </c>
      <c r="B726" s="1" t="s">
        <v>29</v>
      </c>
      <c r="C726" s="8">
        <v>3</v>
      </c>
      <c r="D726" s="8">
        <v>331</v>
      </c>
      <c r="E726" s="8">
        <f t="shared" si="37"/>
        <v>9194.4444444444453</v>
      </c>
      <c r="F726" s="8">
        <v>926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656</v>
      </c>
      <c r="M726" s="8">
        <f t="shared" si="38"/>
        <v>218.66666666666666</v>
      </c>
      <c r="N726" s="8">
        <v>2</v>
      </c>
      <c r="O726" s="8">
        <v>1</v>
      </c>
      <c r="P726" s="8">
        <v>0</v>
      </c>
      <c r="Q726" s="9">
        <v>10772</v>
      </c>
      <c r="R726" s="9">
        <f t="shared" si="39"/>
        <v>3590.6666666666665</v>
      </c>
      <c r="S726" s="5">
        <v>1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8">
        <v>5168</v>
      </c>
      <c r="AF726" s="5">
        <v>0</v>
      </c>
    </row>
    <row r="727" spans="1:32" x14ac:dyDescent="0.25">
      <c r="A727" s="2">
        <v>2016</v>
      </c>
      <c r="B727" s="1" t="s">
        <v>29</v>
      </c>
      <c r="C727" s="8">
        <v>23</v>
      </c>
      <c r="D727" s="8">
        <v>4157</v>
      </c>
      <c r="E727" s="8">
        <f t="shared" si="37"/>
        <v>15061.594202898548</v>
      </c>
      <c r="F727" s="8">
        <v>685</v>
      </c>
      <c r="G727" s="8">
        <v>186</v>
      </c>
      <c r="H727" s="8">
        <v>90</v>
      </c>
      <c r="I727" s="8">
        <v>0</v>
      </c>
      <c r="J727" s="8">
        <v>0</v>
      </c>
      <c r="K727" s="8">
        <v>0</v>
      </c>
      <c r="L727" s="8">
        <v>2854</v>
      </c>
      <c r="M727" s="8">
        <f t="shared" si="38"/>
        <v>124.08695652173913</v>
      </c>
      <c r="N727" s="8">
        <v>14</v>
      </c>
      <c r="O727" s="8">
        <v>2</v>
      </c>
      <c r="P727" s="8">
        <v>2</v>
      </c>
      <c r="Q727" s="9">
        <v>21119</v>
      </c>
      <c r="R727" s="9">
        <f t="shared" si="39"/>
        <v>918.21739130434787</v>
      </c>
      <c r="S727" s="5">
        <v>1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1</v>
      </c>
      <c r="AA727" s="5">
        <v>0</v>
      </c>
      <c r="AB727" s="5">
        <v>0</v>
      </c>
      <c r="AC727" s="5">
        <v>1</v>
      </c>
      <c r="AD727" s="5">
        <v>0</v>
      </c>
      <c r="AE727" s="8">
        <v>9292</v>
      </c>
      <c r="AF727" s="5">
        <v>1</v>
      </c>
    </row>
    <row r="728" spans="1:32" x14ac:dyDescent="0.25">
      <c r="A728" s="2">
        <v>2016</v>
      </c>
      <c r="B728" s="1" t="s">
        <v>30</v>
      </c>
      <c r="C728" s="8">
        <v>3</v>
      </c>
      <c r="D728" s="8">
        <v>360</v>
      </c>
      <c r="E728" s="8">
        <f t="shared" si="37"/>
        <v>10000</v>
      </c>
      <c r="F728" s="8">
        <v>164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220</v>
      </c>
      <c r="M728" s="8">
        <f t="shared" si="38"/>
        <v>73.333333333333329</v>
      </c>
      <c r="N728" s="8">
        <v>2</v>
      </c>
      <c r="O728" s="8">
        <v>1</v>
      </c>
      <c r="P728" s="8">
        <v>0</v>
      </c>
      <c r="Q728" s="9">
        <v>862</v>
      </c>
      <c r="R728" s="9">
        <f t="shared" si="39"/>
        <v>287.33333333333331</v>
      </c>
      <c r="S728" s="5">
        <v>1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8">
        <v>887</v>
      </c>
      <c r="AF728" s="5">
        <v>1</v>
      </c>
    </row>
    <row r="729" spans="1:32" x14ac:dyDescent="0.25">
      <c r="A729" s="2">
        <v>2016</v>
      </c>
      <c r="B729" s="1" t="s">
        <v>29</v>
      </c>
      <c r="C729" s="8">
        <v>5</v>
      </c>
      <c r="D729" s="8">
        <v>643</v>
      </c>
      <c r="E729" s="8">
        <f t="shared" si="37"/>
        <v>10716.666666666666</v>
      </c>
      <c r="F729" s="8">
        <v>1102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1039</v>
      </c>
      <c r="M729" s="8">
        <f t="shared" si="38"/>
        <v>207.8</v>
      </c>
      <c r="N729" s="8">
        <v>4</v>
      </c>
      <c r="O729" s="8">
        <v>2</v>
      </c>
      <c r="P729" s="8">
        <v>0</v>
      </c>
      <c r="Q729" s="9">
        <v>21334</v>
      </c>
      <c r="R729" s="9">
        <f t="shared" si="39"/>
        <v>4266.8</v>
      </c>
      <c r="S729" s="5">
        <v>1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8">
        <v>7106</v>
      </c>
      <c r="AF729" s="5">
        <v>1</v>
      </c>
    </row>
    <row r="730" spans="1:32" x14ac:dyDescent="0.25">
      <c r="A730" s="2">
        <v>2016</v>
      </c>
      <c r="B730" s="1" t="s">
        <v>29</v>
      </c>
      <c r="C730" s="8">
        <v>51</v>
      </c>
      <c r="D730" s="8">
        <v>10449</v>
      </c>
      <c r="E730" s="8">
        <f t="shared" si="37"/>
        <v>17073.529411764706</v>
      </c>
      <c r="F730" s="7">
        <v>4751</v>
      </c>
      <c r="G730" s="7">
        <v>902</v>
      </c>
      <c r="H730" s="8">
        <v>360</v>
      </c>
      <c r="I730" s="8">
        <v>0</v>
      </c>
      <c r="J730" s="8">
        <v>0</v>
      </c>
      <c r="K730" s="8">
        <v>0</v>
      </c>
      <c r="L730" s="7">
        <v>11727</v>
      </c>
      <c r="M730" s="8">
        <f t="shared" si="38"/>
        <v>229.94117647058823</v>
      </c>
      <c r="N730" s="7">
        <v>31</v>
      </c>
      <c r="O730" s="7">
        <v>5</v>
      </c>
      <c r="P730" s="8">
        <v>2</v>
      </c>
      <c r="Q730" s="9">
        <v>124978</v>
      </c>
      <c r="R730" s="9">
        <f t="shared" si="39"/>
        <v>2450.5490196078431</v>
      </c>
      <c r="S730" s="5">
        <v>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1</v>
      </c>
      <c r="AA730" s="5">
        <v>0</v>
      </c>
      <c r="AB730" s="5">
        <v>0</v>
      </c>
      <c r="AC730" s="5">
        <v>1</v>
      </c>
      <c r="AD730" s="5">
        <v>0</v>
      </c>
      <c r="AE730" s="8">
        <v>33202</v>
      </c>
      <c r="AF730" s="5">
        <v>1</v>
      </c>
    </row>
    <row r="731" spans="1:32" x14ac:dyDescent="0.25">
      <c r="A731" s="2">
        <v>2016</v>
      </c>
      <c r="B731" s="1" t="s">
        <v>29</v>
      </c>
      <c r="C731" s="8">
        <v>30</v>
      </c>
      <c r="D731" s="8">
        <v>4039</v>
      </c>
      <c r="E731" s="8">
        <f t="shared" si="37"/>
        <v>11219.444444444443</v>
      </c>
      <c r="F731" s="7">
        <v>1910</v>
      </c>
      <c r="G731" s="7">
        <v>334</v>
      </c>
      <c r="H731" s="8">
        <v>200</v>
      </c>
      <c r="I731" s="8">
        <v>0</v>
      </c>
      <c r="J731" s="8">
        <v>0</v>
      </c>
      <c r="K731" s="8">
        <v>0</v>
      </c>
      <c r="L731" s="7">
        <v>3431</v>
      </c>
      <c r="M731" s="8">
        <f t="shared" si="38"/>
        <v>114.36666666666666</v>
      </c>
      <c r="N731" s="7">
        <v>0</v>
      </c>
      <c r="O731" s="7">
        <v>0</v>
      </c>
      <c r="P731" s="7">
        <v>0</v>
      </c>
      <c r="Q731" s="6">
        <v>6151</v>
      </c>
      <c r="R731" s="9">
        <f t="shared" si="39"/>
        <v>205.03333333333333</v>
      </c>
      <c r="S731" s="5">
        <v>1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1</v>
      </c>
      <c r="AA731" s="5">
        <v>0</v>
      </c>
      <c r="AB731" s="5">
        <v>0</v>
      </c>
      <c r="AC731" s="5">
        <v>1</v>
      </c>
      <c r="AD731" s="5">
        <v>0</v>
      </c>
      <c r="AE731" s="8">
        <v>12348</v>
      </c>
      <c r="AF731" s="5">
        <v>0</v>
      </c>
    </row>
    <row r="732" spans="1:32" x14ac:dyDescent="0.25">
      <c r="A732" s="2">
        <v>2016</v>
      </c>
      <c r="B732" s="1" t="s">
        <v>30</v>
      </c>
      <c r="C732" s="8">
        <v>13</v>
      </c>
      <c r="D732" s="8">
        <v>2352</v>
      </c>
      <c r="E732" s="8">
        <f t="shared" si="37"/>
        <v>15076.923076923078</v>
      </c>
      <c r="F732" s="8">
        <v>960</v>
      </c>
      <c r="G732" s="7">
        <v>269</v>
      </c>
      <c r="H732" s="8">
        <v>0</v>
      </c>
      <c r="I732" s="8">
        <v>537</v>
      </c>
      <c r="J732" s="8">
        <v>0</v>
      </c>
      <c r="K732" s="8">
        <v>0</v>
      </c>
      <c r="L732" s="7">
        <v>884</v>
      </c>
      <c r="M732" s="8">
        <f t="shared" si="38"/>
        <v>68</v>
      </c>
      <c r="N732" s="7">
        <v>6</v>
      </c>
      <c r="O732" s="7">
        <v>0</v>
      </c>
      <c r="P732" s="7">
        <v>0</v>
      </c>
      <c r="Q732" s="6">
        <v>51882</v>
      </c>
      <c r="R732" s="9">
        <f t="shared" si="39"/>
        <v>3990.9230769230771</v>
      </c>
      <c r="S732" s="5">
        <v>1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1</v>
      </c>
      <c r="Z732" s="5">
        <v>1</v>
      </c>
      <c r="AA732" s="5">
        <v>1</v>
      </c>
      <c r="AB732" s="5">
        <v>0</v>
      </c>
      <c r="AC732" s="5">
        <v>0</v>
      </c>
      <c r="AD732" s="5">
        <v>0</v>
      </c>
      <c r="AE732" s="8">
        <v>41286</v>
      </c>
      <c r="AF732" s="5">
        <v>1</v>
      </c>
    </row>
    <row r="733" spans="1:32" x14ac:dyDescent="0.25">
      <c r="A733" s="2">
        <v>2016</v>
      </c>
      <c r="B733" s="1" t="s">
        <v>29</v>
      </c>
      <c r="C733" s="8">
        <v>20</v>
      </c>
      <c r="D733" s="8">
        <v>3888</v>
      </c>
      <c r="E733" s="8">
        <f t="shared" si="37"/>
        <v>16200</v>
      </c>
      <c r="F733" s="8">
        <v>2234</v>
      </c>
      <c r="G733" s="8">
        <v>546</v>
      </c>
      <c r="H733" s="8">
        <v>235</v>
      </c>
      <c r="I733" s="8">
        <v>0</v>
      </c>
      <c r="J733" s="8">
        <v>0</v>
      </c>
      <c r="K733" s="8">
        <v>0</v>
      </c>
      <c r="L733" s="7">
        <v>1427</v>
      </c>
      <c r="M733" s="8">
        <f t="shared" si="38"/>
        <v>71.349999999999994</v>
      </c>
      <c r="N733" s="7">
        <v>10</v>
      </c>
      <c r="O733" s="7">
        <v>2</v>
      </c>
      <c r="P733" s="7">
        <v>1</v>
      </c>
      <c r="Q733" s="6">
        <v>79964</v>
      </c>
      <c r="R733" s="9">
        <f t="shared" si="39"/>
        <v>3998.2</v>
      </c>
      <c r="S733" s="5">
        <v>1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1</v>
      </c>
      <c r="AA733" s="5">
        <v>0</v>
      </c>
      <c r="AB733" s="5">
        <v>0</v>
      </c>
      <c r="AC733" s="5">
        <v>1</v>
      </c>
      <c r="AD733" s="5">
        <v>0</v>
      </c>
      <c r="AE733" s="8">
        <v>23302</v>
      </c>
      <c r="AF733" s="5">
        <v>1</v>
      </c>
    </row>
    <row r="734" spans="1:32" x14ac:dyDescent="0.25">
      <c r="A734" s="2">
        <v>2016</v>
      </c>
      <c r="B734" s="1" t="s">
        <v>29</v>
      </c>
      <c r="C734" s="8">
        <v>33</v>
      </c>
      <c r="D734" s="8">
        <v>6103</v>
      </c>
      <c r="E734" s="8">
        <f t="shared" si="37"/>
        <v>15411.616161616161</v>
      </c>
      <c r="F734" s="8">
        <v>1550</v>
      </c>
      <c r="G734" s="8">
        <v>553</v>
      </c>
      <c r="H734" s="8">
        <v>200</v>
      </c>
      <c r="I734" s="8">
        <v>0</v>
      </c>
      <c r="J734" s="8">
        <v>0</v>
      </c>
      <c r="K734" s="8">
        <v>0</v>
      </c>
      <c r="L734" s="7">
        <v>5057</v>
      </c>
      <c r="M734" s="8">
        <f t="shared" si="38"/>
        <v>153.24242424242425</v>
      </c>
      <c r="N734" s="7">
        <v>16</v>
      </c>
      <c r="O734" s="7">
        <v>3</v>
      </c>
      <c r="P734" s="7">
        <v>3</v>
      </c>
      <c r="Q734" s="6">
        <v>53086</v>
      </c>
      <c r="R734" s="9">
        <f t="shared" si="39"/>
        <v>1608.6666666666667</v>
      </c>
      <c r="S734" s="5">
        <v>1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1</v>
      </c>
      <c r="AA734" s="5">
        <v>0</v>
      </c>
      <c r="AB734" s="5">
        <v>0</v>
      </c>
      <c r="AC734" s="5">
        <v>1</v>
      </c>
      <c r="AD734" s="5">
        <v>0</v>
      </c>
      <c r="AE734" s="8">
        <v>21805</v>
      </c>
      <c r="AF734" s="5">
        <v>1</v>
      </c>
    </row>
    <row r="735" spans="1:32" x14ac:dyDescent="0.25">
      <c r="A735" s="2">
        <v>2016</v>
      </c>
      <c r="B735" s="1" t="s">
        <v>29</v>
      </c>
      <c r="C735" s="8">
        <v>4</v>
      </c>
      <c r="D735" s="8">
        <v>587</v>
      </c>
      <c r="E735" s="8">
        <f t="shared" si="37"/>
        <v>12229.166666666666</v>
      </c>
      <c r="F735" s="8">
        <v>1116</v>
      </c>
      <c r="G735" s="8">
        <v>93</v>
      </c>
      <c r="H735" s="8">
        <v>57</v>
      </c>
      <c r="I735" s="8">
        <v>0</v>
      </c>
      <c r="J735" s="8">
        <v>0</v>
      </c>
      <c r="K735" s="8">
        <v>0</v>
      </c>
      <c r="L735" s="7">
        <v>327</v>
      </c>
      <c r="M735" s="8">
        <f t="shared" si="38"/>
        <v>81.75</v>
      </c>
      <c r="N735" s="7">
        <v>2</v>
      </c>
      <c r="O735" s="7">
        <v>1</v>
      </c>
      <c r="P735" s="7">
        <v>0</v>
      </c>
      <c r="Q735" s="6">
        <v>21457</v>
      </c>
      <c r="R735" s="9">
        <f t="shared" si="39"/>
        <v>5364.25</v>
      </c>
      <c r="S735" s="5">
        <v>1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1</v>
      </c>
      <c r="AA735" s="5">
        <v>0</v>
      </c>
      <c r="AB735" s="5">
        <v>0</v>
      </c>
      <c r="AC735" s="5">
        <v>1</v>
      </c>
      <c r="AD735" s="5">
        <v>0</v>
      </c>
      <c r="AE735" s="8">
        <v>2855</v>
      </c>
      <c r="AF735" s="5">
        <v>1</v>
      </c>
    </row>
    <row r="736" spans="1:32" x14ac:dyDescent="0.25">
      <c r="A736" s="2">
        <v>2016</v>
      </c>
      <c r="B736" s="1" t="s">
        <v>29</v>
      </c>
      <c r="C736" s="8">
        <v>1</v>
      </c>
      <c r="D736" s="8">
        <v>207</v>
      </c>
      <c r="E736" s="8">
        <f t="shared" si="37"/>
        <v>17250</v>
      </c>
      <c r="F736" s="8">
        <v>1100</v>
      </c>
      <c r="G736" s="8">
        <v>88</v>
      </c>
      <c r="H736" s="8">
        <v>29</v>
      </c>
      <c r="I736" s="8">
        <v>0</v>
      </c>
      <c r="J736" s="8">
        <v>0</v>
      </c>
      <c r="K736" s="8">
        <v>0</v>
      </c>
      <c r="L736" s="7">
        <v>753</v>
      </c>
      <c r="M736" s="8">
        <f t="shared" si="38"/>
        <v>753</v>
      </c>
      <c r="N736" s="7">
        <v>7</v>
      </c>
      <c r="O736" s="7">
        <v>0</v>
      </c>
      <c r="P736" s="7">
        <v>0</v>
      </c>
      <c r="Q736" s="6">
        <v>5186</v>
      </c>
      <c r="R736" s="9">
        <f t="shared" si="39"/>
        <v>5186</v>
      </c>
      <c r="S736" s="5">
        <v>1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1</v>
      </c>
      <c r="Z736" s="5">
        <v>1</v>
      </c>
      <c r="AA736" s="5">
        <v>0</v>
      </c>
      <c r="AB736" s="5">
        <v>0</v>
      </c>
      <c r="AC736" s="5">
        <v>1</v>
      </c>
      <c r="AD736" s="5">
        <v>0</v>
      </c>
      <c r="AE736" s="8">
        <v>2221</v>
      </c>
      <c r="AF736" s="5">
        <v>0</v>
      </c>
    </row>
    <row r="737" spans="1:32" x14ac:dyDescent="0.25">
      <c r="A737" s="2">
        <v>2016</v>
      </c>
      <c r="B737" s="1" t="s">
        <v>29</v>
      </c>
      <c r="C737" s="8">
        <v>3</v>
      </c>
      <c r="D737" s="8">
        <v>324</v>
      </c>
      <c r="E737" s="8">
        <f t="shared" si="37"/>
        <v>9000</v>
      </c>
      <c r="F737" s="8">
        <v>1450</v>
      </c>
      <c r="G737" s="8">
        <v>44</v>
      </c>
      <c r="H737" s="8">
        <v>20</v>
      </c>
      <c r="I737" s="8">
        <v>0</v>
      </c>
      <c r="J737" s="8">
        <v>0</v>
      </c>
      <c r="K737" s="8">
        <v>0</v>
      </c>
      <c r="L737" s="7">
        <v>1982</v>
      </c>
      <c r="M737" s="8">
        <f t="shared" si="38"/>
        <v>660.66666666666663</v>
      </c>
      <c r="N737" s="7">
        <v>6</v>
      </c>
      <c r="O737" s="7">
        <v>2</v>
      </c>
      <c r="P737" s="7">
        <v>0</v>
      </c>
      <c r="Q737" s="6">
        <v>1494</v>
      </c>
      <c r="R737" s="9">
        <f t="shared" si="39"/>
        <v>498</v>
      </c>
      <c r="S737" s="5">
        <v>1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1</v>
      </c>
      <c r="AA737" s="5">
        <v>0</v>
      </c>
      <c r="AB737" s="5">
        <v>0</v>
      </c>
      <c r="AC737" s="5">
        <v>1</v>
      </c>
      <c r="AD737" s="5">
        <v>0</v>
      </c>
      <c r="AE737" s="8">
        <v>1745</v>
      </c>
      <c r="AF737" s="5">
        <v>0</v>
      </c>
    </row>
    <row r="738" spans="1:32" x14ac:dyDescent="0.25">
      <c r="A738" s="2">
        <v>2016</v>
      </c>
      <c r="B738" s="1" t="s">
        <v>29</v>
      </c>
      <c r="C738" s="8">
        <v>13</v>
      </c>
      <c r="D738" s="8">
        <v>1522</v>
      </c>
      <c r="E738" s="8">
        <f t="shared" si="37"/>
        <v>9756.4102564102577</v>
      </c>
      <c r="F738" s="8">
        <v>3811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2415</v>
      </c>
      <c r="M738" s="8">
        <f t="shared" si="38"/>
        <v>185.76923076923077</v>
      </c>
      <c r="N738" s="8">
        <v>8</v>
      </c>
      <c r="O738" s="8">
        <v>1</v>
      </c>
      <c r="P738" s="8">
        <v>0</v>
      </c>
      <c r="Q738" s="9">
        <v>22302</v>
      </c>
      <c r="R738" s="9">
        <f t="shared" si="39"/>
        <v>1715.5384615384614</v>
      </c>
      <c r="S738" s="5">
        <v>1</v>
      </c>
      <c r="T738" s="5">
        <v>1</v>
      </c>
      <c r="U738" s="5">
        <v>1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8">
        <v>10165</v>
      </c>
      <c r="AF738" s="5">
        <v>1</v>
      </c>
    </row>
    <row r="739" spans="1:32" x14ac:dyDescent="0.25">
      <c r="A739" s="2">
        <v>2016</v>
      </c>
      <c r="B739" s="1" t="s">
        <v>30</v>
      </c>
      <c r="C739" s="8">
        <v>84</v>
      </c>
      <c r="D739" s="8">
        <v>14392</v>
      </c>
      <c r="E739" s="8">
        <f t="shared" si="37"/>
        <v>14277.777777777779</v>
      </c>
      <c r="F739" s="8">
        <v>4291</v>
      </c>
      <c r="G739" s="8">
        <v>506</v>
      </c>
      <c r="H739" s="8">
        <v>299</v>
      </c>
      <c r="I739" s="8">
        <v>0</v>
      </c>
      <c r="J739" s="8">
        <v>0</v>
      </c>
      <c r="K739" s="8">
        <v>0</v>
      </c>
      <c r="L739" s="8">
        <v>9393</v>
      </c>
      <c r="M739" s="8">
        <f t="shared" si="38"/>
        <v>111.82142857142857</v>
      </c>
      <c r="N739" s="8">
        <v>18</v>
      </c>
      <c r="O739" s="8">
        <v>5</v>
      </c>
      <c r="P739" s="8">
        <v>1</v>
      </c>
      <c r="Q739" s="9">
        <v>110206</v>
      </c>
      <c r="R739" s="9">
        <f t="shared" si="39"/>
        <v>1311.9761904761904</v>
      </c>
      <c r="S739" s="5">
        <v>1</v>
      </c>
      <c r="T739" s="5">
        <v>0</v>
      </c>
      <c r="U739" s="5">
        <v>1</v>
      </c>
      <c r="V739" s="5">
        <v>0</v>
      </c>
      <c r="W739" s="5">
        <v>0</v>
      </c>
      <c r="X739" s="5">
        <v>0</v>
      </c>
      <c r="Y739" s="5">
        <v>0</v>
      </c>
      <c r="Z739" s="5">
        <v>1</v>
      </c>
      <c r="AA739" s="5">
        <v>0</v>
      </c>
      <c r="AB739" s="5">
        <v>0</v>
      </c>
      <c r="AC739" s="5">
        <v>1</v>
      </c>
      <c r="AD739" s="5">
        <v>0</v>
      </c>
      <c r="AE739" s="8">
        <v>51634</v>
      </c>
      <c r="AF739" s="5">
        <v>0</v>
      </c>
    </row>
    <row r="740" spans="1:32" x14ac:dyDescent="0.25">
      <c r="A740" s="2">
        <v>2016</v>
      </c>
      <c r="B740" s="1" t="s">
        <v>29</v>
      </c>
      <c r="C740" s="8">
        <v>65</v>
      </c>
      <c r="D740" s="8">
        <v>8037</v>
      </c>
      <c r="E740" s="8">
        <f t="shared" si="37"/>
        <v>10303.846153846154</v>
      </c>
      <c r="F740" s="8">
        <v>9352</v>
      </c>
      <c r="G740" s="8">
        <v>600</v>
      </c>
      <c r="H740" s="8">
        <v>280</v>
      </c>
      <c r="I740" s="8">
        <v>0</v>
      </c>
      <c r="J740" s="8">
        <v>0</v>
      </c>
      <c r="K740" s="8">
        <v>0</v>
      </c>
      <c r="L740" s="8">
        <v>12409</v>
      </c>
      <c r="M740" s="8">
        <f t="shared" si="38"/>
        <v>190.90769230769232</v>
      </c>
      <c r="N740" s="8">
        <v>25</v>
      </c>
      <c r="O740" s="8">
        <v>9</v>
      </c>
      <c r="P740" s="8">
        <v>2</v>
      </c>
      <c r="Q740" s="9">
        <v>140512</v>
      </c>
      <c r="R740" s="9">
        <f t="shared" si="39"/>
        <v>2161.7230769230769</v>
      </c>
      <c r="S740" s="5">
        <v>1</v>
      </c>
      <c r="T740" s="5">
        <v>0</v>
      </c>
      <c r="U740" s="5">
        <v>1</v>
      </c>
      <c r="V740" s="5">
        <v>0</v>
      </c>
      <c r="W740" s="5">
        <v>0</v>
      </c>
      <c r="X740" s="5">
        <v>0</v>
      </c>
      <c r="Y740" s="5">
        <v>0</v>
      </c>
      <c r="Z740" s="5">
        <v>1</v>
      </c>
      <c r="AA740" s="5">
        <v>0</v>
      </c>
      <c r="AB740" s="5">
        <v>0</v>
      </c>
      <c r="AC740" s="5">
        <v>1</v>
      </c>
      <c r="AD740" s="5">
        <v>0</v>
      </c>
      <c r="AE740" s="8">
        <v>55080</v>
      </c>
      <c r="AF740" s="5">
        <v>1</v>
      </c>
    </row>
    <row r="741" spans="1:32" x14ac:dyDescent="0.25">
      <c r="A741" s="2">
        <v>2016</v>
      </c>
      <c r="B741" s="1" t="s">
        <v>30</v>
      </c>
      <c r="C741" s="8">
        <v>82</v>
      </c>
      <c r="D741" s="8">
        <v>18410</v>
      </c>
      <c r="E741" s="8">
        <f t="shared" si="37"/>
        <v>18709.349593495932</v>
      </c>
      <c r="F741" s="8">
        <v>2224</v>
      </c>
      <c r="G741" s="8">
        <v>639</v>
      </c>
      <c r="H741" s="8">
        <v>325</v>
      </c>
      <c r="I741" s="8">
        <v>0</v>
      </c>
      <c r="J741" s="8">
        <v>0</v>
      </c>
      <c r="K741" s="8">
        <v>0</v>
      </c>
      <c r="L741" s="8">
        <v>8765</v>
      </c>
      <c r="M741" s="8">
        <f t="shared" si="38"/>
        <v>106.89024390243902</v>
      </c>
      <c r="N741" s="8">
        <v>32</v>
      </c>
      <c r="O741" s="8">
        <v>7</v>
      </c>
      <c r="P741" s="8">
        <v>4</v>
      </c>
      <c r="Q741" s="9">
        <v>93315</v>
      </c>
      <c r="R741" s="9">
        <f t="shared" si="39"/>
        <v>1137.9878048780488</v>
      </c>
      <c r="S741" s="5">
        <v>1</v>
      </c>
      <c r="T741" s="5">
        <v>1</v>
      </c>
      <c r="U741" s="5">
        <v>1</v>
      </c>
      <c r="V741" s="5">
        <v>0</v>
      </c>
      <c r="W741" s="5">
        <v>0</v>
      </c>
      <c r="X741" s="5">
        <v>0</v>
      </c>
      <c r="Y741" s="5">
        <v>0</v>
      </c>
      <c r="Z741" s="5">
        <v>1</v>
      </c>
      <c r="AA741" s="5">
        <v>0</v>
      </c>
      <c r="AB741" s="5">
        <v>0</v>
      </c>
      <c r="AC741" s="5">
        <v>1</v>
      </c>
      <c r="AD741" s="5">
        <v>0</v>
      </c>
      <c r="AE741" s="8">
        <v>41822</v>
      </c>
      <c r="AF741" s="5">
        <v>1</v>
      </c>
    </row>
    <row r="742" spans="1:32" x14ac:dyDescent="0.25">
      <c r="A742" s="2">
        <v>2016</v>
      </c>
      <c r="B742" s="1" t="s">
        <v>29</v>
      </c>
      <c r="C742" s="8">
        <v>10</v>
      </c>
      <c r="D742" s="8">
        <v>957</v>
      </c>
      <c r="E742" s="8">
        <f t="shared" si="37"/>
        <v>7975.0000000000009</v>
      </c>
      <c r="F742" s="8">
        <v>2522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1479</v>
      </c>
      <c r="M742" s="8">
        <f t="shared" si="38"/>
        <v>147.9</v>
      </c>
      <c r="N742" s="8">
        <v>8</v>
      </c>
      <c r="O742" s="8">
        <v>1</v>
      </c>
      <c r="P742" s="8">
        <v>0</v>
      </c>
      <c r="Q742" s="9">
        <v>7870</v>
      </c>
      <c r="R742" s="9">
        <f t="shared" si="39"/>
        <v>787</v>
      </c>
      <c r="S742" s="5">
        <v>1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8">
        <v>4864</v>
      </c>
      <c r="AF742" s="5">
        <v>0</v>
      </c>
    </row>
    <row r="743" spans="1:32" x14ac:dyDescent="0.25">
      <c r="A743" s="2">
        <v>2016</v>
      </c>
      <c r="B743" s="1" t="s">
        <v>29</v>
      </c>
      <c r="C743" s="8">
        <v>18</v>
      </c>
      <c r="D743" s="8">
        <v>2368</v>
      </c>
      <c r="E743" s="8">
        <f t="shared" si="37"/>
        <v>10962.962962962962</v>
      </c>
      <c r="F743" s="8">
        <v>3745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3748</v>
      </c>
      <c r="M743" s="8">
        <f t="shared" si="38"/>
        <v>208.22222222222223</v>
      </c>
      <c r="N743" s="8">
        <v>12</v>
      </c>
      <c r="O743" s="8">
        <v>5</v>
      </c>
      <c r="P743" s="8">
        <v>1</v>
      </c>
      <c r="Q743" s="9">
        <v>41247</v>
      </c>
      <c r="R743" s="9">
        <f t="shared" si="39"/>
        <v>2291.5</v>
      </c>
      <c r="S743" s="5">
        <v>1</v>
      </c>
      <c r="T743" s="5">
        <v>0</v>
      </c>
      <c r="U743" s="5">
        <v>1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8">
        <v>4305</v>
      </c>
      <c r="AF743" s="5">
        <v>1</v>
      </c>
    </row>
    <row r="744" spans="1:32" x14ac:dyDescent="0.25">
      <c r="A744" s="2">
        <v>2016</v>
      </c>
      <c r="B744" s="1" t="s">
        <v>29</v>
      </c>
      <c r="C744" s="8">
        <v>10</v>
      </c>
      <c r="D744" s="8">
        <v>2066</v>
      </c>
      <c r="E744" s="8">
        <f t="shared" si="37"/>
        <v>17216.666666666664</v>
      </c>
      <c r="F744" s="8">
        <v>1711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2362</v>
      </c>
      <c r="M744" s="8">
        <f t="shared" si="38"/>
        <v>236.2</v>
      </c>
      <c r="N744" s="8">
        <v>6</v>
      </c>
      <c r="O744" s="8">
        <v>3</v>
      </c>
      <c r="P744" s="8">
        <v>0</v>
      </c>
      <c r="Q744" s="9">
        <v>42169</v>
      </c>
      <c r="R744" s="9">
        <f t="shared" si="39"/>
        <v>4216.8999999999996</v>
      </c>
      <c r="S744" s="5">
        <v>1</v>
      </c>
      <c r="T744" s="5">
        <v>0</v>
      </c>
      <c r="U744" s="5">
        <v>1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8">
        <v>20889</v>
      </c>
      <c r="AF744" s="5">
        <v>1</v>
      </c>
    </row>
    <row r="745" spans="1:32" x14ac:dyDescent="0.25">
      <c r="A745" s="2">
        <v>2016</v>
      </c>
      <c r="B745" s="1" t="s">
        <v>29</v>
      </c>
      <c r="C745" s="8">
        <v>580</v>
      </c>
      <c r="D745" s="8">
        <v>86482</v>
      </c>
      <c r="E745" s="8">
        <f t="shared" si="37"/>
        <v>12425.574712643678</v>
      </c>
      <c r="F745" s="8">
        <v>23526</v>
      </c>
      <c r="G745" s="8">
        <v>2876</v>
      </c>
      <c r="H745" s="8">
        <v>1268</v>
      </c>
      <c r="I745" s="8">
        <v>0</v>
      </c>
      <c r="J745" s="8">
        <v>0</v>
      </c>
      <c r="K745" s="8">
        <v>0</v>
      </c>
      <c r="L745" s="8">
        <v>5934</v>
      </c>
      <c r="M745" s="8">
        <f t="shared" si="38"/>
        <v>10.23103448275862</v>
      </c>
      <c r="N745" s="8">
        <v>17</v>
      </c>
      <c r="O745" s="8">
        <v>0</v>
      </c>
      <c r="P745" s="8">
        <v>1</v>
      </c>
      <c r="Q745" s="9">
        <v>58544</v>
      </c>
      <c r="R745" s="9">
        <f t="shared" si="39"/>
        <v>100.93793103448276</v>
      </c>
      <c r="S745" s="5">
        <v>1</v>
      </c>
      <c r="T745" s="5">
        <v>0</v>
      </c>
      <c r="U745" s="5">
        <v>1</v>
      </c>
      <c r="V745" s="5">
        <v>0</v>
      </c>
      <c r="W745" s="5">
        <v>0</v>
      </c>
      <c r="X745" s="5">
        <v>0</v>
      </c>
      <c r="Y745" s="5">
        <v>0</v>
      </c>
      <c r="Z745" s="5">
        <v>1</v>
      </c>
      <c r="AA745" s="5">
        <v>0</v>
      </c>
      <c r="AB745" s="5">
        <v>0</v>
      </c>
      <c r="AC745" s="5">
        <v>1</v>
      </c>
      <c r="AD745" s="5">
        <v>0</v>
      </c>
      <c r="AE745" s="8">
        <v>201593</v>
      </c>
      <c r="AF745" s="5">
        <v>1</v>
      </c>
    </row>
    <row r="746" spans="1:32" x14ac:dyDescent="0.25">
      <c r="A746" s="2">
        <v>2016</v>
      </c>
      <c r="B746" s="1" t="s">
        <v>30</v>
      </c>
      <c r="C746" s="8">
        <v>13</v>
      </c>
      <c r="D746" s="8">
        <v>2263</v>
      </c>
      <c r="E746" s="8">
        <f t="shared" si="37"/>
        <v>14506.410256410256</v>
      </c>
      <c r="F746" s="8">
        <v>1585</v>
      </c>
      <c r="G746" s="8">
        <v>212</v>
      </c>
      <c r="H746" s="8">
        <v>94</v>
      </c>
      <c r="I746" s="8">
        <v>0</v>
      </c>
      <c r="J746" s="8">
        <v>0</v>
      </c>
      <c r="K746" s="8">
        <v>0</v>
      </c>
      <c r="L746" s="8">
        <v>2600</v>
      </c>
      <c r="M746" s="8">
        <f t="shared" si="38"/>
        <v>200</v>
      </c>
      <c r="N746" s="8">
        <v>7</v>
      </c>
      <c r="O746" s="8">
        <v>3</v>
      </c>
      <c r="P746" s="8">
        <v>0</v>
      </c>
      <c r="Q746" s="9">
        <v>9134</v>
      </c>
      <c r="R746" s="9">
        <f t="shared" si="39"/>
        <v>702.61538461538464</v>
      </c>
      <c r="S746" s="5">
        <v>1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1</v>
      </c>
      <c r="AA746" s="5">
        <v>0</v>
      </c>
      <c r="AB746" s="5">
        <v>0</v>
      </c>
      <c r="AC746" s="5">
        <v>1</v>
      </c>
      <c r="AD746" s="5">
        <v>0</v>
      </c>
      <c r="AE746" s="8">
        <v>4795</v>
      </c>
      <c r="AF746" s="5">
        <v>0</v>
      </c>
    </row>
    <row r="747" spans="1:32" x14ac:dyDescent="0.25">
      <c r="A747" s="2">
        <v>2016</v>
      </c>
      <c r="B747" s="1" t="s">
        <v>30</v>
      </c>
      <c r="C747" s="8">
        <v>65</v>
      </c>
      <c r="D747" s="8">
        <v>14475</v>
      </c>
      <c r="E747" s="8">
        <f t="shared" si="37"/>
        <v>18557.692307692305</v>
      </c>
      <c r="F747" s="8">
        <v>2866</v>
      </c>
      <c r="G747" s="8">
        <v>1009</v>
      </c>
      <c r="H747" s="8">
        <v>504</v>
      </c>
      <c r="I747" s="8">
        <v>0</v>
      </c>
      <c r="J747" s="8">
        <v>0</v>
      </c>
      <c r="K747" s="8">
        <v>0</v>
      </c>
      <c r="L747" s="8">
        <v>9656</v>
      </c>
      <c r="M747" s="8">
        <f t="shared" si="38"/>
        <v>148.55384615384617</v>
      </c>
      <c r="N747" s="8">
        <v>13</v>
      </c>
      <c r="O747" s="8">
        <v>4</v>
      </c>
      <c r="P747" s="8">
        <v>2</v>
      </c>
      <c r="Q747" s="9">
        <v>118901</v>
      </c>
      <c r="R747" s="9">
        <f t="shared" si="39"/>
        <v>1829.2461538461539</v>
      </c>
      <c r="S747" s="5">
        <v>1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1</v>
      </c>
      <c r="AA747" s="5">
        <v>0</v>
      </c>
      <c r="AB747" s="5">
        <v>0</v>
      </c>
      <c r="AC747" s="5">
        <v>1</v>
      </c>
      <c r="AD747" s="5">
        <v>0</v>
      </c>
      <c r="AE747" s="8">
        <v>39830</v>
      </c>
      <c r="AF747" s="5">
        <v>1</v>
      </c>
    </row>
    <row r="748" spans="1:32" x14ac:dyDescent="0.25">
      <c r="A748" s="2">
        <v>2016</v>
      </c>
      <c r="B748" s="1" t="s">
        <v>32</v>
      </c>
      <c r="C748" s="8">
        <v>93</v>
      </c>
      <c r="D748" s="8">
        <v>21111</v>
      </c>
      <c r="E748" s="8">
        <f t="shared" si="37"/>
        <v>18916.666666666668</v>
      </c>
      <c r="F748" s="8">
        <v>3360</v>
      </c>
      <c r="G748" s="8">
        <v>1201</v>
      </c>
      <c r="H748" s="8">
        <v>746</v>
      </c>
      <c r="I748" s="8">
        <v>0</v>
      </c>
      <c r="J748" s="8">
        <v>0</v>
      </c>
      <c r="K748" s="8">
        <v>0</v>
      </c>
      <c r="L748" s="8">
        <v>9216</v>
      </c>
      <c r="M748" s="8">
        <f t="shared" si="38"/>
        <v>99.096774193548384</v>
      </c>
      <c r="N748" s="8">
        <v>25</v>
      </c>
      <c r="O748" s="8">
        <v>4</v>
      </c>
      <c r="P748" s="8">
        <v>7</v>
      </c>
      <c r="Q748" s="9">
        <v>220536</v>
      </c>
      <c r="R748" s="9">
        <f t="shared" si="39"/>
        <v>2371.3548387096776</v>
      </c>
      <c r="S748" s="5">
        <v>1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1</v>
      </c>
      <c r="AA748" s="5">
        <v>0</v>
      </c>
      <c r="AB748" s="5">
        <v>0</v>
      </c>
      <c r="AC748" s="5">
        <v>1</v>
      </c>
      <c r="AD748" s="5">
        <v>0</v>
      </c>
      <c r="AE748" s="8">
        <v>60002</v>
      </c>
      <c r="AF748" s="5">
        <v>1</v>
      </c>
    </row>
    <row r="749" spans="1:32" x14ac:dyDescent="0.25">
      <c r="A749" s="2">
        <v>2016</v>
      </c>
      <c r="B749" s="1" t="s">
        <v>30</v>
      </c>
      <c r="C749" s="8">
        <v>4</v>
      </c>
      <c r="D749" s="8">
        <v>287</v>
      </c>
      <c r="E749" s="8">
        <f t="shared" si="37"/>
        <v>5979.166666666667</v>
      </c>
      <c r="F749" s="8">
        <v>530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1204</v>
      </c>
      <c r="M749" s="8">
        <f t="shared" si="38"/>
        <v>301</v>
      </c>
      <c r="N749" s="8">
        <v>7</v>
      </c>
      <c r="O749" s="8">
        <v>1</v>
      </c>
      <c r="P749" s="8">
        <v>0</v>
      </c>
      <c r="Q749" s="9">
        <v>10280</v>
      </c>
      <c r="R749" s="9">
        <f t="shared" si="39"/>
        <v>2570</v>
      </c>
      <c r="S749" s="5">
        <v>1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8">
        <v>820</v>
      </c>
      <c r="AF749" s="5">
        <v>1</v>
      </c>
    </row>
    <row r="750" spans="1:32" x14ac:dyDescent="0.25">
      <c r="A750" s="2">
        <v>2016</v>
      </c>
      <c r="B750" s="1" t="s">
        <v>30</v>
      </c>
      <c r="C750" s="8">
        <v>60</v>
      </c>
      <c r="D750" s="8">
        <v>10833</v>
      </c>
      <c r="E750" s="8">
        <f t="shared" si="37"/>
        <v>15045.833333333334</v>
      </c>
      <c r="F750" s="8">
        <v>2490</v>
      </c>
      <c r="G750" s="8">
        <v>778</v>
      </c>
      <c r="H750" s="8">
        <v>285</v>
      </c>
      <c r="I750" s="8">
        <v>0</v>
      </c>
      <c r="J750" s="8">
        <v>0</v>
      </c>
      <c r="K750" s="8">
        <v>0</v>
      </c>
      <c r="L750" s="8">
        <v>9129</v>
      </c>
      <c r="M750" s="8">
        <f t="shared" si="38"/>
        <v>152.15</v>
      </c>
      <c r="N750" s="8">
        <v>23</v>
      </c>
      <c r="O750" s="8">
        <v>3</v>
      </c>
      <c r="P750" s="8">
        <v>1</v>
      </c>
      <c r="Q750" s="9">
        <v>53356</v>
      </c>
      <c r="R750" s="9">
        <f t="shared" si="39"/>
        <v>889.26666666666665</v>
      </c>
      <c r="S750" s="5">
        <v>1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1</v>
      </c>
      <c r="AA750" s="5">
        <v>0</v>
      </c>
      <c r="AB750" s="5">
        <v>0</v>
      </c>
      <c r="AC750" s="5">
        <v>1</v>
      </c>
      <c r="AD750" s="5">
        <v>0</v>
      </c>
      <c r="AE750" s="8">
        <v>24764</v>
      </c>
      <c r="AF750" s="5">
        <v>1</v>
      </c>
    </row>
    <row r="751" spans="1:32" x14ac:dyDescent="0.25">
      <c r="A751" s="2">
        <v>2016</v>
      </c>
      <c r="B751" s="1" t="s">
        <v>29</v>
      </c>
      <c r="C751" s="8">
        <v>4</v>
      </c>
      <c r="D751" s="8">
        <v>378</v>
      </c>
      <c r="E751" s="8">
        <f t="shared" si="37"/>
        <v>7875</v>
      </c>
      <c r="F751" s="8">
        <v>350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1028</v>
      </c>
      <c r="M751" s="8">
        <f t="shared" si="38"/>
        <v>257</v>
      </c>
      <c r="N751" s="8">
        <v>3</v>
      </c>
      <c r="O751" s="8">
        <v>2</v>
      </c>
      <c r="P751" s="8">
        <v>0</v>
      </c>
      <c r="Q751" s="9">
        <v>96291</v>
      </c>
      <c r="R751" s="9">
        <f t="shared" si="39"/>
        <v>24072.75</v>
      </c>
      <c r="S751" s="5">
        <v>1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8">
        <v>500</v>
      </c>
      <c r="AF751" s="5">
        <v>1</v>
      </c>
    </row>
    <row r="752" spans="1:32" x14ac:dyDescent="0.25">
      <c r="A752" s="2">
        <v>2016</v>
      </c>
      <c r="B752" s="1" t="s">
        <v>31</v>
      </c>
      <c r="C752" s="9">
        <v>296</v>
      </c>
      <c r="D752" s="9">
        <v>117613</v>
      </c>
      <c r="E752" s="8">
        <f t="shared" si="37"/>
        <v>33111.768018018018</v>
      </c>
      <c r="F752" s="9">
        <v>578</v>
      </c>
      <c r="G752" s="9">
        <v>0</v>
      </c>
      <c r="H752" s="8">
        <v>0</v>
      </c>
      <c r="I752" s="8">
        <v>0</v>
      </c>
      <c r="J752" s="8">
        <v>0</v>
      </c>
      <c r="K752" s="8">
        <v>0</v>
      </c>
      <c r="L752" s="9">
        <v>6358</v>
      </c>
      <c r="M752" s="8">
        <f t="shared" si="38"/>
        <v>21.47972972972973</v>
      </c>
      <c r="N752" s="9">
        <v>12</v>
      </c>
      <c r="O752" s="8">
        <v>0</v>
      </c>
      <c r="P752" s="8">
        <v>0</v>
      </c>
      <c r="Q752" s="9">
        <v>1236294</v>
      </c>
      <c r="R752" s="9">
        <f t="shared" si="39"/>
        <v>4176.6689189189192</v>
      </c>
      <c r="S752" s="5">
        <v>0</v>
      </c>
      <c r="T752" s="5">
        <v>0</v>
      </c>
      <c r="U752" s="5">
        <v>0</v>
      </c>
      <c r="V752" s="5">
        <v>0</v>
      </c>
      <c r="W752" s="5">
        <v>1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9">
        <v>429043</v>
      </c>
      <c r="AF752" s="5">
        <v>1</v>
      </c>
    </row>
    <row r="753" spans="1:32" x14ac:dyDescent="0.25">
      <c r="A753" s="2">
        <v>2015</v>
      </c>
      <c r="B753" s="1" t="s">
        <v>29</v>
      </c>
      <c r="C753" s="9">
        <v>66</v>
      </c>
      <c r="D753" s="9">
        <v>11364</v>
      </c>
      <c r="E753" s="9">
        <f t="shared" si="37"/>
        <v>14348.48484848485</v>
      </c>
      <c r="F753" s="9">
        <v>0</v>
      </c>
      <c r="G753" s="9">
        <v>1239</v>
      </c>
      <c r="H753" s="9">
        <v>734</v>
      </c>
      <c r="I753" s="9">
        <v>0</v>
      </c>
      <c r="J753" s="9">
        <v>0</v>
      </c>
      <c r="K753" s="9">
        <v>0</v>
      </c>
      <c r="L753" s="9">
        <v>2739</v>
      </c>
      <c r="M753" s="9">
        <f t="shared" si="38"/>
        <v>41.5</v>
      </c>
      <c r="N753" s="9">
        <v>7</v>
      </c>
      <c r="O753" s="9">
        <v>3</v>
      </c>
      <c r="P753" s="9">
        <v>2</v>
      </c>
      <c r="Q753" s="9">
        <v>83229</v>
      </c>
      <c r="R753" s="9">
        <f t="shared" si="39"/>
        <v>1261.0454545454545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1</v>
      </c>
      <c r="AA753" s="5">
        <v>0</v>
      </c>
      <c r="AB753" s="5">
        <v>0</v>
      </c>
      <c r="AC753" s="5">
        <v>1</v>
      </c>
      <c r="AD753" s="5">
        <v>0</v>
      </c>
      <c r="AE753" s="9">
        <v>56096</v>
      </c>
      <c r="AF753" s="5">
        <v>0</v>
      </c>
    </row>
    <row r="754" spans="1:32" x14ac:dyDescent="0.25">
      <c r="A754" s="2">
        <v>2015</v>
      </c>
      <c r="B754" s="1" t="s">
        <v>30</v>
      </c>
      <c r="C754" s="8">
        <v>21</v>
      </c>
      <c r="D754" s="8">
        <v>3300</v>
      </c>
      <c r="E754" s="9">
        <f t="shared" si="37"/>
        <v>13095.238095238095</v>
      </c>
      <c r="F754" s="8">
        <v>4981</v>
      </c>
      <c r="G754" s="8">
        <v>426</v>
      </c>
      <c r="H754" s="8">
        <v>205</v>
      </c>
      <c r="I754" s="8">
        <v>0</v>
      </c>
      <c r="J754" s="8">
        <v>0</v>
      </c>
      <c r="K754" s="8">
        <v>0</v>
      </c>
      <c r="L754" s="8">
        <v>2306</v>
      </c>
      <c r="M754" s="9">
        <f t="shared" si="38"/>
        <v>109.80952380952381</v>
      </c>
      <c r="N754" s="8">
        <v>10</v>
      </c>
      <c r="O754" s="8">
        <v>3</v>
      </c>
      <c r="P754" s="8">
        <v>1</v>
      </c>
      <c r="Q754" s="8">
        <v>42500</v>
      </c>
      <c r="R754" s="9">
        <f t="shared" si="39"/>
        <v>2023.8095238095239</v>
      </c>
      <c r="S754" s="5">
        <v>1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1</v>
      </c>
      <c r="AA754" s="5">
        <v>0</v>
      </c>
      <c r="AB754" s="5">
        <v>0</v>
      </c>
      <c r="AC754" s="5">
        <v>1</v>
      </c>
      <c r="AD754" s="5">
        <v>0</v>
      </c>
      <c r="AE754" s="8">
        <v>18319</v>
      </c>
      <c r="AF754" s="5">
        <v>0</v>
      </c>
    </row>
    <row r="755" spans="1:32" x14ac:dyDescent="0.25">
      <c r="A755" s="2">
        <v>2015</v>
      </c>
      <c r="B755" s="1" t="s">
        <v>29</v>
      </c>
      <c r="C755" s="8">
        <v>6</v>
      </c>
      <c r="D755" s="8">
        <v>807</v>
      </c>
      <c r="E755" s="9">
        <f t="shared" si="37"/>
        <v>11208.333333333334</v>
      </c>
      <c r="F755" s="8">
        <v>752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1390</v>
      </c>
      <c r="M755" s="9">
        <f t="shared" si="38"/>
        <v>231.66666666666666</v>
      </c>
      <c r="N755" s="8">
        <v>4</v>
      </c>
      <c r="O755" s="8">
        <v>2</v>
      </c>
      <c r="P755" s="8">
        <v>0</v>
      </c>
      <c r="Q755" s="8">
        <v>1720</v>
      </c>
      <c r="R755" s="9">
        <f t="shared" si="39"/>
        <v>286.66666666666669</v>
      </c>
      <c r="S755" s="5">
        <v>1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8">
        <v>3122</v>
      </c>
      <c r="AF755" s="5">
        <v>1</v>
      </c>
    </row>
    <row r="756" spans="1:32" x14ac:dyDescent="0.25">
      <c r="A756" s="2">
        <v>2015</v>
      </c>
      <c r="B756" s="1" t="s">
        <v>29</v>
      </c>
      <c r="C756" s="8">
        <v>18</v>
      </c>
      <c r="D756" s="8">
        <v>2304</v>
      </c>
      <c r="E756" s="9">
        <f t="shared" si="37"/>
        <v>10666.666666666666</v>
      </c>
      <c r="F756" s="8">
        <v>1137</v>
      </c>
      <c r="G756" s="8">
        <v>233</v>
      </c>
      <c r="H756" s="8">
        <v>130</v>
      </c>
      <c r="I756" s="8">
        <v>0</v>
      </c>
      <c r="J756" s="8">
        <v>0</v>
      </c>
      <c r="K756" s="8">
        <v>0</v>
      </c>
      <c r="L756" s="8">
        <v>795</v>
      </c>
      <c r="M756" s="9">
        <f t="shared" si="38"/>
        <v>44.166666666666664</v>
      </c>
      <c r="N756" s="8">
        <v>6</v>
      </c>
      <c r="O756" s="8">
        <v>2</v>
      </c>
      <c r="P756" s="8">
        <v>0</v>
      </c>
      <c r="Q756" s="8">
        <v>21598</v>
      </c>
      <c r="R756" s="9">
        <f t="shared" si="39"/>
        <v>1199.8888888888889</v>
      </c>
      <c r="S756" s="5">
        <v>1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1</v>
      </c>
      <c r="AA756" s="5">
        <v>0</v>
      </c>
      <c r="AB756" s="5">
        <v>0</v>
      </c>
      <c r="AC756" s="5">
        <v>1</v>
      </c>
      <c r="AD756" s="5">
        <v>0</v>
      </c>
      <c r="AE756" s="8">
        <v>11365</v>
      </c>
      <c r="AF756" s="5">
        <v>0</v>
      </c>
    </row>
    <row r="757" spans="1:32" x14ac:dyDescent="0.25">
      <c r="A757" s="2">
        <v>2015</v>
      </c>
      <c r="B757" s="1" t="s">
        <v>29</v>
      </c>
      <c r="C757" s="8">
        <v>30</v>
      </c>
      <c r="D757" s="8">
        <v>6091</v>
      </c>
      <c r="E757" s="9">
        <f t="shared" si="37"/>
        <v>16919.444444444445</v>
      </c>
      <c r="F757" s="8">
        <v>3148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3699</v>
      </c>
      <c r="M757" s="9">
        <f t="shared" si="38"/>
        <v>123.3</v>
      </c>
      <c r="N757" s="8">
        <v>14</v>
      </c>
      <c r="O757" s="8">
        <v>8</v>
      </c>
      <c r="P757" s="8">
        <v>0</v>
      </c>
      <c r="Q757" s="8">
        <v>89589</v>
      </c>
      <c r="R757" s="9">
        <f t="shared" si="39"/>
        <v>2986.3</v>
      </c>
      <c r="S757" s="5">
        <v>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8">
        <v>38214</v>
      </c>
      <c r="AF757" s="5">
        <v>1</v>
      </c>
    </row>
    <row r="758" spans="1:32" x14ac:dyDescent="0.25">
      <c r="A758" s="2">
        <v>2015</v>
      </c>
      <c r="B758" s="1" t="s">
        <v>31</v>
      </c>
      <c r="C758" s="8">
        <v>1</v>
      </c>
      <c r="D758" s="8">
        <v>151</v>
      </c>
      <c r="E758" s="9">
        <f t="shared" si="37"/>
        <v>12583.333333333334</v>
      </c>
      <c r="F758" s="8">
        <v>1863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1170</v>
      </c>
      <c r="M758" s="9">
        <f t="shared" si="38"/>
        <v>1170</v>
      </c>
      <c r="N758" s="8">
        <v>6</v>
      </c>
      <c r="O758" s="8">
        <v>5</v>
      </c>
      <c r="P758" s="8">
        <v>1</v>
      </c>
      <c r="Q758" s="8">
        <v>58774</v>
      </c>
      <c r="R758" s="9">
        <f t="shared" si="39"/>
        <v>58774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8">
        <v>5034</v>
      </c>
      <c r="AF758" s="5">
        <v>1</v>
      </c>
    </row>
    <row r="759" spans="1:32" x14ac:dyDescent="0.25">
      <c r="A759" s="2">
        <v>2015</v>
      </c>
      <c r="B759" s="1" t="s">
        <v>30</v>
      </c>
      <c r="C759" s="8">
        <v>90</v>
      </c>
      <c r="D759" s="8">
        <v>21008</v>
      </c>
      <c r="E759" s="9">
        <f t="shared" si="37"/>
        <v>19451.851851851854</v>
      </c>
      <c r="F759" s="8">
        <v>6342</v>
      </c>
      <c r="G759" s="8">
        <v>1037</v>
      </c>
      <c r="H759" s="8">
        <v>363</v>
      </c>
      <c r="I759" s="8">
        <v>0</v>
      </c>
      <c r="J759" s="8">
        <v>0</v>
      </c>
      <c r="K759" s="8">
        <v>0</v>
      </c>
      <c r="L759" s="8">
        <v>6930</v>
      </c>
      <c r="M759" s="9">
        <f t="shared" si="38"/>
        <v>77</v>
      </c>
      <c r="N759" s="8">
        <v>19</v>
      </c>
      <c r="O759" s="8">
        <v>6</v>
      </c>
      <c r="P759" s="8">
        <v>1</v>
      </c>
      <c r="Q759" s="8">
        <v>235066</v>
      </c>
      <c r="R759" s="9">
        <f t="shared" si="39"/>
        <v>2611.8444444444444</v>
      </c>
      <c r="S759" s="5">
        <v>1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1</v>
      </c>
      <c r="AA759" s="5">
        <v>0</v>
      </c>
      <c r="AB759" s="5">
        <v>0</v>
      </c>
      <c r="AC759" s="5">
        <v>1</v>
      </c>
      <c r="AD759" s="5">
        <v>0</v>
      </c>
      <c r="AE759" s="8">
        <v>109884</v>
      </c>
      <c r="AF759" s="5">
        <v>1</v>
      </c>
    </row>
    <row r="760" spans="1:32" x14ac:dyDescent="0.25">
      <c r="A760" s="2">
        <v>2015</v>
      </c>
      <c r="B760" s="1" t="s">
        <v>31</v>
      </c>
      <c r="C760" s="8">
        <v>40</v>
      </c>
      <c r="D760" s="8">
        <v>7848</v>
      </c>
      <c r="E760" s="9">
        <f t="shared" ref="E760:E815" si="40">D760/C760/12*1000</f>
        <v>16349.999999999998</v>
      </c>
      <c r="F760" s="8">
        <v>3457.1</v>
      </c>
      <c r="G760" s="8">
        <v>851</v>
      </c>
      <c r="H760" s="8">
        <v>400</v>
      </c>
      <c r="I760" s="8">
        <v>0</v>
      </c>
      <c r="J760" s="8">
        <v>0</v>
      </c>
      <c r="K760" s="8">
        <v>0</v>
      </c>
      <c r="L760" s="8">
        <v>7226</v>
      </c>
      <c r="M760" s="9">
        <f t="shared" si="38"/>
        <v>180.65</v>
      </c>
      <c r="N760" s="8">
        <v>12</v>
      </c>
      <c r="O760" s="8">
        <v>6</v>
      </c>
      <c r="P760" s="8">
        <v>2</v>
      </c>
      <c r="Q760" s="8">
        <v>106298</v>
      </c>
      <c r="R760" s="9">
        <f t="shared" si="39"/>
        <v>2657.45</v>
      </c>
      <c r="S760" s="5">
        <v>1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1</v>
      </c>
      <c r="AA760" s="5">
        <v>0</v>
      </c>
      <c r="AB760" s="5">
        <v>0</v>
      </c>
      <c r="AC760" s="5">
        <v>1</v>
      </c>
      <c r="AD760" s="5">
        <v>0</v>
      </c>
      <c r="AE760" s="8">
        <v>50045</v>
      </c>
      <c r="AF760" s="5">
        <v>1</v>
      </c>
    </row>
    <row r="761" spans="1:32" x14ac:dyDescent="0.25">
      <c r="A761" s="2">
        <v>2015</v>
      </c>
      <c r="B761" s="1" t="s">
        <v>30</v>
      </c>
      <c r="C761" s="8">
        <v>44</v>
      </c>
      <c r="D761" s="8">
        <v>6568</v>
      </c>
      <c r="E761" s="9">
        <f t="shared" si="40"/>
        <v>12439.39393939394</v>
      </c>
      <c r="F761" s="8">
        <v>1991</v>
      </c>
      <c r="G761" s="8">
        <v>248</v>
      </c>
      <c r="H761" s="8">
        <v>140</v>
      </c>
      <c r="I761" s="8">
        <v>0</v>
      </c>
      <c r="J761" s="8">
        <v>0</v>
      </c>
      <c r="K761" s="8">
        <v>0</v>
      </c>
      <c r="L761" s="8">
        <v>7561</v>
      </c>
      <c r="M761" s="9">
        <f t="shared" si="38"/>
        <v>171.84090909090909</v>
      </c>
      <c r="N761" s="8">
        <v>17</v>
      </c>
      <c r="O761" s="8">
        <v>4</v>
      </c>
      <c r="P761" s="8">
        <v>2</v>
      </c>
      <c r="Q761" s="8">
        <v>35466</v>
      </c>
      <c r="R761" s="9">
        <f t="shared" si="39"/>
        <v>806.0454545454545</v>
      </c>
      <c r="S761" s="5">
        <v>1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1</v>
      </c>
      <c r="AA761" s="5">
        <v>0</v>
      </c>
      <c r="AB761" s="5">
        <v>0</v>
      </c>
      <c r="AC761" s="5">
        <v>1</v>
      </c>
      <c r="AD761" s="5">
        <v>0</v>
      </c>
      <c r="AE761" s="8">
        <v>16204</v>
      </c>
      <c r="AF761" s="5">
        <v>0</v>
      </c>
    </row>
    <row r="762" spans="1:32" x14ac:dyDescent="0.25">
      <c r="A762" s="2">
        <v>2015</v>
      </c>
      <c r="B762" s="1" t="s">
        <v>29</v>
      </c>
      <c r="C762" s="8">
        <v>61</v>
      </c>
      <c r="D762" s="8">
        <v>9489</v>
      </c>
      <c r="E762" s="9">
        <f t="shared" si="40"/>
        <v>12963.114754098362</v>
      </c>
      <c r="F762" s="8">
        <v>3400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1480</v>
      </c>
      <c r="M762" s="9">
        <f t="shared" si="38"/>
        <v>24.262295081967213</v>
      </c>
      <c r="N762" s="8">
        <v>0</v>
      </c>
      <c r="O762" s="8">
        <v>0</v>
      </c>
      <c r="P762" s="8">
        <v>0</v>
      </c>
      <c r="Q762" s="8">
        <v>2304</v>
      </c>
      <c r="R762" s="9">
        <f t="shared" si="39"/>
        <v>37.770491803278688</v>
      </c>
      <c r="S762" s="5">
        <v>1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8">
        <v>28930</v>
      </c>
      <c r="AF762" s="5">
        <v>0</v>
      </c>
    </row>
    <row r="763" spans="1:32" x14ac:dyDescent="0.25">
      <c r="A763" s="2">
        <v>2015</v>
      </c>
      <c r="B763" s="1" t="s">
        <v>29</v>
      </c>
      <c r="C763" s="8">
        <v>18</v>
      </c>
      <c r="D763" s="8">
        <v>1877</v>
      </c>
      <c r="E763" s="9">
        <f t="shared" si="40"/>
        <v>8689.8148148148157</v>
      </c>
      <c r="F763" s="8">
        <v>1067</v>
      </c>
      <c r="G763" s="8">
        <v>602</v>
      </c>
      <c r="H763" s="8">
        <v>64</v>
      </c>
      <c r="I763" s="8">
        <v>0</v>
      </c>
      <c r="J763" s="8">
        <v>0</v>
      </c>
      <c r="K763" s="8">
        <v>0</v>
      </c>
      <c r="L763" s="8">
        <v>1485</v>
      </c>
      <c r="M763" s="9">
        <f t="shared" si="38"/>
        <v>82.5</v>
      </c>
      <c r="N763" s="8">
        <v>6</v>
      </c>
      <c r="O763" s="8">
        <v>1</v>
      </c>
      <c r="P763" s="8">
        <v>0</v>
      </c>
      <c r="Q763" s="8">
        <v>55256</v>
      </c>
      <c r="R763" s="9">
        <f t="shared" si="39"/>
        <v>3069.7777777777778</v>
      </c>
      <c r="S763" s="5">
        <v>1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1</v>
      </c>
      <c r="AA763" s="5">
        <v>0</v>
      </c>
      <c r="AB763" s="5">
        <v>0</v>
      </c>
      <c r="AC763" s="5">
        <v>1</v>
      </c>
      <c r="AD763" s="5">
        <v>0</v>
      </c>
      <c r="AE763" s="8">
        <v>12550</v>
      </c>
      <c r="AF763" s="5">
        <v>0</v>
      </c>
    </row>
    <row r="764" spans="1:32" x14ac:dyDescent="0.25">
      <c r="A764" s="2">
        <v>2015</v>
      </c>
      <c r="B764" s="1" t="s">
        <v>29</v>
      </c>
      <c r="C764" s="8">
        <v>9</v>
      </c>
      <c r="D764" s="8">
        <v>1569</v>
      </c>
      <c r="E764" s="9">
        <f t="shared" si="40"/>
        <v>14527.777777777779</v>
      </c>
      <c r="F764" s="8">
        <v>700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962</v>
      </c>
      <c r="M764" s="9">
        <f t="shared" si="38"/>
        <v>106.88888888888889</v>
      </c>
      <c r="N764" s="8">
        <v>5</v>
      </c>
      <c r="O764" s="8">
        <v>1</v>
      </c>
      <c r="P764" s="8">
        <v>0</v>
      </c>
      <c r="Q764" s="8">
        <v>32629</v>
      </c>
      <c r="R764" s="9">
        <f t="shared" si="39"/>
        <v>3625.4444444444443</v>
      </c>
      <c r="S764" s="5">
        <v>1</v>
      </c>
      <c r="T764" s="5">
        <v>0</v>
      </c>
      <c r="U764" s="5">
        <v>1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8">
        <v>6550</v>
      </c>
      <c r="AF764" s="5">
        <v>1</v>
      </c>
    </row>
    <row r="765" spans="1:32" x14ac:dyDescent="0.25">
      <c r="A765" s="2">
        <v>2015</v>
      </c>
      <c r="B765" s="1" t="s">
        <v>29</v>
      </c>
      <c r="C765" s="8">
        <v>5</v>
      </c>
      <c r="D765" s="8">
        <v>503</v>
      </c>
      <c r="E765" s="9">
        <f t="shared" si="40"/>
        <v>8383.3333333333321</v>
      </c>
      <c r="F765" s="8">
        <v>1346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13</v>
      </c>
      <c r="M765" s="9">
        <f t="shared" si="38"/>
        <v>2.6</v>
      </c>
      <c r="N765" s="8">
        <v>0</v>
      </c>
      <c r="O765" s="8">
        <v>0</v>
      </c>
      <c r="P765" s="8">
        <v>0</v>
      </c>
      <c r="Q765" s="8">
        <v>3291</v>
      </c>
      <c r="R765" s="9">
        <f t="shared" si="39"/>
        <v>658.2</v>
      </c>
      <c r="S765" s="5">
        <v>1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1</v>
      </c>
      <c r="AA765" s="5">
        <v>0</v>
      </c>
      <c r="AB765" s="5">
        <v>0</v>
      </c>
      <c r="AC765" s="5">
        <v>0</v>
      </c>
      <c r="AD765" s="5">
        <v>0</v>
      </c>
      <c r="AE765" s="8">
        <v>8962</v>
      </c>
      <c r="AF765" s="5">
        <v>0</v>
      </c>
    </row>
    <row r="766" spans="1:32" x14ac:dyDescent="0.25">
      <c r="A766" s="2">
        <v>2015</v>
      </c>
      <c r="B766" s="1" t="s">
        <v>29</v>
      </c>
      <c r="C766" s="8">
        <v>4</v>
      </c>
      <c r="D766" s="8">
        <v>1039</v>
      </c>
      <c r="E766" s="9">
        <f t="shared" si="40"/>
        <v>21645.833333333332</v>
      </c>
      <c r="F766" s="8">
        <v>6369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1500</v>
      </c>
      <c r="M766" s="9">
        <f t="shared" si="38"/>
        <v>375</v>
      </c>
      <c r="N766" s="8">
        <v>3</v>
      </c>
      <c r="O766" s="8">
        <v>1</v>
      </c>
      <c r="P766" s="8">
        <v>0</v>
      </c>
      <c r="Q766" s="8">
        <v>46758</v>
      </c>
      <c r="R766" s="9">
        <f t="shared" si="39"/>
        <v>11689.5</v>
      </c>
      <c r="S766" s="5">
        <v>1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8">
        <v>19710</v>
      </c>
      <c r="AF766" s="5">
        <v>1</v>
      </c>
    </row>
    <row r="767" spans="1:32" x14ac:dyDescent="0.25">
      <c r="A767" s="2">
        <v>2015</v>
      </c>
      <c r="B767" s="1" t="s">
        <v>29</v>
      </c>
      <c r="C767" s="9">
        <v>110</v>
      </c>
      <c r="D767" s="9">
        <v>27175</v>
      </c>
      <c r="E767" s="9">
        <f t="shared" si="40"/>
        <v>20587.121212121212</v>
      </c>
      <c r="F767" s="9">
        <v>3326</v>
      </c>
      <c r="G767" s="9">
        <v>932</v>
      </c>
      <c r="H767" s="9">
        <v>400</v>
      </c>
      <c r="I767" s="9">
        <v>0</v>
      </c>
      <c r="J767" s="9">
        <v>0</v>
      </c>
      <c r="K767" s="9">
        <v>0</v>
      </c>
      <c r="L767" s="9">
        <v>3694</v>
      </c>
      <c r="M767" s="9">
        <f t="shared" si="38"/>
        <v>33.581818181818178</v>
      </c>
      <c r="N767" s="9">
        <v>12</v>
      </c>
      <c r="O767" s="9">
        <v>1</v>
      </c>
      <c r="P767" s="9">
        <v>2</v>
      </c>
      <c r="Q767" s="9">
        <v>108745</v>
      </c>
      <c r="R767" s="9">
        <f t="shared" si="39"/>
        <v>988.59090909090912</v>
      </c>
      <c r="S767" s="5">
        <v>1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1</v>
      </c>
      <c r="AA767" s="5">
        <v>0</v>
      </c>
      <c r="AB767" s="5">
        <v>0</v>
      </c>
      <c r="AC767" s="5">
        <v>1</v>
      </c>
      <c r="AD767" s="5">
        <v>0</v>
      </c>
      <c r="AE767" s="9">
        <v>83285</v>
      </c>
      <c r="AF767" s="5">
        <v>0</v>
      </c>
    </row>
    <row r="768" spans="1:32" x14ac:dyDescent="0.25">
      <c r="A768" s="2">
        <v>2015</v>
      </c>
      <c r="B768" s="1" t="s">
        <v>29</v>
      </c>
      <c r="C768" s="8">
        <v>166</v>
      </c>
      <c r="D768" s="8">
        <v>36865</v>
      </c>
      <c r="E768" s="9">
        <f t="shared" si="40"/>
        <v>18506.52610441767</v>
      </c>
      <c r="F768" s="8">
        <v>5374</v>
      </c>
      <c r="G768" s="8">
        <v>2032</v>
      </c>
      <c r="H768" s="8">
        <v>980</v>
      </c>
      <c r="I768" s="8">
        <v>0</v>
      </c>
      <c r="J768" s="8">
        <v>0</v>
      </c>
      <c r="K768" s="8">
        <v>0</v>
      </c>
      <c r="L768" s="8">
        <v>7090</v>
      </c>
      <c r="M768" s="9">
        <f t="shared" si="38"/>
        <v>42.710843373493979</v>
      </c>
      <c r="N768" s="8">
        <v>22</v>
      </c>
      <c r="O768" s="8">
        <v>5</v>
      </c>
      <c r="P768" s="8">
        <v>1</v>
      </c>
      <c r="Q768" s="8">
        <v>532774</v>
      </c>
      <c r="R768" s="9">
        <f t="shared" si="39"/>
        <v>3209.4819277108436</v>
      </c>
      <c r="S768" s="5">
        <v>1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1</v>
      </c>
      <c r="AA768" s="5">
        <v>0</v>
      </c>
      <c r="AB768" s="5">
        <v>0</v>
      </c>
      <c r="AC768" s="5">
        <v>1</v>
      </c>
      <c r="AD768" s="5">
        <v>0</v>
      </c>
      <c r="AE768" s="8">
        <v>143333</v>
      </c>
      <c r="AF768" s="5">
        <v>1</v>
      </c>
    </row>
    <row r="769" spans="1:32" x14ac:dyDescent="0.25">
      <c r="A769" s="2">
        <v>2015</v>
      </c>
      <c r="B769" s="1" t="s">
        <v>29</v>
      </c>
      <c r="C769" s="8">
        <v>48</v>
      </c>
      <c r="D769" s="8">
        <v>9024</v>
      </c>
      <c r="E769" s="9">
        <f t="shared" si="40"/>
        <v>15666.666666666666</v>
      </c>
      <c r="F769" s="8">
        <v>1300</v>
      </c>
      <c r="G769" s="8">
        <v>938</v>
      </c>
      <c r="H769" s="8">
        <v>405</v>
      </c>
      <c r="I769" s="8">
        <v>0</v>
      </c>
      <c r="J769" s="8">
        <v>0</v>
      </c>
      <c r="K769" s="8">
        <v>0</v>
      </c>
      <c r="L769" s="8">
        <v>799</v>
      </c>
      <c r="M769" s="9">
        <f t="shared" si="38"/>
        <v>16.645833333333332</v>
      </c>
      <c r="N769" s="8">
        <v>6</v>
      </c>
      <c r="O769" s="8">
        <v>0</v>
      </c>
      <c r="P769" s="8">
        <v>0</v>
      </c>
      <c r="Q769" s="8">
        <v>101322</v>
      </c>
      <c r="R769" s="9">
        <f t="shared" si="39"/>
        <v>2110.875</v>
      </c>
      <c r="S769" s="5">
        <v>1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1</v>
      </c>
      <c r="AA769" s="5">
        <v>0</v>
      </c>
      <c r="AB769" s="5">
        <v>0</v>
      </c>
      <c r="AC769" s="5">
        <v>1</v>
      </c>
      <c r="AD769" s="5">
        <v>0</v>
      </c>
      <c r="AE769" s="8">
        <v>51042</v>
      </c>
      <c r="AF769" s="5">
        <v>0</v>
      </c>
    </row>
    <row r="770" spans="1:32" x14ac:dyDescent="0.25">
      <c r="A770" s="2">
        <v>2015</v>
      </c>
      <c r="B770" s="1" t="s">
        <v>29</v>
      </c>
      <c r="C770" s="8">
        <v>92</v>
      </c>
      <c r="D770" s="8">
        <v>41692</v>
      </c>
      <c r="E770" s="9">
        <f t="shared" si="40"/>
        <v>37764.492753623184</v>
      </c>
      <c r="F770" s="8">
        <v>7502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17695</v>
      </c>
      <c r="M770" s="9">
        <f t="shared" si="38"/>
        <v>192.33695652173913</v>
      </c>
      <c r="N770" s="8">
        <v>25</v>
      </c>
      <c r="O770" s="8">
        <v>8</v>
      </c>
      <c r="P770" s="8">
        <v>0</v>
      </c>
      <c r="Q770" s="8">
        <v>764446</v>
      </c>
      <c r="R770" s="9">
        <f t="shared" si="39"/>
        <v>8309.1956521739139</v>
      </c>
      <c r="S770" s="5">
        <v>1</v>
      </c>
      <c r="T770" s="5">
        <v>0</v>
      </c>
      <c r="U770" s="5">
        <v>1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8">
        <v>188258</v>
      </c>
      <c r="AF770" s="5">
        <v>1</v>
      </c>
    </row>
    <row r="771" spans="1:32" x14ac:dyDescent="0.25">
      <c r="A771" s="2">
        <v>2015</v>
      </c>
      <c r="B771" s="1" t="s">
        <v>29</v>
      </c>
      <c r="C771" s="8">
        <v>40</v>
      </c>
      <c r="D771" s="8">
        <v>8879</v>
      </c>
      <c r="E771" s="9">
        <f t="shared" si="40"/>
        <v>18497.916666666664</v>
      </c>
      <c r="F771" s="8">
        <v>1214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2113</v>
      </c>
      <c r="M771" s="9">
        <f t="shared" si="38"/>
        <v>52.825000000000003</v>
      </c>
      <c r="N771" s="8">
        <v>6</v>
      </c>
      <c r="O771" s="8">
        <v>1</v>
      </c>
      <c r="P771" s="8">
        <v>0</v>
      </c>
      <c r="Q771" s="8">
        <v>142666</v>
      </c>
      <c r="R771" s="9">
        <f t="shared" si="39"/>
        <v>3566.65</v>
      </c>
      <c r="S771" s="5">
        <v>1</v>
      </c>
      <c r="T771" s="5">
        <v>0</v>
      </c>
      <c r="U771" s="5">
        <v>1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8">
        <v>30383</v>
      </c>
      <c r="AF771" s="5">
        <v>1</v>
      </c>
    </row>
    <row r="772" spans="1:32" x14ac:dyDescent="0.25">
      <c r="A772" s="2">
        <v>2015</v>
      </c>
      <c r="B772" s="1" t="s">
        <v>29</v>
      </c>
      <c r="C772" s="8">
        <v>5</v>
      </c>
      <c r="D772" s="8">
        <v>984</v>
      </c>
      <c r="E772" s="9">
        <f t="shared" si="40"/>
        <v>16400.000000000004</v>
      </c>
      <c r="F772" s="8">
        <v>1954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350</v>
      </c>
      <c r="M772" s="9">
        <f t="shared" ref="M772:M835" si="41">L772/C772</f>
        <v>70</v>
      </c>
      <c r="N772" s="8">
        <v>0</v>
      </c>
      <c r="O772" s="8">
        <v>0</v>
      </c>
      <c r="P772" s="8">
        <v>0</v>
      </c>
      <c r="Q772" s="8">
        <v>17560</v>
      </c>
      <c r="R772" s="9">
        <f t="shared" ref="R772:R835" si="42">Q772/C772</f>
        <v>3512</v>
      </c>
      <c r="S772" s="5">
        <v>1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8">
        <v>8760</v>
      </c>
      <c r="AF772" s="5">
        <v>1</v>
      </c>
    </row>
    <row r="773" spans="1:32" x14ac:dyDescent="0.25">
      <c r="A773" s="2">
        <v>2015</v>
      </c>
      <c r="B773" s="1" t="s">
        <v>29</v>
      </c>
      <c r="C773" s="8">
        <v>17</v>
      </c>
      <c r="D773" s="8">
        <v>1805</v>
      </c>
      <c r="E773" s="9">
        <f t="shared" si="40"/>
        <v>8848.0392156862745</v>
      </c>
      <c r="F773" s="8">
        <v>1469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4735</v>
      </c>
      <c r="M773" s="9">
        <f t="shared" si="41"/>
        <v>278.52941176470586</v>
      </c>
      <c r="N773" s="8">
        <v>5</v>
      </c>
      <c r="O773" s="8">
        <v>3</v>
      </c>
      <c r="P773" s="8">
        <v>0</v>
      </c>
      <c r="Q773" s="8">
        <v>153267</v>
      </c>
      <c r="R773" s="9">
        <f t="shared" si="42"/>
        <v>9015.7058823529405</v>
      </c>
      <c r="S773" s="5">
        <v>1</v>
      </c>
      <c r="T773" s="5">
        <v>0</v>
      </c>
      <c r="U773" s="5">
        <v>1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8">
        <v>37991</v>
      </c>
      <c r="AF773" s="5">
        <v>1</v>
      </c>
    </row>
    <row r="774" spans="1:32" x14ac:dyDescent="0.25">
      <c r="A774" s="2">
        <v>2015</v>
      </c>
      <c r="B774" s="1" t="s">
        <v>29</v>
      </c>
      <c r="C774" s="8">
        <v>6</v>
      </c>
      <c r="D774" s="8">
        <v>680</v>
      </c>
      <c r="E774" s="9">
        <f t="shared" si="40"/>
        <v>9444.4444444444453</v>
      </c>
      <c r="F774" s="8">
        <v>500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3656</v>
      </c>
      <c r="M774" s="9">
        <f t="shared" si="41"/>
        <v>609.33333333333337</v>
      </c>
      <c r="N774" s="8">
        <v>12</v>
      </c>
      <c r="O774" s="8">
        <v>4</v>
      </c>
      <c r="P774" s="8">
        <v>0</v>
      </c>
      <c r="Q774" s="8">
        <v>140283</v>
      </c>
      <c r="R774" s="9">
        <f t="shared" si="42"/>
        <v>23380.5</v>
      </c>
      <c r="S774" s="5">
        <v>1</v>
      </c>
      <c r="T774" s="5">
        <v>0</v>
      </c>
      <c r="U774" s="5">
        <v>1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8">
        <v>35248</v>
      </c>
      <c r="AF774" s="5">
        <v>1</v>
      </c>
    </row>
    <row r="775" spans="1:32" x14ac:dyDescent="0.25">
      <c r="A775" s="2">
        <v>2015</v>
      </c>
      <c r="B775" s="1" t="s">
        <v>29</v>
      </c>
      <c r="C775" s="8">
        <v>7</v>
      </c>
      <c r="D775" s="8">
        <v>1261</v>
      </c>
      <c r="E775" s="9">
        <f t="shared" si="40"/>
        <v>15011.904761904761</v>
      </c>
      <c r="F775" s="8">
        <v>540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2990</v>
      </c>
      <c r="M775" s="9">
        <f t="shared" si="41"/>
        <v>427.14285714285717</v>
      </c>
      <c r="N775" s="8">
        <v>7</v>
      </c>
      <c r="O775" s="8">
        <v>2</v>
      </c>
      <c r="P775" s="8">
        <v>0</v>
      </c>
      <c r="Q775" s="8">
        <v>96436</v>
      </c>
      <c r="R775" s="9">
        <f t="shared" si="42"/>
        <v>13776.571428571429</v>
      </c>
      <c r="S775" s="5">
        <v>1</v>
      </c>
      <c r="T775" s="5">
        <v>0</v>
      </c>
      <c r="U775" s="5">
        <v>1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8">
        <v>31038</v>
      </c>
      <c r="AF775" s="5">
        <v>1</v>
      </c>
    </row>
    <row r="776" spans="1:32" x14ac:dyDescent="0.25">
      <c r="A776" s="2">
        <v>2015</v>
      </c>
      <c r="B776" s="1" t="s">
        <v>31</v>
      </c>
      <c r="C776" s="8">
        <v>5</v>
      </c>
      <c r="D776" s="8">
        <v>1013</v>
      </c>
      <c r="E776" s="9">
        <f t="shared" si="40"/>
        <v>16883.333333333332</v>
      </c>
      <c r="F776" s="8">
        <v>1528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2661</v>
      </c>
      <c r="M776" s="9">
        <f t="shared" si="41"/>
        <v>532.20000000000005</v>
      </c>
      <c r="N776" s="8">
        <v>5</v>
      </c>
      <c r="O776" s="8">
        <v>1</v>
      </c>
      <c r="P776" s="8">
        <v>0</v>
      </c>
      <c r="Q776" s="8">
        <v>27925</v>
      </c>
      <c r="R776" s="9">
        <f t="shared" si="42"/>
        <v>5585</v>
      </c>
      <c r="S776" s="5">
        <v>1</v>
      </c>
      <c r="T776" s="5">
        <v>0</v>
      </c>
      <c r="U776" s="5">
        <v>1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8">
        <v>11323</v>
      </c>
      <c r="AF776" s="5">
        <v>1</v>
      </c>
    </row>
    <row r="777" spans="1:32" x14ac:dyDescent="0.25">
      <c r="A777" s="2">
        <v>2015</v>
      </c>
      <c r="B777" s="1" t="s">
        <v>29</v>
      </c>
      <c r="C777" s="8">
        <v>3</v>
      </c>
      <c r="D777" s="8">
        <v>362</v>
      </c>
      <c r="E777" s="9">
        <f t="shared" si="40"/>
        <v>10055.555555555555</v>
      </c>
      <c r="F777" s="8">
        <v>263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4459</v>
      </c>
      <c r="M777" s="9">
        <f t="shared" si="41"/>
        <v>1486.3333333333333</v>
      </c>
      <c r="N777" s="8">
        <v>7</v>
      </c>
      <c r="O777" s="8">
        <v>2</v>
      </c>
      <c r="P777" s="8">
        <v>0</v>
      </c>
      <c r="Q777" s="8">
        <v>14301</v>
      </c>
      <c r="R777" s="9">
        <f t="shared" si="42"/>
        <v>4767</v>
      </c>
      <c r="S777" s="5">
        <v>1</v>
      </c>
      <c r="T777" s="5">
        <v>0</v>
      </c>
      <c r="U777" s="5">
        <v>1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8">
        <v>1070</v>
      </c>
      <c r="AF777" s="5">
        <v>1</v>
      </c>
    </row>
    <row r="778" spans="1:32" x14ac:dyDescent="0.25">
      <c r="A778" s="2">
        <v>2015</v>
      </c>
      <c r="B778" s="1" t="s">
        <v>30</v>
      </c>
      <c r="C778" s="8">
        <v>10</v>
      </c>
      <c r="D778" s="8">
        <v>1873</v>
      </c>
      <c r="E778" s="9">
        <f t="shared" si="40"/>
        <v>15608.333333333334</v>
      </c>
      <c r="F778" s="8">
        <v>587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2671</v>
      </c>
      <c r="M778" s="9">
        <f t="shared" si="41"/>
        <v>267.10000000000002</v>
      </c>
      <c r="N778" s="8">
        <v>8</v>
      </c>
      <c r="O778" s="8">
        <v>3</v>
      </c>
      <c r="P778" s="8">
        <v>0</v>
      </c>
      <c r="Q778" s="8">
        <v>22992</v>
      </c>
      <c r="R778" s="9">
        <f t="shared" si="42"/>
        <v>2299.1999999999998</v>
      </c>
      <c r="S778" s="5">
        <v>1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8">
        <v>7654</v>
      </c>
      <c r="AF778" s="5">
        <v>0</v>
      </c>
    </row>
    <row r="779" spans="1:32" x14ac:dyDescent="0.25">
      <c r="A779" s="2">
        <v>2015</v>
      </c>
      <c r="B779" s="1" t="s">
        <v>29</v>
      </c>
      <c r="C779" s="8">
        <v>6</v>
      </c>
      <c r="D779" s="8">
        <v>1066</v>
      </c>
      <c r="E779" s="9">
        <f t="shared" si="40"/>
        <v>14805.555555555555</v>
      </c>
      <c r="F779" s="8">
        <v>598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1162</v>
      </c>
      <c r="M779" s="9">
        <f t="shared" si="41"/>
        <v>193.66666666666666</v>
      </c>
      <c r="N779" s="8">
        <v>4</v>
      </c>
      <c r="O779" s="8">
        <v>1</v>
      </c>
      <c r="P779" s="8">
        <v>0</v>
      </c>
      <c r="Q779" s="8">
        <v>13158</v>
      </c>
      <c r="R779" s="9">
        <f t="shared" si="42"/>
        <v>2193</v>
      </c>
      <c r="S779" s="5">
        <v>1</v>
      </c>
      <c r="T779" s="5">
        <v>0</v>
      </c>
      <c r="U779" s="5">
        <v>1</v>
      </c>
      <c r="V779" s="5">
        <v>1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8">
        <v>6128</v>
      </c>
      <c r="AF779" s="5">
        <v>1</v>
      </c>
    </row>
    <row r="780" spans="1:32" x14ac:dyDescent="0.25">
      <c r="A780" s="2">
        <v>2015</v>
      </c>
      <c r="B780" s="1" t="s">
        <v>29</v>
      </c>
      <c r="C780" s="8">
        <v>17</v>
      </c>
      <c r="D780" s="8">
        <v>1833</v>
      </c>
      <c r="E780" s="9">
        <f t="shared" si="40"/>
        <v>8985.2941176470595</v>
      </c>
      <c r="F780" s="8">
        <v>344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1400</v>
      </c>
      <c r="M780" s="9">
        <f t="shared" si="41"/>
        <v>82.352941176470594</v>
      </c>
      <c r="N780" s="8">
        <v>8</v>
      </c>
      <c r="O780" s="8">
        <v>1</v>
      </c>
      <c r="P780" s="8">
        <v>0</v>
      </c>
      <c r="Q780" s="8">
        <v>10519</v>
      </c>
      <c r="R780" s="9">
        <f t="shared" si="42"/>
        <v>618.76470588235293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8">
        <v>5543</v>
      </c>
      <c r="AF780" s="5">
        <v>1</v>
      </c>
    </row>
    <row r="781" spans="1:32" x14ac:dyDescent="0.25">
      <c r="A781" s="2">
        <v>2015</v>
      </c>
      <c r="B781" s="1" t="s">
        <v>29</v>
      </c>
      <c r="C781" s="8">
        <v>1</v>
      </c>
      <c r="D781" s="8">
        <v>270</v>
      </c>
      <c r="E781" s="9">
        <f t="shared" si="40"/>
        <v>22500</v>
      </c>
      <c r="F781" s="8">
        <v>80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210</v>
      </c>
      <c r="M781" s="9">
        <f t="shared" si="41"/>
        <v>210</v>
      </c>
      <c r="N781" s="8">
        <v>1</v>
      </c>
      <c r="O781" s="8">
        <v>0</v>
      </c>
      <c r="P781" s="8">
        <v>0</v>
      </c>
      <c r="Q781" s="8">
        <v>29700</v>
      </c>
      <c r="R781" s="9">
        <f t="shared" si="42"/>
        <v>29700</v>
      </c>
      <c r="S781" s="5">
        <v>1</v>
      </c>
      <c r="T781" s="5">
        <v>0</v>
      </c>
      <c r="U781" s="5">
        <v>1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8">
        <v>2959</v>
      </c>
      <c r="AF781" s="5">
        <v>1</v>
      </c>
    </row>
    <row r="782" spans="1:32" x14ac:dyDescent="0.25">
      <c r="A782" s="2">
        <v>2015</v>
      </c>
      <c r="B782" s="1" t="s">
        <v>29</v>
      </c>
      <c r="C782" s="8">
        <v>4</v>
      </c>
      <c r="D782" s="8">
        <v>721</v>
      </c>
      <c r="E782" s="9">
        <f t="shared" si="40"/>
        <v>15020.833333333334</v>
      </c>
      <c r="F782" s="8">
        <v>123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283</v>
      </c>
      <c r="M782" s="9">
        <f t="shared" si="41"/>
        <v>70.75</v>
      </c>
      <c r="N782" s="8">
        <v>2</v>
      </c>
      <c r="O782" s="8">
        <v>0</v>
      </c>
      <c r="P782" s="8">
        <v>0</v>
      </c>
      <c r="Q782" s="8">
        <v>3094</v>
      </c>
      <c r="R782" s="9">
        <f t="shared" si="42"/>
        <v>773.5</v>
      </c>
      <c r="S782" s="5">
        <v>1</v>
      </c>
      <c r="T782" s="5">
        <v>0</v>
      </c>
      <c r="U782" s="5">
        <v>1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8">
        <v>2806</v>
      </c>
      <c r="AF782" s="5">
        <v>1</v>
      </c>
    </row>
    <row r="783" spans="1:32" x14ac:dyDescent="0.25">
      <c r="A783" s="2">
        <v>2015</v>
      </c>
      <c r="B783" s="1" t="s">
        <v>29</v>
      </c>
      <c r="C783" s="8">
        <v>2</v>
      </c>
      <c r="D783" s="8">
        <v>365</v>
      </c>
      <c r="E783" s="9">
        <f t="shared" si="40"/>
        <v>15208.333333333334</v>
      </c>
      <c r="F783" s="8">
        <v>135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597</v>
      </c>
      <c r="M783" s="9">
        <f t="shared" si="41"/>
        <v>298.5</v>
      </c>
      <c r="N783" s="8">
        <v>3</v>
      </c>
      <c r="O783" s="8">
        <v>0</v>
      </c>
      <c r="P783" s="8">
        <v>0</v>
      </c>
      <c r="Q783" s="8">
        <v>4056</v>
      </c>
      <c r="R783" s="9">
        <f t="shared" si="42"/>
        <v>2028</v>
      </c>
      <c r="S783" s="5">
        <v>1</v>
      </c>
      <c r="T783" s="5">
        <v>0</v>
      </c>
      <c r="U783" s="5">
        <v>1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8">
        <v>3265</v>
      </c>
      <c r="AF783" s="5">
        <v>1</v>
      </c>
    </row>
    <row r="784" spans="1:32" x14ac:dyDescent="0.25">
      <c r="A784" s="2">
        <v>2015</v>
      </c>
      <c r="B784" s="1" t="s">
        <v>29</v>
      </c>
      <c r="C784" s="8">
        <v>2</v>
      </c>
      <c r="D784" s="8">
        <v>360</v>
      </c>
      <c r="E784" s="9">
        <f t="shared" si="40"/>
        <v>15000</v>
      </c>
      <c r="F784" s="8">
        <v>148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660</v>
      </c>
      <c r="M784" s="9">
        <f t="shared" si="41"/>
        <v>330</v>
      </c>
      <c r="N784" s="8">
        <v>2</v>
      </c>
      <c r="O784" s="8">
        <v>0</v>
      </c>
      <c r="P784" s="8">
        <v>0</v>
      </c>
      <c r="Q784" s="8">
        <v>5539</v>
      </c>
      <c r="R784" s="9">
        <f t="shared" si="42"/>
        <v>2769.5</v>
      </c>
      <c r="S784" s="5">
        <v>1</v>
      </c>
      <c r="T784" s="5">
        <v>0</v>
      </c>
      <c r="U784" s="5">
        <v>1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8">
        <v>2850</v>
      </c>
      <c r="AF784" s="5">
        <v>1</v>
      </c>
    </row>
    <row r="785" spans="1:32" x14ac:dyDescent="0.25">
      <c r="A785" s="2">
        <v>2015</v>
      </c>
      <c r="B785" s="1" t="s">
        <v>29</v>
      </c>
      <c r="C785" s="8">
        <v>7</v>
      </c>
      <c r="D785" s="8">
        <v>1260</v>
      </c>
      <c r="E785" s="9">
        <f t="shared" si="40"/>
        <v>15000</v>
      </c>
      <c r="F785" s="8">
        <v>308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2292</v>
      </c>
      <c r="M785" s="9">
        <f t="shared" si="41"/>
        <v>327.42857142857144</v>
      </c>
      <c r="N785" s="8">
        <v>5</v>
      </c>
      <c r="O785" s="8">
        <v>1</v>
      </c>
      <c r="P785" s="8">
        <v>0</v>
      </c>
      <c r="Q785" s="8">
        <v>25315</v>
      </c>
      <c r="R785" s="9">
        <f t="shared" si="42"/>
        <v>3616.4285714285716</v>
      </c>
      <c r="S785" s="5">
        <v>1</v>
      </c>
      <c r="T785" s="5">
        <v>0</v>
      </c>
      <c r="U785" s="5">
        <v>1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8">
        <v>10743</v>
      </c>
      <c r="AF785" s="5">
        <v>1</v>
      </c>
    </row>
    <row r="786" spans="1:32" x14ac:dyDescent="0.25">
      <c r="A786" s="2">
        <v>2015</v>
      </c>
      <c r="B786" s="1" t="s">
        <v>29</v>
      </c>
      <c r="C786" s="8">
        <v>2</v>
      </c>
      <c r="D786" s="8">
        <v>186</v>
      </c>
      <c r="E786" s="9">
        <f t="shared" si="40"/>
        <v>7750</v>
      </c>
      <c r="F786" s="8">
        <v>372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324</v>
      </c>
      <c r="M786" s="9">
        <f t="shared" si="41"/>
        <v>162</v>
      </c>
      <c r="N786" s="8">
        <v>2</v>
      </c>
      <c r="O786" s="8">
        <v>0</v>
      </c>
      <c r="P786" s="8">
        <v>0</v>
      </c>
      <c r="Q786" s="8">
        <v>1770</v>
      </c>
      <c r="R786" s="9">
        <f t="shared" si="42"/>
        <v>885</v>
      </c>
      <c r="S786" s="5">
        <v>1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8">
        <v>1786</v>
      </c>
      <c r="AF786" s="5">
        <v>1</v>
      </c>
    </row>
    <row r="787" spans="1:32" x14ac:dyDescent="0.25">
      <c r="A787" s="2">
        <v>2015</v>
      </c>
      <c r="B787" s="1" t="s">
        <v>29</v>
      </c>
      <c r="C787" s="8">
        <v>4</v>
      </c>
      <c r="D787" s="8">
        <v>720</v>
      </c>
      <c r="E787" s="9">
        <f t="shared" si="40"/>
        <v>15000</v>
      </c>
      <c r="F787" s="8">
        <v>308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1012</v>
      </c>
      <c r="M787" s="9">
        <f t="shared" si="41"/>
        <v>253</v>
      </c>
      <c r="N787" s="8">
        <v>8</v>
      </c>
      <c r="O787" s="8">
        <v>3</v>
      </c>
      <c r="P787" s="8">
        <v>0</v>
      </c>
      <c r="Q787" s="8">
        <v>3605</v>
      </c>
      <c r="R787" s="9">
        <f t="shared" si="42"/>
        <v>901.25</v>
      </c>
      <c r="S787" s="5">
        <v>1</v>
      </c>
      <c r="T787" s="5">
        <v>0</v>
      </c>
      <c r="U787" s="5">
        <v>1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8">
        <v>1529</v>
      </c>
      <c r="AF787" s="5">
        <v>1</v>
      </c>
    </row>
    <row r="788" spans="1:32" x14ac:dyDescent="0.25">
      <c r="A788" s="2">
        <v>2015</v>
      </c>
      <c r="B788" s="1" t="s">
        <v>29</v>
      </c>
      <c r="C788" s="8">
        <v>3</v>
      </c>
      <c r="D788" s="8">
        <v>328</v>
      </c>
      <c r="E788" s="9">
        <f t="shared" si="40"/>
        <v>9111.1111111111113</v>
      </c>
      <c r="F788" s="8">
        <v>257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608</v>
      </c>
      <c r="M788" s="9">
        <f t="shared" si="41"/>
        <v>202.66666666666666</v>
      </c>
      <c r="N788" s="8">
        <v>7</v>
      </c>
      <c r="O788" s="8">
        <v>1</v>
      </c>
      <c r="P788" s="8">
        <v>0</v>
      </c>
      <c r="Q788" s="8">
        <v>8714</v>
      </c>
      <c r="R788" s="9">
        <f t="shared" si="42"/>
        <v>2904.6666666666665</v>
      </c>
      <c r="S788" s="5">
        <v>1</v>
      </c>
      <c r="T788" s="5">
        <v>0</v>
      </c>
      <c r="U788" s="5">
        <v>1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8">
        <v>4102</v>
      </c>
      <c r="AF788" s="5">
        <v>0</v>
      </c>
    </row>
    <row r="789" spans="1:32" x14ac:dyDescent="0.25">
      <c r="A789" s="2">
        <v>2015</v>
      </c>
      <c r="B789" s="1" t="s">
        <v>29</v>
      </c>
      <c r="C789" s="9">
        <v>55</v>
      </c>
      <c r="D789" s="9">
        <v>11889</v>
      </c>
      <c r="E789" s="9">
        <f t="shared" si="40"/>
        <v>18013.63636363636</v>
      </c>
      <c r="F789" s="9">
        <v>2212</v>
      </c>
      <c r="G789" s="9">
        <v>904</v>
      </c>
      <c r="H789" s="9">
        <v>410</v>
      </c>
      <c r="I789" s="9">
        <v>0</v>
      </c>
      <c r="J789" s="9">
        <v>0</v>
      </c>
      <c r="K789" s="9">
        <v>0</v>
      </c>
      <c r="L789" s="9">
        <v>6710</v>
      </c>
      <c r="M789" s="9">
        <f t="shared" si="41"/>
        <v>122</v>
      </c>
      <c r="N789" s="9">
        <v>14</v>
      </c>
      <c r="O789" s="9">
        <v>5</v>
      </c>
      <c r="P789" s="9">
        <v>2</v>
      </c>
      <c r="Q789" s="9">
        <v>213844</v>
      </c>
      <c r="R789" s="9">
        <f t="shared" si="42"/>
        <v>3888.0727272727272</v>
      </c>
      <c r="S789" s="5">
        <v>1</v>
      </c>
      <c r="T789" s="5">
        <v>0</v>
      </c>
      <c r="U789" s="5">
        <v>1</v>
      </c>
      <c r="V789" s="5">
        <v>0</v>
      </c>
      <c r="W789" s="5">
        <v>0</v>
      </c>
      <c r="X789" s="5">
        <v>0</v>
      </c>
      <c r="Y789" s="5">
        <v>0</v>
      </c>
      <c r="Z789" s="5">
        <v>1</v>
      </c>
      <c r="AA789" s="5">
        <v>0</v>
      </c>
      <c r="AB789" s="5">
        <v>0</v>
      </c>
      <c r="AC789" s="5">
        <v>1</v>
      </c>
      <c r="AD789" s="5">
        <v>0</v>
      </c>
      <c r="AE789" s="9">
        <v>84996</v>
      </c>
      <c r="AF789" s="5">
        <v>0</v>
      </c>
    </row>
    <row r="790" spans="1:32" x14ac:dyDescent="0.25">
      <c r="A790" s="2">
        <v>2015</v>
      </c>
      <c r="B790" s="1" t="s">
        <v>29</v>
      </c>
      <c r="C790" s="8">
        <v>25</v>
      </c>
      <c r="D790" s="8">
        <v>4717</v>
      </c>
      <c r="E790" s="9">
        <f t="shared" si="40"/>
        <v>15723.333333333334</v>
      </c>
      <c r="F790" s="8">
        <v>490</v>
      </c>
      <c r="G790" s="8">
        <v>270</v>
      </c>
      <c r="H790" s="8">
        <v>110</v>
      </c>
      <c r="I790" s="8">
        <v>0</v>
      </c>
      <c r="J790" s="8">
        <v>0</v>
      </c>
      <c r="K790" s="8">
        <v>0</v>
      </c>
      <c r="L790" s="8">
        <v>2158</v>
      </c>
      <c r="M790" s="9">
        <f t="shared" si="41"/>
        <v>86.32</v>
      </c>
      <c r="N790" s="8">
        <v>9</v>
      </c>
      <c r="O790" s="8">
        <v>2</v>
      </c>
      <c r="P790" s="8">
        <v>2</v>
      </c>
      <c r="Q790" s="8">
        <v>55811</v>
      </c>
      <c r="R790" s="9">
        <f t="shared" si="42"/>
        <v>2232.44</v>
      </c>
      <c r="S790" s="5">
        <v>1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1</v>
      </c>
      <c r="AA790" s="5">
        <v>0</v>
      </c>
      <c r="AB790" s="5">
        <v>0</v>
      </c>
      <c r="AC790" s="5">
        <v>1</v>
      </c>
      <c r="AD790" s="5">
        <v>0</v>
      </c>
      <c r="AE790" s="8">
        <v>21197</v>
      </c>
      <c r="AF790" s="5">
        <v>1</v>
      </c>
    </row>
    <row r="791" spans="1:32" x14ac:dyDescent="0.25">
      <c r="A791" s="2">
        <v>2015</v>
      </c>
      <c r="B791" s="1" t="s">
        <v>31</v>
      </c>
      <c r="C791" s="15">
        <v>10</v>
      </c>
      <c r="D791" s="16">
        <v>1147</v>
      </c>
      <c r="E791" s="9">
        <f t="shared" si="40"/>
        <v>9558.3333333333339</v>
      </c>
      <c r="F791" s="16">
        <v>5791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6355</v>
      </c>
      <c r="M791" s="9">
        <f t="shared" si="41"/>
        <v>635.5</v>
      </c>
      <c r="N791" s="16">
        <v>8</v>
      </c>
      <c r="O791" s="16">
        <v>4</v>
      </c>
      <c r="P791" s="16">
        <v>3</v>
      </c>
      <c r="Q791" s="16">
        <v>197387</v>
      </c>
      <c r="R791" s="9">
        <f t="shared" si="42"/>
        <v>19738.7</v>
      </c>
      <c r="S791" s="5">
        <v>1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16">
        <v>31547</v>
      </c>
      <c r="AF791" s="5">
        <v>1</v>
      </c>
    </row>
    <row r="792" spans="1:32" x14ac:dyDescent="0.25">
      <c r="A792" s="2">
        <v>2015</v>
      </c>
      <c r="B792" s="1" t="s">
        <v>31</v>
      </c>
      <c r="C792" s="15">
        <v>92</v>
      </c>
      <c r="D792" s="15">
        <v>23844</v>
      </c>
      <c r="E792" s="9">
        <f t="shared" si="40"/>
        <v>21597.82608695652</v>
      </c>
      <c r="F792" s="15">
        <v>4761</v>
      </c>
      <c r="G792" s="15">
        <v>1056</v>
      </c>
      <c r="H792" s="15">
        <v>540</v>
      </c>
      <c r="I792" s="15">
        <v>0</v>
      </c>
      <c r="J792" s="15">
        <v>0</v>
      </c>
      <c r="K792" s="15">
        <v>0</v>
      </c>
      <c r="L792" s="15">
        <v>3463</v>
      </c>
      <c r="M792" s="9">
        <f t="shared" si="41"/>
        <v>37.641304347826086</v>
      </c>
      <c r="N792" s="15">
        <v>19</v>
      </c>
      <c r="O792" s="15">
        <v>2</v>
      </c>
      <c r="P792" s="15">
        <v>1</v>
      </c>
      <c r="Q792" s="15">
        <v>213999</v>
      </c>
      <c r="R792" s="9">
        <f t="shared" si="42"/>
        <v>2326.0760869565215</v>
      </c>
      <c r="S792" s="5">
        <v>1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1</v>
      </c>
      <c r="AA792" s="5">
        <v>0</v>
      </c>
      <c r="AB792" s="5">
        <v>0</v>
      </c>
      <c r="AC792" s="5">
        <v>1</v>
      </c>
      <c r="AD792" s="5">
        <v>0</v>
      </c>
      <c r="AE792" s="15">
        <v>88563</v>
      </c>
      <c r="AF792" s="5">
        <v>1</v>
      </c>
    </row>
    <row r="793" spans="1:32" x14ac:dyDescent="0.25">
      <c r="A793" s="2">
        <v>2015</v>
      </c>
      <c r="B793" s="1" t="s">
        <v>31</v>
      </c>
      <c r="C793" s="15">
        <v>96</v>
      </c>
      <c r="D793" s="15">
        <v>17652</v>
      </c>
      <c r="E793" s="9">
        <f t="shared" si="40"/>
        <v>15322.916666666666</v>
      </c>
      <c r="F793" s="15">
        <v>4491</v>
      </c>
      <c r="G793" s="15">
        <v>621</v>
      </c>
      <c r="H793" s="15">
        <v>243</v>
      </c>
      <c r="I793" s="15">
        <v>0</v>
      </c>
      <c r="J793" s="15">
        <v>0</v>
      </c>
      <c r="K793" s="15">
        <v>0</v>
      </c>
      <c r="L793" s="15">
        <v>5861</v>
      </c>
      <c r="M793" s="9">
        <f t="shared" si="41"/>
        <v>61.052083333333336</v>
      </c>
      <c r="N793" s="15">
        <v>26</v>
      </c>
      <c r="O793" s="15">
        <v>4</v>
      </c>
      <c r="P793" s="15">
        <v>1</v>
      </c>
      <c r="Q793" s="15">
        <v>241203</v>
      </c>
      <c r="R793" s="9">
        <f t="shared" si="42"/>
        <v>2512.53125</v>
      </c>
      <c r="S793" s="5">
        <v>1</v>
      </c>
      <c r="T793" s="5">
        <v>0</v>
      </c>
      <c r="U793" s="5">
        <v>1</v>
      </c>
      <c r="V793" s="5">
        <v>1</v>
      </c>
      <c r="W793" s="5">
        <v>0</v>
      </c>
      <c r="X793" s="5">
        <v>0</v>
      </c>
      <c r="Y793" s="5">
        <v>0</v>
      </c>
      <c r="Z793" s="5">
        <v>1</v>
      </c>
      <c r="AA793" s="5">
        <v>0</v>
      </c>
      <c r="AB793" s="5">
        <v>0</v>
      </c>
      <c r="AC793" s="5">
        <v>1</v>
      </c>
      <c r="AD793" s="5">
        <v>0</v>
      </c>
      <c r="AE793" s="15">
        <v>78088</v>
      </c>
      <c r="AF793" s="5">
        <v>1</v>
      </c>
    </row>
    <row r="794" spans="1:32" x14ac:dyDescent="0.25">
      <c r="A794" s="2">
        <v>2015</v>
      </c>
      <c r="B794" s="1" t="s">
        <v>31</v>
      </c>
      <c r="C794" s="15">
        <v>133</v>
      </c>
      <c r="D794" s="15">
        <v>33167</v>
      </c>
      <c r="E794" s="9">
        <f t="shared" si="40"/>
        <v>20781.328320802004</v>
      </c>
      <c r="F794" s="15">
        <v>1139</v>
      </c>
      <c r="G794" s="15">
        <v>0</v>
      </c>
      <c r="H794" s="15">
        <v>0</v>
      </c>
      <c r="I794" s="15">
        <v>0</v>
      </c>
      <c r="J794" s="15">
        <v>3857</v>
      </c>
      <c r="K794" s="15">
        <v>385.7</v>
      </c>
      <c r="L794" s="15">
        <v>10755</v>
      </c>
      <c r="M794" s="9">
        <f t="shared" si="41"/>
        <v>80.864661654135332</v>
      </c>
      <c r="N794" s="15">
        <v>16</v>
      </c>
      <c r="O794" s="15">
        <v>6</v>
      </c>
      <c r="P794" s="15">
        <v>0</v>
      </c>
      <c r="Q794" s="15">
        <v>301174</v>
      </c>
      <c r="R794" s="9">
        <f t="shared" si="42"/>
        <v>2264.4661654135339</v>
      </c>
      <c r="S794" s="5">
        <v>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1</v>
      </c>
      <c r="AE794" s="15">
        <v>414797</v>
      </c>
      <c r="AF794" s="5">
        <v>1</v>
      </c>
    </row>
    <row r="795" spans="1:32" x14ac:dyDescent="0.25">
      <c r="A795" s="2">
        <v>2015</v>
      </c>
      <c r="B795" s="1" t="s">
        <v>30</v>
      </c>
      <c r="C795" s="15">
        <v>96</v>
      </c>
      <c r="D795" s="15">
        <v>21885</v>
      </c>
      <c r="E795" s="9">
        <f t="shared" si="40"/>
        <v>18997.395833333332</v>
      </c>
      <c r="F795" s="15">
        <v>3570</v>
      </c>
      <c r="G795" s="15">
        <v>1883</v>
      </c>
      <c r="H795" s="15">
        <v>1462</v>
      </c>
      <c r="I795" s="15">
        <v>0</v>
      </c>
      <c r="J795" s="15">
        <v>0</v>
      </c>
      <c r="K795" s="15">
        <v>0</v>
      </c>
      <c r="L795" s="15">
        <v>6520</v>
      </c>
      <c r="M795" s="9">
        <f t="shared" si="41"/>
        <v>67.916666666666671</v>
      </c>
      <c r="N795" s="15">
        <v>25</v>
      </c>
      <c r="O795" s="15">
        <v>3</v>
      </c>
      <c r="P795" s="15">
        <v>2</v>
      </c>
      <c r="Q795" s="15">
        <v>611543</v>
      </c>
      <c r="R795" s="9">
        <f t="shared" si="42"/>
        <v>6370.239583333333</v>
      </c>
      <c r="S795" s="5">
        <v>1</v>
      </c>
      <c r="T795" s="5">
        <v>0</v>
      </c>
      <c r="U795" s="5">
        <v>1</v>
      </c>
      <c r="V795" s="5">
        <v>0</v>
      </c>
      <c r="W795" s="5">
        <v>0</v>
      </c>
      <c r="X795" s="5">
        <v>0</v>
      </c>
      <c r="Y795" s="5">
        <v>0</v>
      </c>
      <c r="Z795" s="5">
        <v>1</v>
      </c>
      <c r="AA795" s="5">
        <v>0</v>
      </c>
      <c r="AB795" s="5">
        <v>0</v>
      </c>
      <c r="AC795" s="5">
        <v>1</v>
      </c>
      <c r="AD795" s="5">
        <v>0</v>
      </c>
      <c r="AE795" s="15">
        <v>180715</v>
      </c>
      <c r="AF795" s="5">
        <v>0</v>
      </c>
    </row>
    <row r="796" spans="1:32" x14ac:dyDescent="0.25">
      <c r="A796" s="2">
        <v>2015</v>
      </c>
      <c r="B796" s="1" t="s">
        <v>30</v>
      </c>
      <c r="C796" s="15">
        <v>17</v>
      </c>
      <c r="D796" s="15">
        <v>3471</v>
      </c>
      <c r="E796" s="9">
        <f t="shared" si="40"/>
        <v>17014.705882352941</v>
      </c>
      <c r="F796" s="15">
        <v>580</v>
      </c>
      <c r="G796" s="15">
        <v>0</v>
      </c>
      <c r="H796" s="15">
        <v>0</v>
      </c>
      <c r="I796" s="15">
        <v>0</v>
      </c>
      <c r="J796" s="15">
        <v>0</v>
      </c>
      <c r="K796" s="15">
        <v>0</v>
      </c>
      <c r="L796" s="15">
        <v>5415</v>
      </c>
      <c r="M796" s="9">
        <f t="shared" si="41"/>
        <v>318.52941176470586</v>
      </c>
      <c r="N796" s="15">
        <v>21</v>
      </c>
      <c r="O796" s="15">
        <v>1</v>
      </c>
      <c r="P796" s="15">
        <v>3</v>
      </c>
      <c r="Q796" s="15">
        <v>95294</v>
      </c>
      <c r="R796" s="9">
        <f t="shared" si="42"/>
        <v>5605.5294117647063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15">
        <v>14850</v>
      </c>
      <c r="AF796" s="5">
        <v>1</v>
      </c>
    </row>
    <row r="797" spans="1:32" x14ac:dyDescent="0.25">
      <c r="A797" s="2">
        <v>2015</v>
      </c>
      <c r="B797" s="1" t="s">
        <v>30</v>
      </c>
      <c r="C797" s="15">
        <v>99</v>
      </c>
      <c r="D797" s="15">
        <v>25411</v>
      </c>
      <c r="E797" s="9">
        <f t="shared" si="40"/>
        <v>21389.730639730638</v>
      </c>
      <c r="F797" s="15">
        <v>3120</v>
      </c>
      <c r="G797" s="15">
        <v>1053</v>
      </c>
      <c r="H797" s="15">
        <v>510</v>
      </c>
      <c r="I797" s="15">
        <v>0</v>
      </c>
      <c r="J797" s="15">
        <v>0</v>
      </c>
      <c r="K797" s="15">
        <v>0</v>
      </c>
      <c r="L797" s="15">
        <v>6195</v>
      </c>
      <c r="M797" s="9">
        <f t="shared" si="41"/>
        <v>62.575757575757578</v>
      </c>
      <c r="N797" s="15">
        <v>17</v>
      </c>
      <c r="O797" s="15">
        <v>5</v>
      </c>
      <c r="P797" s="15">
        <v>2</v>
      </c>
      <c r="Q797" s="15">
        <v>198667</v>
      </c>
      <c r="R797" s="9">
        <f t="shared" si="42"/>
        <v>2006.7373737373737</v>
      </c>
      <c r="S797" s="5">
        <v>1</v>
      </c>
      <c r="T797" s="5">
        <v>0</v>
      </c>
      <c r="U797" s="5">
        <v>1</v>
      </c>
      <c r="V797" s="5">
        <v>0</v>
      </c>
      <c r="W797" s="5">
        <v>0</v>
      </c>
      <c r="X797" s="5">
        <v>0</v>
      </c>
      <c r="Y797" s="5">
        <v>0</v>
      </c>
      <c r="Z797" s="5">
        <v>1</v>
      </c>
      <c r="AA797" s="5">
        <v>0</v>
      </c>
      <c r="AB797" s="5">
        <v>0</v>
      </c>
      <c r="AC797" s="5">
        <v>1</v>
      </c>
      <c r="AD797" s="5">
        <v>0</v>
      </c>
      <c r="AE797" s="15">
        <v>101168</v>
      </c>
      <c r="AF797" s="5">
        <v>1</v>
      </c>
    </row>
    <row r="798" spans="1:32" x14ac:dyDescent="0.25">
      <c r="A798" s="2">
        <v>2015</v>
      </c>
      <c r="B798" s="1" t="s">
        <v>29</v>
      </c>
      <c r="C798" s="15">
        <v>66</v>
      </c>
      <c r="D798" s="15">
        <v>11849</v>
      </c>
      <c r="E798" s="9">
        <f t="shared" si="40"/>
        <v>14960.858585858587</v>
      </c>
      <c r="F798" s="15">
        <v>3791</v>
      </c>
      <c r="G798" s="15">
        <v>2179</v>
      </c>
      <c r="H798" s="15">
        <v>1138</v>
      </c>
      <c r="I798" s="15">
        <v>0</v>
      </c>
      <c r="J798" s="15">
        <v>0</v>
      </c>
      <c r="K798" s="15">
        <v>0</v>
      </c>
      <c r="L798" s="15">
        <v>4402</v>
      </c>
      <c r="M798" s="9">
        <f t="shared" si="41"/>
        <v>66.696969696969703</v>
      </c>
      <c r="N798" s="15">
        <v>10</v>
      </c>
      <c r="O798" s="15">
        <v>2</v>
      </c>
      <c r="P798" s="15">
        <v>2</v>
      </c>
      <c r="Q798" s="15">
        <v>417829</v>
      </c>
      <c r="R798" s="9">
        <f t="shared" si="42"/>
        <v>6330.742424242424</v>
      </c>
      <c r="S798" s="5">
        <v>1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1</v>
      </c>
      <c r="AA798" s="5">
        <v>0</v>
      </c>
      <c r="AB798" s="5">
        <v>0</v>
      </c>
      <c r="AC798" s="5">
        <v>1</v>
      </c>
      <c r="AD798" s="5">
        <v>0</v>
      </c>
      <c r="AE798" s="15">
        <v>170752</v>
      </c>
      <c r="AF798" s="5">
        <v>0</v>
      </c>
    </row>
    <row r="799" spans="1:32" x14ac:dyDescent="0.25">
      <c r="A799" s="2">
        <v>2015</v>
      </c>
      <c r="B799" s="1" t="s">
        <v>29</v>
      </c>
      <c r="C799" s="15">
        <v>43</v>
      </c>
      <c r="D799" s="15">
        <v>5111</v>
      </c>
      <c r="E799" s="9">
        <f t="shared" si="40"/>
        <v>9905.0387596899236</v>
      </c>
      <c r="F799" s="15">
        <v>2567</v>
      </c>
      <c r="G799" s="15">
        <v>712</v>
      </c>
      <c r="H799" s="15">
        <v>347</v>
      </c>
      <c r="I799" s="15">
        <v>0</v>
      </c>
      <c r="J799" s="15">
        <v>0</v>
      </c>
      <c r="K799" s="15">
        <v>0</v>
      </c>
      <c r="L799" s="15">
        <v>2367</v>
      </c>
      <c r="M799" s="9">
        <f t="shared" si="41"/>
        <v>55.046511627906973</v>
      </c>
      <c r="N799" s="15">
        <v>3</v>
      </c>
      <c r="O799" s="15">
        <v>0</v>
      </c>
      <c r="P799" s="15">
        <v>1</v>
      </c>
      <c r="Q799" s="15">
        <v>48423</v>
      </c>
      <c r="R799" s="9">
        <f t="shared" si="42"/>
        <v>1126.1162790697674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1</v>
      </c>
      <c r="AA799" s="5">
        <v>0</v>
      </c>
      <c r="AB799" s="5">
        <v>0</v>
      </c>
      <c r="AC799" s="5">
        <v>1</v>
      </c>
      <c r="AD799" s="5">
        <v>0</v>
      </c>
      <c r="AE799" s="15">
        <v>27421</v>
      </c>
      <c r="AF799" s="5">
        <v>0</v>
      </c>
    </row>
    <row r="800" spans="1:32" x14ac:dyDescent="0.25">
      <c r="A800" s="2">
        <v>2015</v>
      </c>
      <c r="B800" s="1" t="s">
        <v>29</v>
      </c>
      <c r="C800" s="15">
        <v>1</v>
      </c>
      <c r="D800" s="15">
        <v>251</v>
      </c>
      <c r="E800" s="9">
        <f t="shared" si="40"/>
        <v>20916.666666666668</v>
      </c>
      <c r="F800" s="15">
        <v>437</v>
      </c>
      <c r="G800" s="15">
        <v>0</v>
      </c>
      <c r="H800" s="15">
        <v>0</v>
      </c>
      <c r="I800" s="15">
        <v>0</v>
      </c>
      <c r="J800" s="15">
        <v>0</v>
      </c>
      <c r="K800" s="15">
        <v>0</v>
      </c>
      <c r="L800" s="15">
        <v>835</v>
      </c>
      <c r="M800" s="9">
        <f t="shared" si="41"/>
        <v>835</v>
      </c>
      <c r="N800" s="15">
        <v>4</v>
      </c>
      <c r="O800" s="15">
        <v>0</v>
      </c>
      <c r="P800" s="15">
        <v>0</v>
      </c>
      <c r="Q800" s="15">
        <v>3150</v>
      </c>
      <c r="R800" s="9">
        <f t="shared" si="42"/>
        <v>3150</v>
      </c>
      <c r="S800" s="5">
        <v>1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15">
        <v>2858</v>
      </c>
      <c r="AF800" s="5">
        <v>1</v>
      </c>
    </row>
    <row r="801" spans="1:32" x14ac:dyDescent="0.25">
      <c r="A801" s="2">
        <v>2015</v>
      </c>
      <c r="B801" s="1" t="s">
        <v>29</v>
      </c>
      <c r="C801" s="15">
        <v>23</v>
      </c>
      <c r="D801" s="15">
        <v>4062</v>
      </c>
      <c r="E801" s="9">
        <f t="shared" si="40"/>
        <v>14717.391304347826</v>
      </c>
      <c r="F801" s="15">
        <v>3883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5547</v>
      </c>
      <c r="M801" s="9">
        <f t="shared" si="41"/>
        <v>241.17391304347825</v>
      </c>
      <c r="N801" s="15">
        <v>8</v>
      </c>
      <c r="O801" s="15">
        <v>2</v>
      </c>
      <c r="P801" s="15">
        <v>1</v>
      </c>
      <c r="Q801" s="15">
        <v>61391</v>
      </c>
      <c r="R801" s="9">
        <f t="shared" si="42"/>
        <v>2669.1739130434785</v>
      </c>
      <c r="S801" s="5">
        <v>1</v>
      </c>
      <c r="T801" s="5">
        <v>0</v>
      </c>
      <c r="U801" s="5">
        <v>1</v>
      </c>
      <c r="V801" s="5">
        <v>1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15">
        <v>34441</v>
      </c>
      <c r="AF801" s="5">
        <v>1</v>
      </c>
    </row>
    <row r="802" spans="1:32" x14ac:dyDescent="0.25">
      <c r="A802" s="2">
        <v>2015</v>
      </c>
      <c r="B802" s="1" t="s">
        <v>29</v>
      </c>
      <c r="C802" s="15">
        <v>2</v>
      </c>
      <c r="D802" s="15">
        <v>349</v>
      </c>
      <c r="E802" s="9">
        <f t="shared" si="40"/>
        <v>14541.666666666666</v>
      </c>
      <c r="F802" s="15">
        <v>666</v>
      </c>
      <c r="G802" s="15">
        <v>0</v>
      </c>
      <c r="H802" s="15">
        <v>0</v>
      </c>
      <c r="I802" s="15">
        <v>0</v>
      </c>
      <c r="J802" s="15">
        <v>0</v>
      </c>
      <c r="K802" s="15">
        <v>0</v>
      </c>
      <c r="L802" s="15">
        <v>1800</v>
      </c>
      <c r="M802" s="9">
        <f t="shared" si="41"/>
        <v>900</v>
      </c>
      <c r="N802" s="15">
        <v>1</v>
      </c>
      <c r="O802" s="15">
        <v>1</v>
      </c>
      <c r="P802" s="15">
        <v>0</v>
      </c>
      <c r="Q802" s="15">
        <v>15759</v>
      </c>
      <c r="R802" s="9">
        <f t="shared" si="42"/>
        <v>7879.5</v>
      </c>
      <c r="S802" s="5">
        <v>1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15">
        <v>4675</v>
      </c>
      <c r="AF802" s="5">
        <v>1</v>
      </c>
    </row>
    <row r="803" spans="1:32" x14ac:dyDescent="0.25">
      <c r="A803" s="2">
        <v>2015</v>
      </c>
      <c r="B803" s="1" t="s">
        <v>29</v>
      </c>
      <c r="C803" s="15">
        <v>2</v>
      </c>
      <c r="D803" s="15">
        <v>473</v>
      </c>
      <c r="E803" s="9">
        <f t="shared" si="40"/>
        <v>19708.333333333332</v>
      </c>
      <c r="F803" s="15">
        <v>73</v>
      </c>
      <c r="G803" s="15">
        <v>0</v>
      </c>
      <c r="H803" s="15">
        <v>0</v>
      </c>
      <c r="I803" s="15">
        <v>0</v>
      </c>
      <c r="J803" s="15">
        <v>0</v>
      </c>
      <c r="K803" s="15">
        <v>0</v>
      </c>
      <c r="L803" s="15">
        <v>91</v>
      </c>
      <c r="M803" s="9">
        <f t="shared" si="41"/>
        <v>45.5</v>
      </c>
      <c r="N803" s="15">
        <v>2</v>
      </c>
      <c r="O803" s="15">
        <v>0</v>
      </c>
      <c r="P803" s="15">
        <v>0</v>
      </c>
      <c r="Q803" s="15">
        <v>4763</v>
      </c>
      <c r="R803" s="9">
        <f t="shared" si="42"/>
        <v>2381.5</v>
      </c>
      <c r="S803" s="5">
        <v>0</v>
      </c>
      <c r="T803" s="5">
        <v>0</v>
      </c>
      <c r="U803" s="5">
        <v>1</v>
      </c>
      <c r="V803" s="5">
        <v>1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15">
        <v>5226</v>
      </c>
      <c r="AF803" s="5">
        <v>1</v>
      </c>
    </row>
    <row r="804" spans="1:32" x14ac:dyDescent="0.25">
      <c r="A804" s="2">
        <v>2015</v>
      </c>
      <c r="B804" s="1" t="s">
        <v>29</v>
      </c>
      <c r="C804" s="15">
        <v>142</v>
      </c>
      <c r="D804" s="15">
        <v>27426</v>
      </c>
      <c r="E804" s="9">
        <f t="shared" si="40"/>
        <v>16095.070422535211</v>
      </c>
      <c r="F804" s="15">
        <v>3714</v>
      </c>
      <c r="G804" s="15">
        <v>1234</v>
      </c>
      <c r="H804" s="15">
        <v>651</v>
      </c>
      <c r="I804" s="15">
        <v>0</v>
      </c>
      <c r="J804" s="15">
        <v>0</v>
      </c>
      <c r="K804" s="15">
        <v>0</v>
      </c>
      <c r="L804" s="15">
        <v>6499</v>
      </c>
      <c r="M804" s="9">
        <f t="shared" si="41"/>
        <v>45.767605633802816</v>
      </c>
      <c r="N804" s="15">
        <v>17</v>
      </c>
      <c r="O804" s="15">
        <v>8</v>
      </c>
      <c r="P804" s="15">
        <v>1</v>
      </c>
      <c r="Q804" s="15">
        <v>318500</v>
      </c>
      <c r="R804" s="9">
        <f t="shared" si="42"/>
        <v>2242.9577464788731</v>
      </c>
      <c r="S804" s="5">
        <v>1</v>
      </c>
      <c r="T804" s="5">
        <v>0</v>
      </c>
      <c r="U804" s="5">
        <v>1</v>
      </c>
      <c r="V804" s="5">
        <v>1</v>
      </c>
      <c r="W804" s="5">
        <v>0</v>
      </c>
      <c r="X804" s="5">
        <v>0</v>
      </c>
      <c r="Y804" s="5">
        <v>0</v>
      </c>
      <c r="Z804" s="5">
        <v>1</v>
      </c>
      <c r="AA804" s="5">
        <v>0</v>
      </c>
      <c r="AB804" s="5">
        <v>0</v>
      </c>
      <c r="AC804" s="5">
        <v>1</v>
      </c>
      <c r="AD804" s="5">
        <v>0</v>
      </c>
      <c r="AE804" s="15">
        <v>160712</v>
      </c>
      <c r="AF804" s="5">
        <v>1</v>
      </c>
    </row>
    <row r="805" spans="1:32" x14ac:dyDescent="0.25">
      <c r="A805" s="2">
        <v>2015</v>
      </c>
      <c r="B805" s="1" t="s">
        <v>29</v>
      </c>
      <c r="C805" s="15">
        <v>51</v>
      </c>
      <c r="D805" s="15">
        <v>9303</v>
      </c>
      <c r="E805" s="9">
        <f t="shared" si="40"/>
        <v>15200.980392156864</v>
      </c>
      <c r="F805" s="15">
        <v>4240</v>
      </c>
      <c r="G805" s="15">
        <v>0</v>
      </c>
      <c r="H805" s="15">
        <v>0</v>
      </c>
      <c r="I805" s="15">
        <v>0</v>
      </c>
      <c r="J805" s="15">
        <v>0</v>
      </c>
      <c r="K805" s="15">
        <v>0</v>
      </c>
      <c r="L805" s="15">
        <v>2060</v>
      </c>
      <c r="M805" s="9">
        <f t="shared" si="41"/>
        <v>40.392156862745097</v>
      </c>
      <c r="N805" s="15">
        <v>11</v>
      </c>
      <c r="O805" s="15">
        <v>1</v>
      </c>
      <c r="P805" s="15">
        <v>1</v>
      </c>
      <c r="Q805" s="15">
        <v>618030</v>
      </c>
      <c r="R805" s="9">
        <f t="shared" si="42"/>
        <v>12118.235294117647</v>
      </c>
      <c r="S805" s="5">
        <v>1</v>
      </c>
      <c r="T805" s="5">
        <v>0</v>
      </c>
      <c r="U805" s="5">
        <v>1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15">
        <v>50451</v>
      </c>
      <c r="AF805" s="5">
        <v>1</v>
      </c>
    </row>
    <row r="806" spans="1:32" x14ac:dyDescent="0.25">
      <c r="A806" s="2">
        <v>2015</v>
      </c>
      <c r="B806" s="1" t="s">
        <v>36</v>
      </c>
      <c r="C806" s="15">
        <v>18</v>
      </c>
      <c r="D806" s="15">
        <v>3131</v>
      </c>
      <c r="E806" s="9">
        <f t="shared" si="40"/>
        <v>14495.370370370372</v>
      </c>
      <c r="F806" s="15">
        <v>0</v>
      </c>
      <c r="G806" s="15">
        <v>398</v>
      </c>
      <c r="H806" s="15">
        <v>299</v>
      </c>
      <c r="I806" s="15">
        <v>0</v>
      </c>
      <c r="J806" s="15">
        <v>0</v>
      </c>
      <c r="K806" s="15">
        <v>0</v>
      </c>
      <c r="L806" s="15">
        <v>913</v>
      </c>
      <c r="M806" s="9">
        <f t="shared" si="41"/>
        <v>50.722222222222221</v>
      </c>
      <c r="N806" s="15">
        <v>6</v>
      </c>
      <c r="O806" s="15">
        <v>0</v>
      </c>
      <c r="P806" s="15">
        <v>0</v>
      </c>
      <c r="Q806" s="15">
        <v>32315</v>
      </c>
      <c r="R806" s="9">
        <f t="shared" si="42"/>
        <v>1795.2777777777778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1</v>
      </c>
      <c r="AA806" s="5">
        <v>0</v>
      </c>
      <c r="AB806" s="5">
        <v>0</v>
      </c>
      <c r="AC806" s="5">
        <v>1</v>
      </c>
      <c r="AD806" s="5">
        <v>0</v>
      </c>
      <c r="AE806" s="15">
        <v>31377</v>
      </c>
      <c r="AF806" s="5">
        <v>1</v>
      </c>
    </row>
    <row r="807" spans="1:32" x14ac:dyDescent="0.25">
      <c r="A807" s="2">
        <v>2015</v>
      </c>
      <c r="B807" s="1" t="s">
        <v>29</v>
      </c>
      <c r="C807" s="9">
        <v>82</v>
      </c>
      <c r="D807" s="9">
        <v>13594</v>
      </c>
      <c r="E807" s="9">
        <f t="shared" si="40"/>
        <v>13815.040650406503</v>
      </c>
      <c r="F807" s="9">
        <v>4854</v>
      </c>
      <c r="G807" s="9">
        <v>366</v>
      </c>
      <c r="H807" s="9">
        <v>257</v>
      </c>
      <c r="I807" s="9">
        <v>0</v>
      </c>
      <c r="J807" s="9">
        <v>0</v>
      </c>
      <c r="K807" s="9">
        <v>0</v>
      </c>
      <c r="L807" s="9">
        <v>5108</v>
      </c>
      <c r="M807" s="9">
        <f t="shared" si="41"/>
        <v>62.292682926829265</v>
      </c>
      <c r="N807" s="9">
        <v>12</v>
      </c>
      <c r="O807" s="9">
        <v>5</v>
      </c>
      <c r="P807" s="9">
        <v>1</v>
      </c>
      <c r="Q807" s="9">
        <v>54600</v>
      </c>
      <c r="R807" s="9">
        <f t="shared" si="42"/>
        <v>665.85365853658539</v>
      </c>
      <c r="S807" s="5">
        <v>1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1</v>
      </c>
      <c r="AA807" s="5">
        <v>0</v>
      </c>
      <c r="AB807" s="5">
        <v>0</v>
      </c>
      <c r="AC807" s="5">
        <v>1</v>
      </c>
      <c r="AD807" s="5">
        <v>0</v>
      </c>
      <c r="AE807" s="9">
        <v>65736</v>
      </c>
      <c r="AF807" s="5">
        <v>1</v>
      </c>
    </row>
    <row r="808" spans="1:32" x14ac:dyDescent="0.25">
      <c r="A808" s="2">
        <v>2015</v>
      </c>
      <c r="B808" s="1" t="s">
        <v>29</v>
      </c>
      <c r="C808" s="8">
        <v>113</v>
      </c>
      <c r="D808" s="8">
        <v>19431</v>
      </c>
      <c r="E808" s="9">
        <f t="shared" si="40"/>
        <v>14329.646017699113</v>
      </c>
      <c r="F808" s="8">
        <v>5670</v>
      </c>
      <c r="G808" s="8">
        <v>1070</v>
      </c>
      <c r="H808" s="8">
        <v>355</v>
      </c>
      <c r="I808" s="8">
        <v>0</v>
      </c>
      <c r="J808" s="8">
        <v>0</v>
      </c>
      <c r="K808" s="8">
        <v>0</v>
      </c>
      <c r="L808" s="8">
        <v>13757</v>
      </c>
      <c r="M808" s="9">
        <f t="shared" si="41"/>
        <v>121.74336283185841</v>
      </c>
      <c r="N808" s="8">
        <v>38</v>
      </c>
      <c r="O808" s="8">
        <v>8</v>
      </c>
      <c r="P808" s="8">
        <v>3</v>
      </c>
      <c r="Q808" s="8">
        <v>315964</v>
      </c>
      <c r="R808" s="9">
        <f t="shared" si="42"/>
        <v>2796.141592920354</v>
      </c>
      <c r="S808" s="5">
        <v>1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1</v>
      </c>
      <c r="AA808" s="5">
        <v>0</v>
      </c>
      <c r="AB808" s="5">
        <v>0</v>
      </c>
      <c r="AC808" s="5">
        <v>1</v>
      </c>
      <c r="AD808" s="5">
        <v>0</v>
      </c>
      <c r="AE808" s="8">
        <v>98708</v>
      </c>
      <c r="AF808" s="5">
        <v>1</v>
      </c>
    </row>
    <row r="809" spans="1:32" x14ac:dyDescent="0.25">
      <c r="A809" s="2">
        <v>2015</v>
      </c>
      <c r="B809" s="1" t="s">
        <v>31</v>
      </c>
      <c r="C809" s="8">
        <v>112</v>
      </c>
      <c r="D809" s="8">
        <v>20803</v>
      </c>
      <c r="E809" s="9">
        <f t="shared" si="40"/>
        <v>15478.422619047618</v>
      </c>
      <c r="F809" s="8">
        <v>6352</v>
      </c>
      <c r="G809" s="8">
        <v>739</v>
      </c>
      <c r="H809" s="8">
        <v>260</v>
      </c>
      <c r="I809" s="8">
        <v>0</v>
      </c>
      <c r="J809" s="8">
        <v>0</v>
      </c>
      <c r="K809" s="8">
        <v>0</v>
      </c>
      <c r="L809" s="8">
        <v>5049</v>
      </c>
      <c r="M809" s="9">
        <f t="shared" si="41"/>
        <v>45.080357142857146</v>
      </c>
      <c r="N809" s="8">
        <v>13</v>
      </c>
      <c r="O809" s="8">
        <v>2</v>
      </c>
      <c r="P809" s="8">
        <v>0</v>
      </c>
      <c r="Q809" s="8">
        <v>70539</v>
      </c>
      <c r="R809" s="9">
        <f t="shared" si="42"/>
        <v>629.8125</v>
      </c>
      <c r="S809" s="5">
        <v>1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1</v>
      </c>
      <c r="AA809" s="5">
        <v>0</v>
      </c>
      <c r="AB809" s="5">
        <v>0</v>
      </c>
      <c r="AC809" s="5">
        <v>1</v>
      </c>
      <c r="AD809" s="5">
        <v>0</v>
      </c>
      <c r="AE809" s="8">
        <v>76068</v>
      </c>
      <c r="AF809" s="5">
        <v>1</v>
      </c>
    </row>
    <row r="810" spans="1:32" x14ac:dyDescent="0.25">
      <c r="A810" s="2">
        <v>2015</v>
      </c>
      <c r="B810" s="1" t="s">
        <v>32</v>
      </c>
      <c r="C810" s="8">
        <v>104</v>
      </c>
      <c r="D810" s="8">
        <v>12999</v>
      </c>
      <c r="E810" s="9">
        <f t="shared" si="40"/>
        <v>10415.865384615385</v>
      </c>
      <c r="F810" s="8">
        <v>6776</v>
      </c>
      <c r="G810" s="8">
        <v>872</v>
      </c>
      <c r="H810" s="8">
        <v>438</v>
      </c>
      <c r="I810" s="8">
        <v>0</v>
      </c>
      <c r="J810" s="8">
        <v>0</v>
      </c>
      <c r="K810" s="8">
        <v>0</v>
      </c>
      <c r="L810" s="8">
        <v>10185</v>
      </c>
      <c r="M810" s="9">
        <f t="shared" si="41"/>
        <v>97.932692307692307</v>
      </c>
      <c r="N810" s="8">
        <v>28</v>
      </c>
      <c r="O810" s="8">
        <v>5</v>
      </c>
      <c r="P810" s="8">
        <v>0</v>
      </c>
      <c r="Q810" s="8">
        <v>305078</v>
      </c>
      <c r="R810" s="9">
        <f t="shared" si="42"/>
        <v>2933.4423076923076</v>
      </c>
      <c r="S810" s="5">
        <v>1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1</v>
      </c>
      <c r="AA810" s="5">
        <v>0</v>
      </c>
      <c r="AB810" s="5">
        <v>0</v>
      </c>
      <c r="AC810" s="5">
        <v>1</v>
      </c>
      <c r="AD810" s="5">
        <v>0</v>
      </c>
      <c r="AE810" s="8">
        <v>71720</v>
      </c>
      <c r="AF810" s="5">
        <v>0</v>
      </c>
    </row>
    <row r="811" spans="1:32" x14ac:dyDescent="0.25">
      <c r="A811" s="2">
        <v>2015</v>
      </c>
      <c r="B811" s="1" t="s">
        <v>36</v>
      </c>
      <c r="C811" s="8">
        <v>80</v>
      </c>
      <c r="D811" s="8">
        <v>10924</v>
      </c>
      <c r="E811" s="9">
        <f t="shared" si="40"/>
        <v>11379.166666666668</v>
      </c>
      <c r="F811" s="8">
        <v>3574</v>
      </c>
      <c r="G811" s="8">
        <v>619</v>
      </c>
      <c r="H811" s="8">
        <v>313</v>
      </c>
      <c r="I811" s="8">
        <v>0</v>
      </c>
      <c r="J811" s="8">
        <v>0</v>
      </c>
      <c r="K811" s="8">
        <v>0</v>
      </c>
      <c r="L811" s="8">
        <v>9005</v>
      </c>
      <c r="M811" s="9">
        <f t="shared" si="41"/>
        <v>112.5625</v>
      </c>
      <c r="N811" s="8">
        <v>18</v>
      </c>
      <c r="O811" s="8">
        <v>6</v>
      </c>
      <c r="P811" s="8">
        <v>1</v>
      </c>
      <c r="Q811" s="8">
        <v>105601</v>
      </c>
      <c r="R811" s="9">
        <f t="shared" si="42"/>
        <v>1320.0125</v>
      </c>
      <c r="S811" s="5">
        <v>1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1</v>
      </c>
      <c r="AA811" s="5">
        <v>0</v>
      </c>
      <c r="AB811" s="5">
        <v>0</v>
      </c>
      <c r="AC811" s="5">
        <v>1</v>
      </c>
      <c r="AD811" s="5">
        <v>0</v>
      </c>
      <c r="AE811" s="8">
        <v>54106</v>
      </c>
      <c r="AF811" s="5">
        <v>1</v>
      </c>
    </row>
    <row r="812" spans="1:32" x14ac:dyDescent="0.25">
      <c r="A812" s="2">
        <v>2015</v>
      </c>
      <c r="B812" s="1" t="s">
        <v>29</v>
      </c>
      <c r="C812" s="8">
        <v>10</v>
      </c>
      <c r="D812" s="8">
        <v>1235</v>
      </c>
      <c r="E812" s="9">
        <f t="shared" si="40"/>
        <v>10291.666666666666</v>
      </c>
      <c r="F812" s="8">
        <v>1868</v>
      </c>
      <c r="G812" s="8">
        <v>61</v>
      </c>
      <c r="H812" s="8">
        <v>40</v>
      </c>
      <c r="I812" s="8">
        <v>0</v>
      </c>
      <c r="J812" s="8">
        <v>0</v>
      </c>
      <c r="K812" s="8">
        <v>0</v>
      </c>
      <c r="L812" s="8">
        <v>588</v>
      </c>
      <c r="M812" s="9">
        <f t="shared" si="41"/>
        <v>58.8</v>
      </c>
      <c r="N812" s="8">
        <v>5</v>
      </c>
      <c r="O812" s="8">
        <v>1</v>
      </c>
      <c r="P812" s="8">
        <v>0</v>
      </c>
      <c r="Q812" s="8">
        <v>39597</v>
      </c>
      <c r="R812" s="9">
        <f t="shared" si="42"/>
        <v>3959.7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1</v>
      </c>
      <c r="AA812" s="5">
        <v>0</v>
      </c>
      <c r="AB812" s="5">
        <v>0</v>
      </c>
      <c r="AC812" s="5">
        <v>1</v>
      </c>
      <c r="AD812" s="5">
        <v>0</v>
      </c>
      <c r="AE812" s="8">
        <v>8620</v>
      </c>
      <c r="AF812" s="5">
        <v>0</v>
      </c>
    </row>
    <row r="813" spans="1:32" x14ac:dyDescent="0.25">
      <c r="A813" s="2">
        <v>2015</v>
      </c>
      <c r="B813" s="1" t="s">
        <v>30</v>
      </c>
      <c r="C813" s="8">
        <v>1</v>
      </c>
      <c r="D813" s="8">
        <v>145</v>
      </c>
      <c r="E813" s="9">
        <f t="shared" si="40"/>
        <v>12083.333333333334</v>
      </c>
      <c r="F813" s="8">
        <v>190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666</v>
      </c>
      <c r="M813" s="9">
        <f t="shared" si="41"/>
        <v>666</v>
      </c>
      <c r="N813" s="8">
        <v>1</v>
      </c>
      <c r="O813" s="8">
        <v>2</v>
      </c>
      <c r="P813" s="8">
        <v>0</v>
      </c>
      <c r="Q813" s="8">
        <v>9835</v>
      </c>
      <c r="R813" s="9">
        <f t="shared" si="42"/>
        <v>9835</v>
      </c>
      <c r="S813" s="5">
        <v>1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8">
        <v>1049</v>
      </c>
      <c r="AF813" s="5">
        <v>0</v>
      </c>
    </row>
    <row r="814" spans="1:32" x14ac:dyDescent="0.25">
      <c r="A814" s="2">
        <v>2015</v>
      </c>
      <c r="B814" s="1" t="s">
        <v>29</v>
      </c>
      <c r="C814" s="8">
        <v>70</v>
      </c>
      <c r="D814" s="8">
        <v>9571</v>
      </c>
      <c r="E814" s="9">
        <f t="shared" si="40"/>
        <v>11394.047619047618</v>
      </c>
      <c r="F814" s="8">
        <v>2527</v>
      </c>
      <c r="G814" s="8">
        <v>708</v>
      </c>
      <c r="H814" s="8">
        <v>265</v>
      </c>
      <c r="I814" s="8">
        <v>0</v>
      </c>
      <c r="J814" s="8">
        <v>0</v>
      </c>
      <c r="K814" s="8">
        <v>0</v>
      </c>
      <c r="L814" s="8">
        <v>3429</v>
      </c>
      <c r="M814" s="9">
        <f t="shared" si="41"/>
        <v>48.985714285714288</v>
      </c>
      <c r="N814" s="8">
        <v>22</v>
      </c>
      <c r="O814" s="8">
        <v>2</v>
      </c>
      <c r="P814" s="8">
        <v>1</v>
      </c>
      <c r="Q814" s="8">
        <v>27480</v>
      </c>
      <c r="R814" s="9">
        <f t="shared" si="42"/>
        <v>392.57142857142856</v>
      </c>
      <c r="S814" s="5">
        <v>1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1</v>
      </c>
      <c r="AA814" s="5">
        <v>0</v>
      </c>
      <c r="AB814" s="5">
        <v>0</v>
      </c>
      <c r="AC814" s="5">
        <v>1</v>
      </c>
      <c r="AD814" s="5">
        <v>0</v>
      </c>
      <c r="AE814" s="8">
        <v>31369</v>
      </c>
      <c r="AF814" s="5">
        <v>1</v>
      </c>
    </row>
    <row r="815" spans="1:32" x14ac:dyDescent="0.25">
      <c r="A815" s="2">
        <v>2015</v>
      </c>
      <c r="B815" s="1" t="s">
        <v>29</v>
      </c>
      <c r="C815" s="8">
        <v>477</v>
      </c>
      <c r="D815" s="8">
        <v>103785</v>
      </c>
      <c r="E815" s="9">
        <f t="shared" si="40"/>
        <v>18131.55136268344</v>
      </c>
      <c r="F815" s="8">
        <v>12430</v>
      </c>
      <c r="G815" s="8">
        <v>2673</v>
      </c>
      <c r="H815" s="8">
        <v>820</v>
      </c>
      <c r="I815" s="8">
        <v>1082</v>
      </c>
      <c r="J815" s="8">
        <v>0</v>
      </c>
      <c r="K815" s="8">
        <v>0</v>
      </c>
      <c r="L815" s="8">
        <v>40151</v>
      </c>
      <c r="M815" s="9">
        <f t="shared" si="41"/>
        <v>84.174004192872118</v>
      </c>
      <c r="N815" s="8">
        <v>80</v>
      </c>
      <c r="O815" s="8">
        <v>12</v>
      </c>
      <c r="P815" s="8">
        <v>2</v>
      </c>
      <c r="Q815" s="8">
        <v>440174</v>
      </c>
      <c r="R815" s="9">
        <f t="shared" si="42"/>
        <v>922.79664570230602</v>
      </c>
      <c r="S815" s="5">
        <v>1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1</v>
      </c>
      <c r="AA815" s="5">
        <v>1</v>
      </c>
      <c r="AB815" s="5">
        <v>0</v>
      </c>
      <c r="AC815" s="5">
        <v>1</v>
      </c>
      <c r="AD815" s="5">
        <v>0</v>
      </c>
      <c r="AE815" s="8">
        <v>292469</v>
      </c>
      <c r="AF815" s="5">
        <v>1</v>
      </c>
    </row>
    <row r="816" spans="1:32" x14ac:dyDescent="0.25">
      <c r="A816" s="2">
        <v>2015</v>
      </c>
      <c r="B816" s="1" t="s">
        <v>30</v>
      </c>
      <c r="C816" s="4">
        <v>22</v>
      </c>
      <c r="D816" s="4">
        <v>1862</v>
      </c>
      <c r="E816" s="9">
        <f t="shared" ref="E816:E863" si="43">D816/C816/12*1000</f>
        <v>7053.0303030303039</v>
      </c>
      <c r="F816" s="4">
        <v>3318</v>
      </c>
      <c r="G816" s="4">
        <v>139</v>
      </c>
      <c r="H816" s="4">
        <v>96</v>
      </c>
      <c r="I816" s="4">
        <v>0</v>
      </c>
      <c r="J816" s="4">
        <v>0</v>
      </c>
      <c r="K816" s="4">
        <v>0</v>
      </c>
      <c r="L816" s="4">
        <v>2900</v>
      </c>
      <c r="M816" s="9">
        <f t="shared" si="41"/>
        <v>131.81818181818181</v>
      </c>
      <c r="N816" s="4">
        <v>6</v>
      </c>
      <c r="O816" s="4">
        <v>2</v>
      </c>
      <c r="P816" s="4">
        <v>1</v>
      </c>
      <c r="Q816" s="4">
        <v>66933</v>
      </c>
      <c r="R816" s="9">
        <f t="shared" si="42"/>
        <v>3042.409090909091</v>
      </c>
      <c r="S816" s="5">
        <v>1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1</v>
      </c>
      <c r="AA816" s="5">
        <v>0</v>
      </c>
      <c r="AB816" s="5">
        <v>0</v>
      </c>
      <c r="AC816" s="5">
        <v>1</v>
      </c>
      <c r="AD816" s="5">
        <v>0</v>
      </c>
      <c r="AE816" s="4">
        <v>9404</v>
      </c>
      <c r="AF816" s="5">
        <v>1</v>
      </c>
    </row>
    <row r="817" spans="1:32" x14ac:dyDescent="0.25">
      <c r="A817" s="2">
        <v>2015</v>
      </c>
      <c r="B817" s="1" t="s">
        <v>29</v>
      </c>
      <c r="C817" s="4">
        <v>181</v>
      </c>
      <c r="D817" s="4">
        <v>47419</v>
      </c>
      <c r="E817" s="9">
        <f t="shared" si="43"/>
        <v>21831.952117863722</v>
      </c>
      <c r="F817" s="4">
        <v>11387</v>
      </c>
      <c r="G817" s="4">
        <v>2012</v>
      </c>
      <c r="H817" s="4">
        <v>1050</v>
      </c>
      <c r="I817" s="4">
        <v>0</v>
      </c>
      <c r="J817" s="4">
        <v>0</v>
      </c>
      <c r="K817" s="4">
        <v>0</v>
      </c>
      <c r="L817" s="4">
        <v>20548</v>
      </c>
      <c r="M817" s="9">
        <f t="shared" si="41"/>
        <v>113.52486187845304</v>
      </c>
      <c r="N817" s="4">
        <v>28</v>
      </c>
      <c r="O817" s="4">
        <v>12</v>
      </c>
      <c r="P817" s="4">
        <v>0</v>
      </c>
      <c r="Q817" s="4">
        <v>246955</v>
      </c>
      <c r="R817" s="9">
        <f t="shared" si="42"/>
        <v>1364.3922651933701</v>
      </c>
      <c r="S817" s="5">
        <v>1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1</v>
      </c>
      <c r="AA817" s="5">
        <v>0</v>
      </c>
      <c r="AB817" s="5">
        <v>0</v>
      </c>
      <c r="AC817" s="5">
        <v>1</v>
      </c>
      <c r="AD817" s="5">
        <v>0</v>
      </c>
      <c r="AE817" s="4">
        <v>153860</v>
      </c>
      <c r="AF817" s="5">
        <v>1</v>
      </c>
    </row>
    <row r="818" spans="1:32" x14ac:dyDescent="0.25">
      <c r="A818" s="2">
        <v>2015</v>
      </c>
      <c r="B818" s="1" t="s">
        <v>29</v>
      </c>
      <c r="C818" s="4">
        <v>41</v>
      </c>
      <c r="D818" s="4">
        <v>8565</v>
      </c>
      <c r="E818" s="9">
        <f t="shared" si="43"/>
        <v>17408.536585365855</v>
      </c>
      <c r="F818" s="4">
        <v>1370</v>
      </c>
      <c r="G818" s="4">
        <v>330</v>
      </c>
      <c r="H818" s="4">
        <v>133</v>
      </c>
      <c r="I818" s="4">
        <v>0</v>
      </c>
      <c r="J818" s="4">
        <v>0</v>
      </c>
      <c r="K818" s="4">
        <v>0</v>
      </c>
      <c r="L818" s="4">
        <v>2800</v>
      </c>
      <c r="M818" s="9">
        <f t="shared" si="41"/>
        <v>68.292682926829272</v>
      </c>
      <c r="N818" s="4">
        <v>10</v>
      </c>
      <c r="O818" s="4">
        <v>3</v>
      </c>
      <c r="P818" s="4">
        <v>2</v>
      </c>
      <c r="Q818" s="4">
        <v>60210</v>
      </c>
      <c r="R818" s="9">
        <f t="shared" si="42"/>
        <v>1468.5365853658536</v>
      </c>
      <c r="S818" s="5">
        <v>1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1</v>
      </c>
      <c r="AA818" s="5">
        <v>0</v>
      </c>
      <c r="AB818" s="5">
        <v>0</v>
      </c>
      <c r="AC818" s="5">
        <v>1</v>
      </c>
      <c r="AD818" s="5">
        <v>0</v>
      </c>
      <c r="AE818" s="4">
        <v>25561</v>
      </c>
      <c r="AF818" s="5">
        <v>0</v>
      </c>
    </row>
    <row r="819" spans="1:32" x14ac:dyDescent="0.25">
      <c r="A819" s="2">
        <v>2015</v>
      </c>
      <c r="B819" s="1" t="s">
        <v>29</v>
      </c>
      <c r="C819" s="4">
        <v>12</v>
      </c>
      <c r="D819" s="4">
        <v>2052</v>
      </c>
      <c r="E819" s="9">
        <f t="shared" si="43"/>
        <v>14250</v>
      </c>
      <c r="F819" s="4">
        <v>418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514</v>
      </c>
      <c r="M819" s="9">
        <f t="shared" si="41"/>
        <v>42.833333333333336</v>
      </c>
      <c r="N819" s="4">
        <v>5</v>
      </c>
      <c r="O819" s="4">
        <v>0</v>
      </c>
      <c r="P819" s="4">
        <v>0</v>
      </c>
      <c r="Q819" s="4">
        <v>30027</v>
      </c>
      <c r="R819" s="9">
        <f t="shared" si="42"/>
        <v>2502.25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4">
        <v>12720</v>
      </c>
      <c r="AF819" s="5">
        <v>1</v>
      </c>
    </row>
    <row r="820" spans="1:32" x14ac:dyDescent="0.25">
      <c r="A820" s="2">
        <v>2015</v>
      </c>
      <c r="B820" s="1" t="s">
        <v>31</v>
      </c>
      <c r="C820" s="9">
        <v>1092</v>
      </c>
      <c r="D820" s="9">
        <v>251348</v>
      </c>
      <c r="E820" s="9">
        <f t="shared" si="43"/>
        <v>19181.013431013431</v>
      </c>
      <c r="F820" s="9">
        <v>0</v>
      </c>
      <c r="G820" s="9">
        <v>0</v>
      </c>
      <c r="H820" s="9">
        <v>0</v>
      </c>
      <c r="I820" s="9">
        <v>0</v>
      </c>
      <c r="J820" s="9">
        <f>66+1086</f>
        <v>1152</v>
      </c>
      <c r="K820" s="9">
        <v>66</v>
      </c>
      <c r="L820" s="16">
        <v>9221</v>
      </c>
      <c r="M820" s="9">
        <f t="shared" si="41"/>
        <v>8.4441391941391934</v>
      </c>
      <c r="N820" s="9">
        <f>49+1</f>
        <v>50</v>
      </c>
      <c r="O820" s="9">
        <v>0</v>
      </c>
      <c r="P820" s="9">
        <v>2</v>
      </c>
      <c r="Q820" s="9">
        <v>785592</v>
      </c>
      <c r="R820" s="9">
        <f t="shared" si="42"/>
        <v>719.4065934065934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1</v>
      </c>
      <c r="AC820" s="5">
        <v>0</v>
      </c>
      <c r="AD820" s="5">
        <v>1</v>
      </c>
      <c r="AE820" s="9">
        <v>1141087</v>
      </c>
      <c r="AF820" s="5">
        <v>1</v>
      </c>
    </row>
    <row r="821" spans="1:32" x14ac:dyDescent="0.25">
      <c r="A821" s="2">
        <v>2015</v>
      </c>
      <c r="B821" s="1" t="s">
        <v>31</v>
      </c>
      <c r="C821" s="9">
        <v>49</v>
      </c>
      <c r="D821" s="9">
        <v>8967</v>
      </c>
      <c r="E821" s="9">
        <f t="shared" si="43"/>
        <v>15250</v>
      </c>
      <c r="F821" s="9">
        <v>3836</v>
      </c>
      <c r="G821" s="9">
        <f>230+184</f>
        <v>414</v>
      </c>
      <c r="H821" s="9">
        <v>230</v>
      </c>
      <c r="I821" s="9">
        <v>0</v>
      </c>
      <c r="J821" s="9">
        <v>0</v>
      </c>
      <c r="K821" s="9">
        <v>0</v>
      </c>
      <c r="L821" s="9">
        <v>1640</v>
      </c>
      <c r="M821" s="9">
        <f t="shared" si="41"/>
        <v>33.469387755102041</v>
      </c>
      <c r="N821" s="9">
        <v>8</v>
      </c>
      <c r="O821" s="9">
        <v>0</v>
      </c>
      <c r="P821" s="9">
        <v>3</v>
      </c>
      <c r="Q821" s="9">
        <v>33377</v>
      </c>
      <c r="R821" s="9">
        <f t="shared" si="42"/>
        <v>681.16326530612241</v>
      </c>
      <c r="S821" s="5">
        <v>1</v>
      </c>
      <c r="T821" s="5">
        <v>0</v>
      </c>
      <c r="U821" s="5">
        <v>1</v>
      </c>
      <c r="V821" s="5">
        <v>0</v>
      </c>
      <c r="W821" s="5">
        <v>0</v>
      </c>
      <c r="X821" s="5">
        <v>0</v>
      </c>
      <c r="Y821" s="5">
        <v>0</v>
      </c>
      <c r="Z821" s="5">
        <v>1</v>
      </c>
      <c r="AA821" s="5">
        <v>0</v>
      </c>
      <c r="AB821" s="5">
        <v>0</v>
      </c>
      <c r="AC821" s="5">
        <v>1</v>
      </c>
      <c r="AD821" s="5">
        <v>0</v>
      </c>
      <c r="AE821" s="9">
        <v>28810</v>
      </c>
      <c r="AF821" s="5">
        <v>1</v>
      </c>
    </row>
    <row r="822" spans="1:32" x14ac:dyDescent="0.25">
      <c r="A822" s="2">
        <v>2015</v>
      </c>
      <c r="B822" s="1" t="s">
        <v>29</v>
      </c>
      <c r="C822" s="9">
        <v>8</v>
      </c>
      <c r="D822" s="9">
        <v>2161</v>
      </c>
      <c r="E822" s="9">
        <f t="shared" si="43"/>
        <v>22510.416666666668</v>
      </c>
      <c r="F822" s="9">
        <v>950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575</v>
      </c>
      <c r="M822" s="9">
        <f t="shared" si="41"/>
        <v>71.875</v>
      </c>
      <c r="N822" s="9">
        <v>3</v>
      </c>
      <c r="O822" s="9">
        <v>0</v>
      </c>
      <c r="P822" s="9">
        <v>0</v>
      </c>
      <c r="Q822" s="9">
        <v>9509</v>
      </c>
      <c r="R822" s="9">
        <f t="shared" si="42"/>
        <v>1188.625</v>
      </c>
      <c r="S822" s="5">
        <v>1</v>
      </c>
      <c r="T822" s="5">
        <v>0</v>
      </c>
      <c r="U822" s="5">
        <v>1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9">
        <v>13352</v>
      </c>
      <c r="AF822" s="5">
        <v>1</v>
      </c>
    </row>
    <row r="823" spans="1:32" x14ac:dyDescent="0.25">
      <c r="A823" s="2">
        <v>2015</v>
      </c>
      <c r="B823" s="1" t="s">
        <v>29</v>
      </c>
      <c r="C823" s="9">
        <v>148</v>
      </c>
      <c r="D823" s="9">
        <v>38889</v>
      </c>
      <c r="E823" s="9">
        <f t="shared" si="43"/>
        <v>21896.959459459456</v>
      </c>
      <c r="F823" s="9">
        <v>3905</v>
      </c>
      <c r="G823" s="9">
        <v>0</v>
      </c>
      <c r="H823" s="9">
        <v>0</v>
      </c>
      <c r="I823" s="9">
        <f>1222+13967</f>
        <v>15189</v>
      </c>
      <c r="J823" s="9">
        <v>0</v>
      </c>
      <c r="K823" s="9">
        <v>0</v>
      </c>
      <c r="L823" s="9">
        <v>6007</v>
      </c>
      <c r="M823" s="9">
        <f t="shared" si="41"/>
        <v>40.587837837837839</v>
      </c>
      <c r="N823" s="9">
        <v>15</v>
      </c>
      <c r="O823" s="9">
        <v>2</v>
      </c>
      <c r="P823" s="9">
        <v>0</v>
      </c>
      <c r="Q823" s="9">
        <v>615579</v>
      </c>
      <c r="R823" s="9">
        <f t="shared" si="42"/>
        <v>4159.3175675675675</v>
      </c>
      <c r="S823" s="5">
        <v>1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1</v>
      </c>
      <c r="AB823" s="5">
        <v>0</v>
      </c>
      <c r="AC823" s="5">
        <v>0</v>
      </c>
      <c r="AD823" s="5">
        <v>0</v>
      </c>
      <c r="AE823" s="9">
        <v>314351</v>
      </c>
      <c r="AF823" s="5">
        <v>1</v>
      </c>
    </row>
    <row r="824" spans="1:32" x14ac:dyDescent="0.25">
      <c r="A824" s="2">
        <v>2015</v>
      </c>
      <c r="B824" s="1" t="s">
        <v>29</v>
      </c>
      <c r="C824" s="9">
        <v>70</v>
      </c>
      <c r="D824" s="9">
        <v>8547</v>
      </c>
      <c r="E824" s="9">
        <f t="shared" si="43"/>
        <v>10174.999999999998</v>
      </c>
      <c r="F824" s="9">
        <v>3017</v>
      </c>
      <c r="G824" s="9">
        <f>251+262</f>
        <v>513</v>
      </c>
      <c r="H824" s="9">
        <v>251</v>
      </c>
      <c r="I824" s="9">
        <v>0</v>
      </c>
      <c r="J824" s="9">
        <v>0</v>
      </c>
      <c r="K824" s="9">
        <v>0</v>
      </c>
      <c r="L824" s="16">
        <v>3119</v>
      </c>
      <c r="M824" s="9">
        <f t="shared" si="41"/>
        <v>44.557142857142857</v>
      </c>
      <c r="N824" s="9">
        <f>10+1</f>
        <v>11</v>
      </c>
      <c r="O824" s="9">
        <v>1</v>
      </c>
      <c r="P824" s="9">
        <v>1</v>
      </c>
      <c r="Q824" s="9">
        <v>341752</v>
      </c>
      <c r="R824" s="9">
        <f t="shared" si="42"/>
        <v>4882.1714285714288</v>
      </c>
      <c r="S824" s="5">
        <v>1</v>
      </c>
      <c r="T824" s="5">
        <v>0</v>
      </c>
      <c r="U824" s="5">
        <v>1</v>
      </c>
      <c r="V824" s="5">
        <v>0</v>
      </c>
      <c r="W824" s="5">
        <v>0</v>
      </c>
      <c r="X824" s="5">
        <v>0</v>
      </c>
      <c r="Y824" s="5">
        <v>0</v>
      </c>
      <c r="Z824" s="5">
        <v>1</v>
      </c>
      <c r="AA824" s="5">
        <v>0</v>
      </c>
      <c r="AB824" s="5">
        <v>0</v>
      </c>
      <c r="AC824" s="5">
        <v>1</v>
      </c>
      <c r="AD824" s="5">
        <v>0</v>
      </c>
      <c r="AE824" s="9">
        <v>44019</v>
      </c>
      <c r="AF824" s="5">
        <v>0</v>
      </c>
    </row>
    <row r="825" spans="1:32" x14ac:dyDescent="0.25">
      <c r="A825" s="2">
        <v>2015</v>
      </c>
      <c r="B825" s="1" t="s">
        <v>29</v>
      </c>
      <c r="C825" s="9">
        <v>3</v>
      </c>
      <c r="D825" s="9">
        <v>383</v>
      </c>
      <c r="E825" s="9">
        <f t="shared" si="43"/>
        <v>10638.888888888889</v>
      </c>
      <c r="F825" s="9">
        <v>255</v>
      </c>
      <c r="G825" s="9">
        <v>0</v>
      </c>
      <c r="H825" s="9">
        <v>0</v>
      </c>
      <c r="I825" s="9">
        <v>0</v>
      </c>
      <c r="J825" s="9">
        <v>0</v>
      </c>
      <c r="K825" s="9">
        <v>0</v>
      </c>
      <c r="L825" s="9">
        <v>1003</v>
      </c>
      <c r="M825" s="9">
        <f t="shared" si="41"/>
        <v>334.33333333333331</v>
      </c>
      <c r="N825" s="9">
        <v>3</v>
      </c>
      <c r="O825" s="9">
        <v>1</v>
      </c>
      <c r="P825" s="9">
        <v>0</v>
      </c>
      <c r="Q825" s="9">
        <v>14333</v>
      </c>
      <c r="R825" s="9">
        <f t="shared" si="42"/>
        <v>4777.666666666667</v>
      </c>
      <c r="S825" s="5">
        <v>1</v>
      </c>
      <c r="T825" s="5">
        <v>0</v>
      </c>
      <c r="U825" s="5">
        <v>1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9">
        <v>3167</v>
      </c>
      <c r="AF825" s="5">
        <v>1</v>
      </c>
    </row>
    <row r="826" spans="1:32" x14ac:dyDescent="0.25">
      <c r="A826" s="2">
        <v>2015</v>
      </c>
      <c r="B826" s="1" t="s">
        <v>29</v>
      </c>
      <c r="C826" s="9">
        <v>22</v>
      </c>
      <c r="D826" s="9">
        <v>4515</v>
      </c>
      <c r="E826" s="9">
        <f t="shared" si="43"/>
        <v>17102.272727272728</v>
      </c>
      <c r="F826" s="9">
        <v>1250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1645</v>
      </c>
      <c r="M826" s="9">
        <f t="shared" si="41"/>
        <v>74.772727272727266</v>
      </c>
      <c r="N826" s="9">
        <v>4</v>
      </c>
      <c r="O826" s="9">
        <v>1</v>
      </c>
      <c r="P826" s="9">
        <v>0</v>
      </c>
      <c r="Q826" s="9">
        <v>77572</v>
      </c>
      <c r="R826" s="9">
        <f t="shared" si="42"/>
        <v>3526</v>
      </c>
      <c r="S826" s="5">
        <v>1</v>
      </c>
      <c r="T826" s="5">
        <v>0</v>
      </c>
      <c r="U826" s="5">
        <v>1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9">
        <v>14332</v>
      </c>
      <c r="AF826" s="5">
        <v>0</v>
      </c>
    </row>
    <row r="827" spans="1:32" x14ac:dyDescent="0.25">
      <c r="A827" s="2">
        <v>2015</v>
      </c>
      <c r="B827" s="1" t="s">
        <v>29</v>
      </c>
      <c r="C827" s="9">
        <v>20</v>
      </c>
      <c r="D827" s="9">
        <v>2283</v>
      </c>
      <c r="E827" s="9">
        <f t="shared" si="43"/>
        <v>9512.5000000000018</v>
      </c>
      <c r="F827" s="9">
        <v>1609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761</v>
      </c>
      <c r="M827" s="9">
        <f t="shared" si="41"/>
        <v>38.049999999999997</v>
      </c>
      <c r="N827" s="9">
        <v>4</v>
      </c>
      <c r="O827" s="9">
        <v>1</v>
      </c>
      <c r="P827" s="9">
        <v>0</v>
      </c>
      <c r="Q827" s="9">
        <v>17605</v>
      </c>
      <c r="R827" s="9">
        <f t="shared" si="42"/>
        <v>880.25</v>
      </c>
      <c r="S827" s="5">
        <v>1</v>
      </c>
      <c r="T827" s="5">
        <v>0</v>
      </c>
      <c r="U827" s="5">
        <v>1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9">
        <v>13031</v>
      </c>
      <c r="AF827" s="5">
        <v>0</v>
      </c>
    </row>
    <row r="828" spans="1:32" x14ac:dyDescent="0.25">
      <c r="A828" s="2">
        <v>2015</v>
      </c>
      <c r="B828" s="1" t="s">
        <v>29</v>
      </c>
      <c r="C828" s="9">
        <v>122</v>
      </c>
      <c r="D828" s="9">
        <v>29204</v>
      </c>
      <c r="E828" s="9">
        <f t="shared" si="43"/>
        <v>19948.087431693988</v>
      </c>
      <c r="F828" s="9">
        <v>2818</v>
      </c>
      <c r="G828" s="9">
        <f>450+578</f>
        <v>1028</v>
      </c>
      <c r="H828" s="9">
        <v>450</v>
      </c>
      <c r="I828" s="9">
        <v>0</v>
      </c>
      <c r="J828" s="9">
        <v>0</v>
      </c>
      <c r="K828" s="9">
        <v>0</v>
      </c>
      <c r="L828" s="9">
        <v>3679</v>
      </c>
      <c r="M828" s="9">
        <f t="shared" si="41"/>
        <v>30.155737704918032</v>
      </c>
      <c r="N828" s="9">
        <v>12</v>
      </c>
      <c r="O828" s="9">
        <v>1</v>
      </c>
      <c r="P828" s="9">
        <v>1</v>
      </c>
      <c r="Q828" s="9">
        <v>137465</v>
      </c>
      <c r="R828" s="9">
        <f t="shared" si="42"/>
        <v>1126.7622950819673</v>
      </c>
      <c r="S828" s="5">
        <v>0</v>
      </c>
      <c r="T828" s="5">
        <v>0</v>
      </c>
      <c r="U828" s="5">
        <v>1</v>
      </c>
      <c r="V828" s="5">
        <v>0</v>
      </c>
      <c r="W828" s="5">
        <v>0</v>
      </c>
      <c r="X828" s="5">
        <v>0</v>
      </c>
      <c r="Y828" s="5">
        <v>0</v>
      </c>
      <c r="Z828" s="5">
        <v>1</v>
      </c>
      <c r="AA828" s="5">
        <v>0</v>
      </c>
      <c r="AB828" s="5">
        <v>0</v>
      </c>
      <c r="AC828" s="5">
        <v>1</v>
      </c>
      <c r="AD828" s="5">
        <v>0</v>
      </c>
      <c r="AE828" s="9">
        <v>132658</v>
      </c>
      <c r="AF828" s="5">
        <v>1</v>
      </c>
    </row>
    <row r="829" spans="1:32" x14ac:dyDescent="0.25">
      <c r="A829" s="2">
        <v>2015</v>
      </c>
      <c r="B829" s="1" t="s">
        <v>30</v>
      </c>
      <c r="C829" s="9">
        <v>11</v>
      </c>
      <c r="D829" s="9">
        <v>1558</v>
      </c>
      <c r="E829" s="9">
        <f t="shared" si="43"/>
        <v>11803.030303030302</v>
      </c>
      <c r="F829" s="9">
        <v>4198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2193</v>
      </c>
      <c r="M829" s="9">
        <f t="shared" si="41"/>
        <v>199.36363636363637</v>
      </c>
      <c r="N829" s="9">
        <f>11+2</f>
        <v>13</v>
      </c>
      <c r="O829" s="9">
        <v>2</v>
      </c>
      <c r="P829" s="9">
        <v>0</v>
      </c>
      <c r="Q829" s="9">
        <v>22852</v>
      </c>
      <c r="R829" s="9">
        <f t="shared" si="42"/>
        <v>2077.4545454545455</v>
      </c>
      <c r="S829" s="5">
        <v>1</v>
      </c>
      <c r="T829" s="5">
        <v>0</v>
      </c>
      <c r="U829" s="5">
        <v>1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9">
        <v>5191</v>
      </c>
      <c r="AF829" s="5">
        <v>1</v>
      </c>
    </row>
    <row r="830" spans="1:32" x14ac:dyDescent="0.25">
      <c r="A830" s="2">
        <v>2015</v>
      </c>
      <c r="B830" s="1" t="s">
        <v>30</v>
      </c>
      <c r="C830" s="9">
        <v>35</v>
      </c>
      <c r="D830" s="9">
        <v>4206</v>
      </c>
      <c r="E830" s="9">
        <f t="shared" si="43"/>
        <v>10014.285714285714</v>
      </c>
      <c r="F830" s="9">
        <v>4357</v>
      </c>
      <c r="G830" s="9">
        <v>424</v>
      </c>
      <c r="H830" s="9">
        <v>284</v>
      </c>
      <c r="I830" s="9">
        <v>0</v>
      </c>
      <c r="J830" s="9">
        <v>0</v>
      </c>
      <c r="K830" s="9">
        <v>0</v>
      </c>
      <c r="L830" s="9">
        <v>3371</v>
      </c>
      <c r="M830" s="9">
        <f t="shared" si="41"/>
        <v>96.314285714285717</v>
      </c>
      <c r="N830" s="9">
        <v>10</v>
      </c>
      <c r="O830" s="9">
        <v>2</v>
      </c>
      <c r="P830" s="9">
        <v>0</v>
      </c>
      <c r="Q830" s="9">
        <v>25094</v>
      </c>
      <c r="R830" s="9">
        <f t="shared" si="42"/>
        <v>716.97142857142853</v>
      </c>
      <c r="S830" s="5">
        <v>1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1</v>
      </c>
      <c r="AA830" s="5">
        <v>0</v>
      </c>
      <c r="AB830" s="5">
        <v>0</v>
      </c>
      <c r="AC830" s="5">
        <v>1</v>
      </c>
      <c r="AD830" s="5">
        <v>0</v>
      </c>
      <c r="AE830" s="9">
        <v>10562</v>
      </c>
      <c r="AF830" s="5">
        <v>1</v>
      </c>
    </row>
    <row r="831" spans="1:32" x14ac:dyDescent="0.25">
      <c r="A831" s="2">
        <v>2015</v>
      </c>
      <c r="B831" s="1" t="s">
        <v>29</v>
      </c>
      <c r="C831" s="8">
        <v>15</v>
      </c>
      <c r="D831" s="8">
        <v>2435</v>
      </c>
      <c r="E831" s="9">
        <f t="shared" si="43"/>
        <v>13527.777777777779</v>
      </c>
      <c r="F831" s="8">
        <v>2704</v>
      </c>
      <c r="G831" s="8">
        <v>284</v>
      </c>
      <c r="H831" s="8">
        <v>162</v>
      </c>
      <c r="I831" s="8">
        <v>0</v>
      </c>
      <c r="J831" s="8">
        <v>0</v>
      </c>
      <c r="K831" s="8">
        <v>0</v>
      </c>
      <c r="L831" s="8">
        <v>2941</v>
      </c>
      <c r="M831" s="9">
        <f t="shared" si="41"/>
        <v>196.06666666666666</v>
      </c>
      <c r="N831" s="8">
        <v>11</v>
      </c>
      <c r="O831" s="8">
        <v>2</v>
      </c>
      <c r="P831" s="8">
        <v>0</v>
      </c>
      <c r="Q831" s="8">
        <v>20288</v>
      </c>
      <c r="R831" s="9">
        <f t="shared" si="42"/>
        <v>1352.5333333333333</v>
      </c>
      <c r="S831" s="5">
        <v>1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1</v>
      </c>
      <c r="AA831" s="5">
        <v>0</v>
      </c>
      <c r="AB831" s="5">
        <v>0</v>
      </c>
      <c r="AC831" s="5">
        <v>1</v>
      </c>
      <c r="AD831" s="5">
        <v>0</v>
      </c>
      <c r="AE831" s="8">
        <v>13620</v>
      </c>
      <c r="AF831" s="5">
        <v>1</v>
      </c>
    </row>
    <row r="832" spans="1:32" x14ac:dyDescent="0.25">
      <c r="A832" s="2">
        <v>2015</v>
      </c>
      <c r="B832" s="1" t="s">
        <v>31</v>
      </c>
      <c r="C832" s="8">
        <v>75</v>
      </c>
      <c r="D832" s="8">
        <v>17701</v>
      </c>
      <c r="E832" s="9">
        <f t="shared" si="43"/>
        <v>19667.777777777777</v>
      </c>
      <c r="F832" s="8">
        <v>4487</v>
      </c>
      <c r="G832" s="8">
        <v>1115</v>
      </c>
      <c r="H832" s="8">
        <v>400</v>
      </c>
      <c r="I832" s="8">
        <v>0</v>
      </c>
      <c r="J832" s="8">
        <v>0</v>
      </c>
      <c r="K832" s="8">
        <v>0</v>
      </c>
      <c r="L832" s="8">
        <v>7473</v>
      </c>
      <c r="M832" s="9">
        <f t="shared" si="41"/>
        <v>99.64</v>
      </c>
      <c r="N832" s="8">
        <v>16</v>
      </c>
      <c r="O832" s="8">
        <v>9</v>
      </c>
      <c r="P832" s="8">
        <v>3</v>
      </c>
      <c r="Q832" s="8">
        <v>170257</v>
      </c>
      <c r="R832" s="9">
        <f t="shared" si="42"/>
        <v>2270.0933333333332</v>
      </c>
      <c r="S832" s="5">
        <v>1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1</v>
      </c>
      <c r="AA832" s="5">
        <v>0</v>
      </c>
      <c r="AB832" s="5">
        <v>0</v>
      </c>
      <c r="AC832" s="5">
        <v>1</v>
      </c>
      <c r="AD832" s="5">
        <v>0</v>
      </c>
      <c r="AE832" s="8">
        <v>66375</v>
      </c>
      <c r="AF832" s="5">
        <v>1</v>
      </c>
    </row>
    <row r="833" spans="1:32" x14ac:dyDescent="0.25">
      <c r="A833" s="2">
        <v>2015</v>
      </c>
      <c r="B833" s="1" t="s">
        <v>32</v>
      </c>
      <c r="C833" s="8">
        <v>55</v>
      </c>
      <c r="D833" s="8">
        <v>12052</v>
      </c>
      <c r="E833" s="9">
        <f t="shared" si="43"/>
        <v>18260.60606060606</v>
      </c>
      <c r="F833" s="8">
        <v>3782</v>
      </c>
      <c r="G833" s="8">
        <v>1124</v>
      </c>
      <c r="H833" s="8">
        <v>462</v>
      </c>
      <c r="I833" s="8">
        <v>0</v>
      </c>
      <c r="J833" s="8">
        <v>0</v>
      </c>
      <c r="K833" s="8">
        <v>0</v>
      </c>
      <c r="L833" s="8">
        <v>6965</v>
      </c>
      <c r="M833" s="9">
        <f t="shared" si="41"/>
        <v>126.63636363636364</v>
      </c>
      <c r="N833" s="8">
        <v>19</v>
      </c>
      <c r="O833" s="8">
        <v>6</v>
      </c>
      <c r="P833" s="8">
        <v>0</v>
      </c>
      <c r="Q833" s="8">
        <v>109565</v>
      </c>
      <c r="R833" s="9">
        <f t="shared" si="42"/>
        <v>1992.090909090909</v>
      </c>
      <c r="S833" s="5">
        <v>1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1</v>
      </c>
      <c r="AA833" s="5">
        <v>0</v>
      </c>
      <c r="AB833" s="5">
        <v>0</v>
      </c>
      <c r="AC833" s="5">
        <v>1</v>
      </c>
      <c r="AD833" s="5">
        <v>0</v>
      </c>
      <c r="AE833" s="8">
        <v>46506</v>
      </c>
      <c r="AF833" s="5">
        <v>0</v>
      </c>
    </row>
    <row r="834" spans="1:32" x14ac:dyDescent="0.25">
      <c r="A834" s="2">
        <v>2015</v>
      </c>
      <c r="B834" s="1" t="s">
        <v>33</v>
      </c>
      <c r="C834" s="8">
        <v>93</v>
      </c>
      <c r="D834" s="8">
        <v>16548</v>
      </c>
      <c r="E834" s="9">
        <f t="shared" si="43"/>
        <v>14827.956989247312</v>
      </c>
      <c r="F834" s="8">
        <v>7273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14082</v>
      </c>
      <c r="M834" s="9">
        <f t="shared" si="41"/>
        <v>151.41935483870967</v>
      </c>
      <c r="N834" s="8">
        <v>29</v>
      </c>
      <c r="O834" s="8">
        <v>19</v>
      </c>
      <c r="P834" s="8">
        <v>2</v>
      </c>
      <c r="Q834" s="8">
        <v>141787</v>
      </c>
      <c r="R834" s="9">
        <f t="shared" si="42"/>
        <v>1524.5913978494623</v>
      </c>
      <c r="S834" s="5">
        <v>1</v>
      </c>
      <c r="T834" s="5">
        <v>1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8">
        <v>79993</v>
      </c>
      <c r="AF834" s="5">
        <v>1</v>
      </c>
    </row>
    <row r="835" spans="1:32" x14ac:dyDescent="0.25">
      <c r="A835" s="2">
        <v>2015</v>
      </c>
      <c r="B835" s="1" t="s">
        <v>31</v>
      </c>
      <c r="C835" s="8">
        <v>80</v>
      </c>
      <c r="D835" s="8">
        <v>13644</v>
      </c>
      <c r="E835" s="9">
        <f t="shared" si="43"/>
        <v>14212.5</v>
      </c>
      <c r="F835" s="8">
        <v>4405</v>
      </c>
      <c r="G835" s="8">
        <v>1788</v>
      </c>
      <c r="H835" s="8">
        <v>500</v>
      </c>
      <c r="I835" s="8">
        <v>0</v>
      </c>
      <c r="J835" s="8">
        <v>0</v>
      </c>
      <c r="K835" s="8">
        <v>0</v>
      </c>
      <c r="L835" s="8">
        <v>9959</v>
      </c>
      <c r="M835" s="9">
        <f t="shared" si="41"/>
        <v>124.4875</v>
      </c>
      <c r="N835" s="8">
        <v>17</v>
      </c>
      <c r="O835" s="8">
        <v>7</v>
      </c>
      <c r="P835" s="8">
        <v>0</v>
      </c>
      <c r="Q835" s="8">
        <v>203271</v>
      </c>
      <c r="R835" s="9">
        <f t="shared" si="42"/>
        <v>2540.8874999999998</v>
      </c>
      <c r="S835" s="5">
        <v>1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1</v>
      </c>
      <c r="AA835" s="5">
        <v>0</v>
      </c>
      <c r="AB835" s="5">
        <v>0</v>
      </c>
      <c r="AC835" s="5">
        <v>1</v>
      </c>
      <c r="AD835" s="5">
        <v>0</v>
      </c>
      <c r="AE835" s="8">
        <v>67450</v>
      </c>
      <c r="AF835" s="5">
        <v>1</v>
      </c>
    </row>
    <row r="836" spans="1:32" x14ac:dyDescent="0.25">
      <c r="A836" s="2">
        <v>2015</v>
      </c>
      <c r="B836" s="1" t="s">
        <v>33</v>
      </c>
      <c r="C836" s="8">
        <v>7</v>
      </c>
      <c r="D836" s="8">
        <v>706</v>
      </c>
      <c r="E836" s="9">
        <f t="shared" si="43"/>
        <v>8404.7619047619046</v>
      </c>
      <c r="F836" s="8">
        <v>619</v>
      </c>
      <c r="G836" s="8">
        <v>327</v>
      </c>
      <c r="H836" s="8">
        <v>147</v>
      </c>
      <c r="I836" s="8">
        <v>0</v>
      </c>
      <c r="J836" s="8">
        <v>0</v>
      </c>
      <c r="K836" s="8">
        <v>0</v>
      </c>
      <c r="L836" s="8">
        <v>2974</v>
      </c>
      <c r="M836" s="9">
        <f t="shared" ref="M836:M899" si="44">L836/C836</f>
        <v>424.85714285714283</v>
      </c>
      <c r="N836" s="8">
        <v>11</v>
      </c>
      <c r="O836" s="8">
        <v>1</v>
      </c>
      <c r="P836" s="8">
        <v>0</v>
      </c>
      <c r="Q836" s="8">
        <v>29656</v>
      </c>
      <c r="R836" s="9">
        <f t="shared" ref="R836:R899" si="45">Q836/C836</f>
        <v>4236.5714285714284</v>
      </c>
      <c r="S836" s="5">
        <v>1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1</v>
      </c>
      <c r="AA836" s="5">
        <v>0</v>
      </c>
      <c r="AB836" s="5">
        <v>0</v>
      </c>
      <c r="AC836" s="5">
        <v>1</v>
      </c>
      <c r="AD836" s="5">
        <v>0</v>
      </c>
      <c r="AE836" s="8">
        <v>13700</v>
      </c>
      <c r="AF836" s="5">
        <v>0</v>
      </c>
    </row>
    <row r="837" spans="1:32" x14ac:dyDescent="0.25">
      <c r="A837" s="2">
        <v>2015</v>
      </c>
      <c r="B837" s="1" t="s">
        <v>33</v>
      </c>
      <c r="C837" s="8">
        <v>14</v>
      </c>
      <c r="D837" s="8">
        <v>2489</v>
      </c>
      <c r="E837" s="9">
        <f t="shared" si="43"/>
        <v>14815.476190476189</v>
      </c>
      <c r="F837" s="8">
        <v>1341</v>
      </c>
      <c r="G837" s="8">
        <v>60</v>
      </c>
      <c r="H837" s="8">
        <v>0</v>
      </c>
      <c r="I837" s="8">
        <v>0</v>
      </c>
      <c r="J837" s="8">
        <v>0</v>
      </c>
      <c r="K837" s="8">
        <v>0</v>
      </c>
      <c r="L837" s="8">
        <v>3140</v>
      </c>
      <c r="M837" s="9">
        <f t="shared" si="44"/>
        <v>224.28571428571428</v>
      </c>
      <c r="N837" s="8">
        <v>5</v>
      </c>
      <c r="O837" s="8">
        <v>6</v>
      </c>
      <c r="P837" s="8">
        <v>3</v>
      </c>
      <c r="Q837" s="8">
        <v>48781</v>
      </c>
      <c r="R837" s="9">
        <f t="shared" si="45"/>
        <v>3484.3571428571427</v>
      </c>
      <c r="S837" s="5">
        <v>1</v>
      </c>
      <c r="T837" s="5">
        <v>1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1</v>
      </c>
      <c r="AA837" s="5">
        <v>0</v>
      </c>
      <c r="AB837" s="5">
        <v>0</v>
      </c>
      <c r="AC837" s="5">
        <v>0</v>
      </c>
      <c r="AD837" s="5">
        <v>0</v>
      </c>
      <c r="AE837" s="8">
        <v>6003</v>
      </c>
      <c r="AF837" s="5">
        <v>1</v>
      </c>
    </row>
    <row r="838" spans="1:32" x14ac:dyDescent="0.25">
      <c r="A838" s="2">
        <v>2015</v>
      </c>
      <c r="B838" s="1" t="s">
        <v>29</v>
      </c>
      <c r="C838" s="8">
        <v>74</v>
      </c>
      <c r="D838" s="8">
        <v>12964</v>
      </c>
      <c r="E838" s="9">
        <f t="shared" si="43"/>
        <v>14599.099099099099</v>
      </c>
      <c r="F838" s="8">
        <v>3592</v>
      </c>
      <c r="G838" s="8">
        <v>941</v>
      </c>
      <c r="H838" s="8">
        <v>411</v>
      </c>
      <c r="I838" s="8">
        <v>0</v>
      </c>
      <c r="J838" s="8">
        <v>0</v>
      </c>
      <c r="K838" s="8">
        <v>0</v>
      </c>
      <c r="L838" s="8">
        <v>4252</v>
      </c>
      <c r="M838" s="9">
        <f t="shared" si="44"/>
        <v>57.45945945945946</v>
      </c>
      <c r="N838" s="8">
        <v>16</v>
      </c>
      <c r="O838" s="8">
        <v>3</v>
      </c>
      <c r="P838" s="8">
        <v>2</v>
      </c>
      <c r="Q838" s="8">
        <v>44914</v>
      </c>
      <c r="R838" s="9">
        <f t="shared" si="45"/>
        <v>606.94594594594594</v>
      </c>
      <c r="S838" s="5">
        <v>1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1</v>
      </c>
      <c r="AA838" s="5">
        <v>0</v>
      </c>
      <c r="AB838" s="5">
        <v>0</v>
      </c>
      <c r="AC838" s="5">
        <v>1</v>
      </c>
      <c r="AD838" s="5">
        <v>0</v>
      </c>
      <c r="AE838" s="8">
        <v>32082</v>
      </c>
      <c r="AF838" s="5">
        <v>1</v>
      </c>
    </row>
    <row r="839" spans="1:32" x14ac:dyDescent="0.25">
      <c r="A839" s="2">
        <v>2015</v>
      </c>
      <c r="B839" s="1" t="s">
        <v>29</v>
      </c>
      <c r="C839" s="8">
        <v>149</v>
      </c>
      <c r="D839" s="8">
        <v>22432</v>
      </c>
      <c r="E839" s="9">
        <f t="shared" si="43"/>
        <v>12545.86129753915</v>
      </c>
      <c r="F839" s="8">
        <v>5514</v>
      </c>
      <c r="G839" s="8">
        <v>1684</v>
      </c>
      <c r="H839" s="8">
        <v>926</v>
      </c>
      <c r="I839" s="8">
        <v>0</v>
      </c>
      <c r="J839" s="8">
        <v>0</v>
      </c>
      <c r="K839" s="8">
        <v>0</v>
      </c>
      <c r="L839" s="8">
        <v>8279</v>
      </c>
      <c r="M839" s="9">
        <f t="shared" si="44"/>
        <v>55.563758389261743</v>
      </c>
      <c r="N839" s="8">
        <v>24</v>
      </c>
      <c r="O839" s="8">
        <v>3</v>
      </c>
      <c r="P839" s="8">
        <v>0</v>
      </c>
      <c r="Q839" s="8">
        <v>226672</v>
      </c>
      <c r="R839" s="9">
        <f t="shared" si="45"/>
        <v>1521.2885906040269</v>
      </c>
      <c r="S839" s="5">
        <v>1</v>
      </c>
      <c r="T839" s="5">
        <v>1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1</v>
      </c>
      <c r="AA839" s="5">
        <v>0</v>
      </c>
      <c r="AB839" s="5">
        <v>0</v>
      </c>
      <c r="AC839" s="5">
        <v>1</v>
      </c>
      <c r="AD839" s="5">
        <v>0</v>
      </c>
      <c r="AE839" s="8">
        <v>142606</v>
      </c>
      <c r="AF839" s="5">
        <v>1</v>
      </c>
    </row>
    <row r="840" spans="1:32" x14ac:dyDescent="0.25">
      <c r="A840" s="2">
        <v>2015</v>
      </c>
      <c r="B840" s="1" t="s">
        <v>29</v>
      </c>
      <c r="C840" s="8">
        <v>57</v>
      </c>
      <c r="D840" s="8">
        <v>9572</v>
      </c>
      <c r="E840" s="9">
        <f t="shared" si="43"/>
        <v>13994.152046783625</v>
      </c>
      <c r="F840" s="8">
        <v>3509</v>
      </c>
      <c r="G840" s="8">
        <v>907</v>
      </c>
      <c r="H840" s="8">
        <v>368</v>
      </c>
      <c r="I840" s="8">
        <v>0</v>
      </c>
      <c r="J840" s="8">
        <v>0</v>
      </c>
      <c r="K840" s="8">
        <v>0</v>
      </c>
      <c r="L840" s="8">
        <v>3977</v>
      </c>
      <c r="M840" s="9">
        <f t="shared" si="44"/>
        <v>69.771929824561397</v>
      </c>
      <c r="N840" s="8">
        <v>17</v>
      </c>
      <c r="O840" s="8">
        <v>5</v>
      </c>
      <c r="P840" s="8">
        <v>0</v>
      </c>
      <c r="Q840" s="8">
        <v>35908</v>
      </c>
      <c r="R840" s="9">
        <f t="shared" si="45"/>
        <v>629.96491228070181</v>
      </c>
      <c r="S840" s="5">
        <v>1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1</v>
      </c>
      <c r="AA840" s="5">
        <v>0</v>
      </c>
      <c r="AB840" s="5">
        <v>0</v>
      </c>
      <c r="AC840" s="5">
        <v>1</v>
      </c>
      <c r="AD840" s="5">
        <v>0</v>
      </c>
      <c r="AE840" s="8">
        <v>30078</v>
      </c>
      <c r="AF840" s="5">
        <v>1</v>
      </c>
    </row>
    <row r="841" spans="1:32" x14ac:dyDescent="0.25">
      <c r="A841" s="2">
        <v>2015</v>
      </c>
      <c r="B841" s="1" t="s">
        <v>29</v>
      </c>
      <c r="C841" s="8">
        <v>32</v>
      </c>
      <c r="D841" s="8">
        <v>5825</v>
      </c>
      <c r="E841" s="9">
        <f t="shared" si="43"/>
        <v>15169.270833333334</v>
      </c>
      <c r="F841" s="8">
        <v>4444</v>
      </c>
      <c r="G841" s="8">
        <v>966</v>
      </c>
      <c r="H841" s="8">
        <v>285</v>
      </c>
      <c r="I841" s="8">
        <v>0</v>
      </c>
      <c r="J841" s="8">
        <v>0</v>
      </c>
      <c r="K841" s="8">
        <v>0</v>
      </c>
      <c r="L841" s="8">
        <v>3015</v>
      </c>
      <c r="M841" s="9">
        <f t="shared" si="44"/>
        <v>94.21875</v>
      </c>
      <c r="N841" s="8">
        <v>10</v>
      </c>
      <c r="O841" s="8">
        <v>2</v>
      </c>
      <c r="P841" s="8">
        <v>2</v>
      </c>
      <c r="Q841" s="8">
        <v>104280</v>
      </c>
      <c r="R841" s="9">
        <f t="shared" si="45"/>
        <v>3258.75</v>
      </c>
      <c r="S841" s="5">
        <v>1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1</v>
      </c>
      <c r="AA841" s="5">
        <v>0</v>
      </c>
      <c r="AB841" s="5">
        <v>0</v>
      </c>
      <c r="AC841" s="5">
        <v>1</v>
      </c>
      <c r="AD841" s="5">
        <v>0</v>
      </c>
      <c r="AE841" s="8">
        <v>67107</v>
      </c>
      <c r="AF841" s="5">
        <v>0</v>
      </c>
    </row>
    <row r="842" spans="1:32" x14ac:dyDescent="0.25">
      <c r="A842" s="2">
        <v>2015</v>
      </c>
      <c r="B842" s="1" t="s">
        <v>29</v>
      </c>
      <c r="C842" s="8">
        <v>103</v>
      </c>
      <c r="D842" s="8">
        <v>17883</v>
      </c>
      <c r="E842" s="9">
        <f t="shared" si="43"/>
        <v>14468.446601941749</v>
      </c>
      <c r="F842" s="8">
        <v>8332</v>
      </c>
      <c r="G842" s="8">
        <v>889</v>
      </c>
      <c r="H842" s="8">
        <v>391</v>
      </c>
      <c r="I842" s="8">
        <v>0</v>
      </c>
      <c r="J842" s="8">
        <v>0</v>
      </c>
      <c r="K842" s="8">
        <v>0</v>
      </c>
      <c r="L842" s="8">
        <v>10440</v>
      </c>
      <c r="M842" s="9">
        <f t="shared" si="44"/>
        <v>101.35922330097087</v>
      </c>
      <c r="N842" s="8">
        <v>26</v>
      </c>
      <c r="O842" s="8">
        <v>7</v>
      </c>
      <c r="P842" s="8">
        <v>1</v>
      </c>
      <c r="Q842" s="8">
        <v>245865</v>
      </c>
      <c r="R842" s="9">
        <f t="shared" si="45"/>
        <v>2387.0388349514565</v>
      </c>
      <c r="S842" s="5">
        <v>1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1</v>
      </c>
      <c r="AA842" s="5">
        <v>0</v>
      </c>
      <c r="AB842" s="5">
        <v>0</v>
      </c>
      <c r="AC842" s="5">
        <v>1</v>
      </c>
      <c r="AD842" s="5">
        <v>0</v>
      </c>
      <c r="AE842" s="8">
        <v>96426</v>
      </c>
      <c r="AF842" s="5">
        <v>1</v>
      </c>
    </row>
    <row r="843" spans="1:32" x14ac:dyDescent="0.25">
      <c r="A843" s="2">
        <v>2015</v>
      </c>
      <c r="B843" s="1" t="s">
        <v>29</v>
      </c>
      <c r="C843" s="8">
        <v>74</v>
      </c>
      <c r="D843" s="8">
        <v>10896</v>
      </c>
      <c r="E843" s="9">
        <f t="shared" si="43"/>
        <v>12270.270270270272</v>
      </c>
      <c r="F843" s="8">
        <v>0</v>
      </c>
      <c r="G843" s="8">
        <v>0</v>
      </c>
      <c r="H843" s="8">
        <v>0</v>
      </c>
      <c r="I843" s="8">
        <v>5194</v>
      </c>
      <c r="J843" s="8">
        <v>0</v>
      </c>
      <c r="K843" s="8">
        <v>0</v>
      </c>
      <c r="L843" s="8">
        <v>1332</v>
      </c>
      <c r="M843" s="9">
        <f t="shared" si="44"/>
        <v>18</v>
      </c>
      <c r="N843" s="8">
        <v>2</v>
      </c>
      <c r="O843" s="8">
        <v>0</v>
      </c>
      <c r="P843" s="8">
        <v>0</v>
      </c>
      <c r="Q843" s="8">
        <v>88385</v>
      </c>
      <c r="R843" s="9">
        <f t="shared" si="45"/>
        <v>1194.3918918918919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1</v>
      </c>
      <c r="AB843" s="5">
        <v>0</v>
      </c>
      <c r="AC843" s="5">
        <v>0</v>
      </c>
      <c r="AD843" s="5">
        <v>0</v>
      </c>
      <c r="AE843" s="8">
        <v>93012</v>
      </c>
      <c r="AF843" s="5">
        <v>1</v>
      </c>
    </row>
    <row r="844" spans="1:32" x14ac:dyDescent="0.25">
      <c r="A844" s="2">
        <v>2015</v>
      </c>
      <c r="B844" s="1" t="s">
        <v>31</v>
      </c>
      <c r="C844" s="8">
        <v>67</v>
      </c>
      <c r="D844" s="8">
        <v>13625</v>
      </c>
      <c r="E844" s="9">
        <f t="shared" si="43"/>
        <v>16946.517412935325</v>
      </c>
      <c r="F844" s="8">
        <v>67</v>
      </c>
      <c r="G844" s="8">
        <v>0</v>
      </c>
      <c r="H844" s="8">
        <v>0</v>
      </c>
      <c r="I844" s="8">
        <v>0</v>
      </c>
      <c r="J844" s="8">
        <v>168</v>
      </c>
      <c r="K844" s="8">
        <v>168</v>
      </c>
      <c r="L844" s="8">
        <v>10049</v>
      </c>
      <c r="M844" s="9">
        <f t="shared" si="44"/>
        <v>149.98507462686567</v>
      </c>
      <c r="N844" s="8">
        <v>4</v>
      </c>
      <c r="O844" s="8">
        <v>0</v>
      </c>
      <c r="P844" s="8">
        <v>0</v>
      </c>
      <c r="Q844" s="8">
        <v>133413</v>
      </c>
      <c r="R844" s="9">
        <f t="shared" si="45"/>
        <v>1991.2388059701493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1</v>
      </c>
      <c r="AE844" s="8">
        <v>175091</v>
      </c>
      <c r="AF844" s="5">
        <v>1</v>
      </c>
    </row>
    <row r="845" spans="1:32" x14ac:dyDescent="0.25">
      <c r="A845" s="2">
        <v>2015</v>
      </c>
      <c r="B845" s="1" t="s">
        <v>29</v>
      </c>
      <c r="C845" s="8">
        <v>36</v>
      </c>
      <c r="D845" s="8">
        <v>6397</v>
      </c>
      <c r="E845" s="9">
        <f t="shared" si="43"/>
        <v>14807.870370370372</v>
      </c>
      <c r="F845" s="8">
        <v>5410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3377</v>
      </c>
      <c r="M845" s="9">
        <f t="shared" si="44"/>
        <v>93.805555555555557</v>
      </c>
      <c r="N845" s="8">
        <v>12</v>
      </c>
      <c r="O845" s="8">
        <v>0</v>
      </c>
      <c r="P845" s="8">
        <v>0</v>
      </c>
      <c r="Q845" s="8">
        <v>57055</v>
      </c>
      <c r="R845" s="9">
        <f t="shared" si="45"/>
        <v>1584.8611111111111</v>
      </c>
      <c r="S845" s="5">
        <v>1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8">
        <v>17800</v>
      </c>
      <c r="AF845" s="5">
        <v>1</v>
      </c>
    </row>
    <row r="846" spans="1:32" x14ac:dyDescent="0.25">
      <c r="A846" s="2">
        <v>2015</v>
      </c>
      <c r="B846" s="1" t="s">
        <v>29</v>
      </c>
      <c r="C846" s="8">
        <v>75</v>
      </c>
      <c r="D846" s="8">
        <v>12943.5</v>
      </c>
      <c r="E846" s="9">
        <f t="shared" si="43"/>
        <v>14381.666666666668</v>
      </c>
      <c r="F846" s="8">
        <v>3168</v>
      </c>
      <c r="G846" s="8">
        <v>979</v>
      </c>
      <c r="H846" s="8">
        <v>525</v>
      </c>
      <c r="I846" s="8">
        <v>0</v>
      </c>
      <c r="J846" s="8">
        <v>0</v>
      </c>
      <c r="K846" s="8">
        <v>0</v>
      </c>
      <c r="L846" s="8">
        <v>4700</v>
      </c>
      <c r="M846" s="9">
        <f t="shared" si="44"/>
        <v>62.666666666666664</v>
      </c>
      <c r="N846" s="8">
        <v>26</v>
      </c>
      <c r="O846" s="8">
        <v>6</v>
      </c>
      <c r="P846" s="8">
        <v>3</v>
      </c>
      <c r="Q846" s="8">
        <v>119257</v>
      </c>
      <c r="R846" s="9">
        <f t="shared" si="45"/>
        <v>1590.0933333333332</v>
      </c>
      <c r="S846" s="5">
        <v>1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1</v>
      </c>
      <c r="AA846" s="5">
        <v>0</v>
      </c>
      <c r="AB846" s="5">
        <v>0</v>
      </c>
      <c r="AC846" s="5">
        <v>1</v>
      </c>
      <c r="AD846" s="5">
        <v>0</v>
      </c>
      <c r="AE846" s="8">
        <v>46973</v>
      </c>
      <c r="AF846" s="5">
        <v>1</v>
      </c>
    </row>
    <row r="847" spans="1:32" x14ac:dyDescent="0.25">
      <c r="A847" s="2">
        <v>2015</v>
      </c>
      <c r="B847" s="1" t="s">
        <v>30</v>
      </c>
      <c r="C847" s="8">
        <v>240</v>
      </c>
      <c r="D847" s="8">
        <v>53925</v>
      </c>
      <c r="E847" s="9">
        <f t="shared" si="43"/>
        <v>18723.958333333332</v>
      </c>
      <c r="F847" s="8">
        <v>11184</v>
      </c>
      <c r="G847" s="8">
        <v>4183</v>
      </c>
      <c r="H847" s="8">
        <v>1650</v>
      </c>
      <c r="I847" s="8">
        <v>0</v>
      </c>
      <c r="J847" s="8">
        <v>0</v>
      </c>
      <c r="K847" s="8">
        <v>0</v>
      </c>
      <c r="L847" s="8">
        <v>22273</v>
      </c>
      <c r="M847" s="9">
        <f t="shared" si="44"/>
        <v>92.80416666666666</v>
      </c>
      <c r="N847" s="8">
        <v>64</v>
      </c>
      <c r="O847" s="8">
        <v>9</v>
      </c>
      <c r="P847" s="8">
        <v>4</v>
      </c>
      <c r="Q847" s="8">
        <v>937300</v>
      </c>
      <c r="R847" s="9">
        <f t="shared" si="45"/>
        <v>3905.4166666666665</v>
      </c>
      <c r="S847" s="5">
        <v>1</v>
      </c>
      <c r="T847" s="5">
        <v>1</v>
      </c>
      <c r="U847" s="5">
        <v>1</v>
      </c>
      <c r="V847" s="5">
        <v>0</v>
      </c>
      <c r="W847" s="5">
        <v>0</v>
      </c>
      <c r="X847" s="5">
        <v>0</v>
      </c>
      <c r="Y847" s="5">
        <v>0</v>
      </c>
      <c r="Z847" s="5">
        <v>1</v>
      </c>
      <c r="AA847" s="5">
        <v>0</v>
      </c>
      <c r="AB847" s="5">
        <v>0</v>
      </c>
      <c r="AC847" s="5">
        <v>1</v>
      </c>
      <c r="AD847" s="5">
        <v>0</v>
      </c>
      <c r="AE847" s="8">
        <v>425212</v>
      </c>
      <c r="AF847" s="5">
        <v>1</v>
      </c>
    </row>
    <row r="848" spans="1:32" x14ac:dyDescent="0.25">
      <c r="A848" s="2">
        <v>2015</v>
      </c>
      <c r="B848" s="1" t="s">
        <v>29</v>
      </c>
      <c r="C848" s="8">
        <v>83</v>
      </c>
      <c r="D848" s="8">
        <v>17152</v>
      </c>
      <c r="E848" s="9">
        <f t="shared" si="43"/>
        <v>17220.883534136548</v>
      </c>
      <c r="F848" s="8">
        <v>8778</v>
      </c>
      <c r="G848" s="8">
        <v>25</v>
      </c>
      <c r="H848" s="8">
        <v>0</v>
      </c>
      <c r="I848" s="8">
        <v>0</v>
      </c>
      <c r="J848" s="8">
        <v>0</v>
      </c>
      <c r="K848" s="8">
        <v>0</v>
      </c>
      <c r="L848" s="8">
        <v>5990</v>
      </c>
      <c r="M848" s="9">
        <f t="shared" si="44"/>
        <v>72.168674698795186</v>
      </c>
      <c r="N848" s="8">
        <v>17</v>
      </c>
      <c r="O848" s="8">
        <v>7</v>
      </c>
      <c r="P848" s="8">
        <v>0</v>
      </c>
      <c r="Q848" s="8">
        <v>90224</v>
      </c>
      <c r="R848" s="9">
        <f t="shared" si="45"/>
        <v>1087.0361445783133</v>
      </c>
      <c r="S848" s="5">
        <v>1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1</v>
      </c>
      <c r="AA848" s="5">
        <v>0</v>
      </c>
      <c r="AB848" s="5">
        <v>0</v>
      </c>
      <c r="AC848" s="5">
        <v>0</v>
      </c>
      <c r="AD848" s="5">
        <v>0</v>
      </c>
      <c r="AE848" s="8">
        <v>56315</v>
      </c>
      <c r="AF848" s="5">
        <v>1</v>
      </c>
    </row>
    <row r="849" spans="1:32" x14ac:dyDescent="0.25">
      <c r="A849" s="2">
        <v>2015</v>
      </c>
      <c r="B849" s="1" t="s">
        <v>29</v>
      </c>
      <c r="C849" s="8">
        <v>32</v>
      </c>
      <c r="D849" s="8">
        <v>5657</v>
      </c>
      <c r="E849" s="9">
        <f t="shared" si="43"/>
        <v>14731.770833333334</v>
      </c>
      <c r="F849" s="8">
        <v>3111</v>
      </c>
      <c r="G849" s="8">
        <v>709</v>
      </c>
      <c r="H849" s="8">
        <v>380</v>
      </c>
      <c r="I849" s="8">
        <v>0</v>
      </c>
      <c r="J849" s="8">
        <v>0</v>
      </c>
      <c r="K849" s="8">
        <v>0</v>
      </c>
      <c r="L849" s="8">
        <v>5788</v>
      </c>
      <c r="M849" s="9">
        <f t="shared" si="44"/>
        <v>180.875</v>
      </c>
      <c r="N849" s="8">
        <v>26</v>
      </c>
      <c r="O849" s="8">
        <v>5</v>
      </c>
      <c r="P849" s="8">
        <v>2</v>
      </c>
      <c r="Q849" s="8">
        <v>46412</v>
      </c>
      <c r="R849" s="9">
        <f t="shared" si="45"/>
        <v>1450.375</v>
      </c>
      <c r="S849" s="5">
        <v>1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1</v>
      </c>
      <c r="AA849" s="5">
        <v>0</v>
      </c>
      <c r="AB849" s="5">
        <v>0</v>
      </c>
      <c r="AC849" s="5">
        <v>1</v>
      </c>
      <c r="AD849" s="5">
        <v>0</v>
      </c>
      <c r="AE849" s="8">
        <v>31165</v>
      </c>
      <c r="AF849" s="5">
        <v>1</v>
      </c>
    </row>
    <row r="850" spans="1:32" x14ac:dyDescent="0.25">
      <c r="A850" s="2">
        <v>2015</v>
      </c>
      <c r="B850" s="1" t="s">
        <v>29</v>
      </c>
      <c r="C850" s="8">
        <v>2</v>
      </c>
      <c r="D850" s="8">
        <v>404</v>
      </c>
      <c r="E850" s="9">
        <f t="shared" si="43"/>
        <v>16833.333333333332</v>
      </c>
      <c r="F850" s="8">
        <v>1313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1531</v>
      </c>
      <c r="M850" s="9">
        <f t="shared" si="44"/>
        <v>765.5</v>
      </c>
      <c r="N850" s="8">
        <v>9</v>
      </c>
      <c r="O850" s="8">
        <v>0</v>
      </c>
      <c r="P850" s="8">
        <v>0</v>
      </c>
      <c r="Q850" s="8">
        <v>470</v>
      </c>
      <c r="R850" s="9">
        <f t="shared" si="45"/>
        <v>235</v>
      </c>
      <c r="S850" s="5">
        <v>1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8">
        <v>2081</v>
      </c>
      <c r="AF850" s="5">
        <v>1</v>
      </c>
    </row>
    <row r="851" spans="1:32" x14ac:dyDescent="0.25">
      <c r="A851" s="2">
        <v>2015</v>
      </c>
      <c r="B851" s="1" t="s">
        <v>29</v>
      </c>
      <c r="C851" s="8">
        <v>79</v>
      </c>
      <c r="D851" s="8">
        <v>35526.6</v>
      </c>
      <c r="E851" s="9">
        <f t="shared" si="43"/>
        <v>37475.3164556962</v>
      </c>
      <c r="F851" s="7">
        <v>3370</v>
      </c>
      <c r="G851" s="8">
        <v>0</v>
      </c>
      <c r="H851" s="8">
        <v>0</v>
      </c>
      <c r="I851" s="8">
        <v>22635</v>
      </c>
      <c r="J851" s="8">
        <v>0</v>
      </c>
      <c r="K851" s="8">
        <v>0</v>
      </c>
      <c r="L851" s="8">
        <v>4205.8</v>
      </c>
      <c r="M851" s="9">
        <f t="shared" si="44"/>
        <v>53.237974683544309</v>
      </c>
      <c r="N851" s="8">
        <v>5</v>
      </c>
      <c r="O851" s="8">
        <v>2</v>
      </c>
      <c r="P851" s="8">
        <v>0</v>
      </c>
      <c r="Q851" s="8">
        <v>1288257</v>
      </c>
      <c r="R851" s="9">
        <f t="shared" si="45"/>
        <v>16307.050632911392</v>
      </c>
      <c r="S851" s="5">
        <v>1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1</v>
      </c>
      <c r="AB851" s="5">
        <v>0</v>
      </c>
      <c r="AC851" s="5">
        <v>0</v>
      </c>
      <c r="AD851" s="5">
        <v>0</v>
      </c>
      <c r="AE851" s="8">
        <v>188319</v>
      </c>
      <c r="AF851" s="5">
        <v>0</v>
      </c>
    </row>
    <row r="852" spans="1:32" x14ac:dyDescent="0.25">
      <c r="A852" s="2">
        <v>2015</v>
      </c>
      <c r="B852" s="1" t="s">
        <v>30</v>
      </c>
      <c r="C852" s="9">
        <v>3</v>
      </c>
      <c r="D852" s="9">
        <v>253</v>
      </c>
      <c r="E852" s="9">
        <f t="shared" si="43"/>
        <v>7027.7777777777774</v>
      </c>
      <c r="F852" s="9">
        <v>1504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1480</v>
      </c>
      <c r="M852" s="9">
        <f t="shared" si="44"/>
        <v>493.33333333333331</v>
      </c>
      <c r="N852" s="9">
        <v>8</v>
      </c>
      <c r="O852" s="9">
        <v>2</v>
      </c>
      <c r="P852" s="9">
        <v>1</v>
      </c>
      <c r="Q852" s="9">
        <v>2638</v>
      </c>
      <c r="R852" s="9">
        <f t="shared" si="45"/>
        <v>879.33333333333337</v>
      </c>
      <c r="S852" s="5">
        <v>1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9">
        <v>466</v>
      </c>
      <c r="AF852" s="5">
        <v>1</v>
      </c>
    </row>
    <row r="853" spans="1:32" x14ac:dyDescent="0.25">
      <c r="A853" s="2">
        <v>2015</v>
      </c>
      <c r="B853" s="1" t="s">
        <v>29</v>
      </c>
      <c r="C853" s="8">
        <v>4</v>
      </c>
      <c r="D853" s="8">
        <v>174</v>
      </c>
      <c r="E853" s="9">
        <f t="shared" si="43"/>
        <v>3625</v>
      </c>
      <c r="F853" s="8">
        <v>436</v>
      </c>
      <c r="G853" s="8">
        <v>3</v>
      </c>
      <c r="H853" s="8">
        <v>0</v>
      </c>
      <c r="I853" s="8">
        <v>0</v>
      </c>
      <c r="J853" s="8">
        <v>0</v>
      </c>
      <c r="K853" s="8">
        <v>0</v>
      </c>
      <c r="L853" s="8">
        <v>240</v>
      </c>
      <c r="M853" s="9">
        <f t="shared" si="44"/>
        <v>60</v>
      </c>
      <c r="N853" s="8">
        <v>2</v>
      </c>
      <c r="O853" s="8">
        <v>0</v>
      </c>
      <c r="P853" s="8">
        <v>0</v>
      </c>
      <c r="Q853" s="8">
        <v>1143</v>
      </c>
      <c r="R853" s="9">
        <f t="shared" si="45"/>
        <v>285.75</v>
      </c>
      <c r="S853" s="5">
        <v>0</v>
      </c>
      <c r="T853" s="5">
        <v>0</v>
      </c>
      <c r="U853" s="5">
        <v>1</v>
      </c>
      <c r="V853" s="5">
        <v>0</v>
      </c>
      <c r="W853" s="5">
        <v>0</v>
      </c>
      <c r="X853" s="5">
        <v>0</v>
      </c>
      <c r="Y853" s="5">
        <v>0</v>
      </c>
      <c r="Z853" s="5">
        <v>1</v>
      </c>
      <c r="AA853" s="5">
        <v>0</v>
      </c>
      <c r="AB853" s="5">
        <v>0</v>
      </c>
      <c r="AC853" s="5">
        <v>0</v>
      </c>
      <c r="AD853" s="5">
        <v>0</v>
      </c>
      <c r="AE853" s="8">
        <v>261</v>
      </c>
      <c r="AF853" s="5">
        <v>0</v>
      </c>
    </row>
    <row r="854" spans="1:32" x14ac:dyDescent="0.25">
      <c r="A854" s="2">
        <v>2015</v>
      </c>
      <c r="B854" s="1" t="s">
        <v>29</v>
      </c>
      <c r="C854" s="8">
        <v>58</v>
      </c>
      <c r="D854" s="8">
        <v>10723</v>
      </c>
      <c r="E854" s="9">
        <f t="shared" si="43"/>
        <v>15406.609195402298</v>
      </c>
      <c r="F854" s="8">
        <v>2838</v>
      </c>
      <c r="G854" s="8">
        <v>888</v>
      </c>
      <c r="H854" s="8">
        <v>340</v>
      </c>
      <c r="I854" s="8">
        <v>0</v>
      </c>
      <c r="J854" s="8">
        <v>0</v>
      </c>
      <c r="K854" s="8">
        <v>0</v>
      </c>
      <c r="L854" s="8">
        <v>7687</v>
      </c>
      <c r="M854" s="9">
        <f t="shared" si="44"/>
        <v>132.5344827586207</v>
      </c>
      <c r="N854" s="8">
        <v>27</v>
      </c>
      <c r="O854" s="8">
        <v>3</v>
      </c>
      <c r="P854" s="8">
        <v>1</v>
      </c>
      <c r="Q854" s="8">
        <v>188073</v>
      </c>
      <c r="R854" s="9">
        <f t="shared" si="45"/>
        <v>3242.6379310344828</v>
      </c>
      <c r="S854" s="5">
        <v>1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1</v>
      </c>
      <c r="AA854" s="5">
        <v>0</v>
      </c>
      <c r="AB854" s="5">
        <v>0</v>
      </c>
      <c r="AC854" s="5">
        <v>1</v>
      </c>
      <c r="AD854" s="5">
        <v>0</v>
      </c>
      <c r="AE854" s="8">
        <v>67383</v>
      </c>
      <c r="AF854" s="5">
        <v>1</v>
      </c>
    </row>
    <row r="855" spans="1:32" x14ac:dyDescent="0.25">
      <c r="A855" s="2">
        <v>2015</v>
      </c>
      <c r="B855" s="1" t="s">
        <v>29</v>
      </c>
      <c r="C855" s="8">
        <v>55</v>
      </c>
      <c r="D855" s="8">
        <v>9055</v>
      </c>
      <c r="E855" s="9">
        <f t="shared" si="43"/>
        <v>13719.696969696968</v>
      </c>
      <c r="F855" s="8">
        <v>2451</v>
      </c>
      <c r="G855" s="8">
        <v>511</v>
      </c>
      <c r="H855" s="8">
        <v>200</v>
      </c>
      <c r="I855" s="8">
        <v>0</v>
      </c>
      <c r="J855" s="8">
        <v>0</v>
      </c>
      <c r="K855" s="8">
        <v>0</v>
      </c>
      <c r="L855" s="8">
        <v>2726</v>
      </c>
      <c r="M855" s="9">
        <f t="shared" si="44"/>
        <v>49.563636363636363</v>
      </c>
      <c r="N855" s="8">
        <v>8</v>
      </c>
      <c r="O855" s="8">
        <v>1</v>
      </c>
      <c r="P855" s="8">
        <v>1</v>
      </c>
      <c r="Q855" s="8">
        <v>48245</v>
      </c>
      <c r="R855" s="9">
        <f t="shared" si="45"/>
        <v>877.18181818181813</v>
      </c>
      <c r="S855" s="5">
        <v>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1</v>
      </c>
      <c r="AA855" s="5">
        <v>0</v>
      </c>
      <c r="AB855" s="5">
        <v>0</v>
      </c>
      <c r="AC855" s="5">
        <v>1</v>
      </c>
      <c r="AD855" s="5">
        <v>0</v>
      </c>
      <c r="AE855" s="8">
        <v>31068</v>
      </c>
      <c r="AF855" s="5">
        <v>0</v>
      </c>
    </row>
    <row r="856" spans="1:32" x14ac:dyDescent="0.25">
      <c r="A856" s="2">
        <v>2015</v>
      </c>
      <c r="B856" s="1" t="s">
        <v>29</v>
      </c>
      <c r="C856" s="8">
        <v>65</v>
      </c>
      <c r="D856" s="8">
        <v>12163</v>
      </c>
      <c r="E856" s="9">
        <f t="shared" si="43"/>
        <v>15593.589743589744</v>
      </c>
      <c r="F856" s="8">
        <v>2776</v>
      </c>
      <c r="G856" s="8">
        <v>543</v>
      </c>
      <c r="H856" s="8">
        <v>174</v>
      </c>
      <c r="I856" s="8">
        <v>0</v>
      </c>
      <c r="J856" s="8">
        <v>0</v>
      </c>
      <c r="K856" s="8">
        <v>0</v>
      </c>
      <c r="L856" s="8">
        <v>2945</v>
      </c>
      <c r="M856" s="9">
        <f t="shared" si="44"/>
        <v>45.307692307692307</v>
      </c>
      <c r="N856" s="8">
        <v>11</v>
      </c>
      <c r="O856" s="8">
        <v>3</v>
      </c>
      <c r="P856" s="8">
        <v>0</v>
      </c>
      <c r="Q856" s="8">
        <v>79322</v>
      </c>
      <c r="R856" s="9">
        <f t="shared" si="45"/>
        <v>1220.3384615384616</v>
      </c>
      <c r="S856" s="5">
        <v>1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1</v>
      </c>
      <c r="AA856" s="5">
        <v>0</v>
      </c>
      <c r="AB856" s="5">
        <v>0</v>
      </c>
      <c r="AC856" s="5">
        <v>1</v>
      </c>
      <c r="AD856" s="5">
        <v>0</v>
      </c>
      <c r="AE856" s="8">
        <v>55294</v>
      </c>
      <c r="AF856" s="5">
        <v>0</v>
      </c>
    </row>
    <row r="857" spans="1:32" x14ac:dyDescent="0.25">
      <c r="A857" s="2">
        <v>2015</v>
      </c>
      <c r="B857" s="1" t="s">
        <v>29</v>
      </c>
      <c r="C857" s="8">
        <v>63</v>
      </c>
      <c r="D857" s="8">
        <v>10965</v>
      </c>
      <c r="E857" s="9">
        <f t="shared" si="43"/>
        <v>14503.968253968253</v>
      </c>
      <c r="F857" s="15">
        <v>7630</v>
      </c>
      <c r="G857" s="8">
        <v>347</v>
      </c>
      <c r="H857" s="8">
        <v>293</v>
      </c>
      <c r="I857" s="8">
        <v>0</v>
      </c>
      <c r="J857" s="8">
        <v>0</v>
      </c>
      <c r="K857" s="8">
        <v>0</v>
      </c>
      <c r="L857" s="8">
        <v>1933</v>
      </c>
      <c r="M857" s="9">
        <f t="shared" si="44"/>
        <v>30.682539682539684</v>
      </c>
      <c r="N857" s="8">
        <v>4</v>
      </c>
      <c r="O857" s="8">
        <v>2</v>
      </c>
      <c r="P857" s="8">
        <v>0</v>
      </c>
      <c r="Q857" s="8">
        <v>72457</v>
      </c>
      <c r="R857" s="9">
        <f t="shared" si="45"/>
        <v>1150.1111111111111</v>
      </c>
      <c r="S857" s="5">
        <v>1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1</v>
      </c>
      <c r="AA857" s="5">
        <v>0</v>
      </c>
      <c r="AB857" s="5">
        <v>0</v>
      </c>
      <c r="AC857" s="5">
        <v>1</v>
      </c>
      <c r="AD857" s="5">
        <v>0</v>
      </c>
      <c r="AE857" s="8">
        <v>43518</v>
      </c>
      <c r="AF857" s="5">
        <v>0</v>
      </c>
    </row>
    <row r="858" spans="1:32" x14ac:dyDescent="0.25">
      <c r="A858" s="2">
        <v>2015</v>
      </c>
      <c r="B858" s="1" t="s">
        <v>30</v>
      </c>
      <c r="C858" s="9">
        <v>15</v>
      </c>
      <c r="D858" s="9">
        <v>1766</v>
      </c>
      <c r="E858" s="9">
        <f t="shared" si="43"/>
        <v>9811.1111111111113</v>
      </c>
      <c r="F858" s="9">
        <v>2654</v>
      </c>
      <c r="G858" s="9">
        <v>228</v>
      </c>
      <c r="H858" s="9">
        <v>87</v>
      </c>
      <c r="I858" s="9">
        <v>35</v>
      </c>
      <c r="J858" s="9">
        <v>0</v>
      </c>
      <c r="K858" s="9">
        <v>0</v>
      </c>
      <c r="L858" s="9">
        <v>2354</v>
      </c>
      <c r="M858" s="9">
        <f t="shared" si="44"/>
        <v>156.93333333333334</v>
      </c>
      <c r="N858" s="9">
        <v>11</v>
      </c>
      <c r="O858" s="9">
        <v>2</v>
      </c>
      <c r="P858" s="9">
        <v>1</v>
      </c>
      <c r="Q858" s="9">
        <v>21873</v>
      </c>
      <c r="R858" s="9">
        <f t="shared" si="45"/>
        <v>1458.2</v>
      </c>
      <c r="S858" s="5">
        <v>1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1</v>
      </c>
      <c r="AA858" s="5">
        <v>1</v>
      </c>
      <c r="AB858" s="5">
        <v>0</v>
      </c>
      <c r="AC858" s="5">
        <v>1</v>
      </c>
      <c r="AD858" s="5">
        <v>0</v>
      </c>
      <c r="AE858" s="9">
        <v>7148</v>
      </c>
      <c r="AF858" s="5">
        <v>1</v>
      </c>
    </row>
    <row r="859" spans="1:32" x14ac:dyDescent="0.25">
      <c r="A859" s="2">
        <v>2015</v>
      </c>
      <c r="B859" s="1" t="s">
        <v>30</v>
      </c>
      <c r="C859" s="8">
        <v>20</v>
      </c>
      <c r="D859" s="8">
        <v>2512</v>
      </c>
      <c r="E859" s="9">
        <f t="shared" si="43"/>
        <v>10466.666666666666</v>
      </c>
      <c r="F859" s="8">
        <v>2212</v>
      </c>
      <c r="G859" s="8">
        <v>229</v>
      </c>
      <c r="H859" s="8">
        <v>120</v>
      </c>
      <c r="I859" s="8">
        <v>26</v>
      </c>
      <c r="J859" s="8">
        <v>0</v>
      </c>
      <c r="K859" s="8">
        <v>0</v>
      </c>
      <c r="L859" s="8">
        <v>1264</v>
      </c>
      <c r="M859" s="9">
        <f t="shared" si="44"/>
        <v>63.2</v>
      </c>
      <c r="N859" s="8">
        <v>5</v>
      </c>
      <c r="O859" s="8">
        <v>0</v>
      </c>
      <c r="P859" s="8">
        <v>1</v>
      </c>
      <c r="Q859" s="8">
        <v>9261</v>
      </c>
      <c r="R859" s="9">
        <f t="shared" si="45"/>
        <v>463.05</v>
      </c>
      <c r="S859" s="5">
        <v>1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1</v>
      </c>
      <c r="AA859" s="5">
        <v>1</v>
      </c>
      <c r="AB859" s="5">
        <v>0</v>
      </c>
      <c r="AC859" s="5">
        <v>1</v>
      </c>
      <c r="AD859" s="5">
        <v>0</v>
      </c>
      <c r="AE859" s="8">
        <v>6390</v>
      </c>
      <c r="AF859" s="5">
        <v>0</v>
      </c>
    </row>
    <row r="860" spans="1:32" x14ac:dyDescent="0.25">
      <c r="A860" s="2">
        <v>2015</v>
      </c>
      <c r="B860" s="1" t="s">
        <v>30</v>
      </c>
      <c r="C860" s="4">
        <v>9</v>
      </c>
      <c r="D860" s="4">
        <v>974</v>
      </c>
      <c r="E860" s="9">
        <f t="shared" si="43"/>
        <v>9018.5185185185182</v>
      </c>
      <c r="F860" s="4">
        <v>416</v>
      </c>
      <c r="G860" s="4">
        <v>71</v>
      </c>
      <c r="H860" s="4">
        <v>57</v>
      </c>
      <c r="I860" s="4">
        <v>0</v>
      </c>
      <c r="J860" s="4">
        <v>0</v>
      </c>
      <c r="K860" s="4">
        <v>0</v>
      </c>
      <c r="L860" s="4">
        <v>1250</v>
      </c>
      <c r="M860" s="9">
        <f t="shared" si="44"/>
        <v>138.88888888888889</v>
      </c>
      <c r="N860" s="4">
        <v>4</v>
      </c>
      <c r="O860" s="4">
        <v>0</v>
      </c>
      <c r="P860" s="4">
        <v>0</v>
      </c>
      <c r="Q860" s="4">
        <v>11801</v>
      </c>
      <c r="R860" s="9">
        <f t="shared" si="45"/>
        <v>1311.2222222222222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1</v>
      </c>
      <c r="AA860" s="5">
        <v>0</v>
      </c>
      <c r="AB860" s="5">
        <v>0</v>
      </c>
      <c r="AC860" s="5">
        <v>1</v>
      </c>
      <c r="AD860" s="5">
        <v>0</v>
      </c>
      <c r="AE860" s="4">
        <v>2008</v>
      </c>
      <c r="AF860" s="5">
        <v>0</v>
      </c>
    </row>
    <row r="861" spans="1:32" x14ac:dyDescent="0.25">
      <c r="A861" s="2">
        <v>2015</v>
      </c>
      <c r="B861" s="1" t="s">
        <v>34</v>
      </c>
      <c r="C861" s="10">
        <v>33</v>
      </c>
      <c r="D861" s="10">
        <v>6623</v>
      </c>
      <c r="E861" s="9">
        <f t="shared" si="43"/>
        <v>16724.747474747473</v>
      </c>
      <c r="F861" s="10">
        <v>3538</v>
      </c>
      <c r="G861" s="10">
        <v>672</v>
      </c>
      <c r="H861" s="10">
        <v>270</v>
      </c>
      <c r="I861" s="10">
        <v>0</v>
      </c>
      <c r="J861" s="10">
        <v>0</v>
      </c>
      <c r="K861" s="10">
        <v>0</v>
      </c>
      <c r="L861" s="10">
        <v>2046</v>
      </c>
      <c r="M861" s="9">
        <f t="shared" si="44"/>
        <v>62</v>
      </c>
      <c r="N861" s="55">
        <v>8</v>
      </c>
      <c r="O861" s="55">
        <v>1</v>
      </c>
      <c r="P861" s="55">
        <v>2</v>
      </c>
      <c r="Q861" s="10">
        <v>52560</v>
      </c>
      <c r="R861" s="9">
        <f t="shared" si="45"/>
        <v>1592.7272727272727</v>
      </c>
      <c r="S861" s="5">
        <v>1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1</v>
      </c>
      <c r="AA861" s="5">
        <v>0</v>
      </c>
      <c r="AB861" s="5">
        <v>0</v>
      </c>
      <c r="AC861" s="5">
        <v>1</v>
      </c>
      <c r="AD861" s="5">
        <v>0</v>
      </c>
      <c r="AE861" s="10">
        <v>15476</v>
      </c>
      <c r="AF861" s="5">
        <v>0</v>
      </c>
    </row>
    <row r="862" spans="1:32" x14ac:dyDescent="0.25">
      <c r="A862" s="2">
        <v>2015</v>
      </c>
      <c r="B862" s="1" t="s">
        <v>30</v>
      </c>
      <c r="C862" s="10">
        <v>26</v>
      </c>
      <c r="D862" s="10">
        <v>3227</v>
      </c>
      <c r="E862" s="9">
        <f t="shared" si="43"/>
        <v>10342.948717948717</v>
      </c>
      <c r="F862" s="10">
        <v>4395</v>
      </c>
      <c r="G862" s="10">
        <v>273</v>
      </c>
      <c r="H862" s="10">
        <v>163</v>
      </c>
      <c r="I862" s="10">
        <v>0</v>
      </c>
      <c r="J862" s="10">
        <v>0</v>
      </c>
      <c r="K862" s="10">
        <v>0</v>
      </c>
      <c r="L862" s="10">
        <v>1888</v>
      </c>
      <c r="M862" s="9">
        <f t="shared" si="44"/>
        <v>72.615384615384613</v>
      </c>
      <c r="N862" s="10">
        <v>7</v>
      </c>
      <c r="O862" s="10">
        <v>2</v>
      </c>
      <c r="P862" s="10">
        <v>0</v>
      </c>
      <c r="Q862" s="10">
        <v>18205</v>
      </c>
      <c r="R862" s="9">
        <f t="shared" si="45"/>
        <v>700.19230769230774</v>
      </c>
      <c r="S862" s="5">
        <v>1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1</v>
      </c>
      <c r="AA862" s="5">
        <v>0</v>
      </c>
      <c r="AB862" s="5">
        <v>0</v>
      </c>
      <c r="AC862" s="5">
        <v>1</v>
      </c>
      <c r="AD862" s="5">
        <v>0</v>
      </c>
      <c r="AE862" s="10">
        <v>6928</v>
      </c>
      <c r="AF862" s="5">
        <v>0</v>
      </c>
    </row>
    <row r="863" spans="1:32" x14ac:dyDescent="0.25">
      <c r="A863" s="2">
        <v>2015</v>
      </c>
      <c r="B863" s="1" t="s">
        <v>31</v>
      </c>
      <c r="C863" s="9">
        <v>1648</v>
      </c>
      <c r="D863" s="9">
        <v>416187</v>
      </c>
      <c r="E863" s="9">
        <f t="shared" si="43"/>
        <v>21045.054611650485</v>
      </c>
      <c r="F863" s="9">
        <v>2125</v>
      </c>
      <c r="G863" s="9">
        <v>685</v>
      </c>
      <c r="H863" s="9">
        <v>287</v>
      </c>
      <c r="I863" s="9">
        <v>0</v>
      </c>
      <c r="J863" s="24">
        <v>2649</v>
      </c>
      <c r="K863" s="9">
        <v>1741</v>
      </c>
      <c r="L863" s="9">
        <v>20230</v>
      </c>
      <c r="M863" s="9">
        <f t="shared" si="44"/>
        <v>12.275485436893204</v>
      </c>
      <c r="N863" s="9">
        <v>69</v>
      </c>
      <c r="O863" s="9">
        <v>22</v>
      </c>
      <c r="P863" s="9">
        <v>0</v>
      </c>
      <c r="Q863" s="16">
        <v>1913562</v>
      </c>
      <c r="R863" s="9">
        <f t="shared" si="45"/>
        <v>1161.1419902912621</v>
      </c>
      <c r="S863" s="5">
        <v>1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1</v>
      </c>
      <c r="AA863" s="5">
        <v>0</v>
      </c>
      <c r="AB863" s="5">
        <v>1</v>
      </c>
      <c r="AC863" s="5">
        <v>1</v>
      </c>
      <c r="AD863" s="5">
        <v>1</v>
      </c>
      <c r="AE863" s="9">
        <v>1801753</v>
      </c>
      <c r="AF863" s="5">
        <v>1</v>
      </c>
    </row>
    <row r="864" spans="1:32" x14ac:dyDescent="0.25">
      <c r="A864" s="2">
        <v>2015</v>
      </c>
      <c r="B864" s="1" t="s">
        <v>31</v>
      </c>
      <c r="C864" s="8">
        <v>161</v>
      </c>
      <c r="D864" s="8">
        <v>33999</v>
      </c>
      <c r="E864" s="9">
        <f t="shared" ref="E864:E905" si="46">D864/C864/12*1000</f>
        <v>17597.82608695652</v>
      </c>
      <c r="F864" s="8">
        <v>363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4543</v>
      </c>
      <c r="M864" s="9">
        <f t="shared" si="44"/>
        <v>28.217391304347824</v>
      </c>
      <c r="N864" s="8">
        <v>12</v>
      </c>
      <c r="O864" s="8">
        <v>0</v>
      </c>
      <c r="P864" s="8">
        <v>0</v>
      </c>
      <c r="Q864" s="8">
        <v>147039</v>
      </c>
      <c r="R864" s="9">
        <f t="shared" si="45"/>
        <v>913.28571428571433</v>
      </c>
      <c r="S864" s="5">
        <v>0</v>
      </c>
      <c r="T864" s="5">
        <v>0</v>
      </c>
      <c r="U864" s="5">
        <v>0</v>
      </c>
      <c r="V864" s="5">
        <v>0</v>
      </c>
      <c r="W864" s="5">
        <v>1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8">
        <v>134580</v>
      </c>
      <c r="AF864" s="5">
        <v>1</v>
      </c>
    </row>
    <row r="865" spans="1:32" x14ac:dyDescent="0.25">
      <c r="A865" s="2">
        <v>2015</v>
      </c>
      <c r="B865" s="1" t="s">
        <v>31</v>
      </c>
      <c r="C865" s="8">
        <v>337</v>
      </c>
      <c r="D865" s="8">
        <v>96695</v>
      </c>
      <c r="E865" s="9">
        <f t="shared" si="46"/>
        <v>23910.731948565779</v>
      </c>
      <c r="F865" s="8">
        <v>0</v>
      </c>
      <c r="G865" s="8">
        <v>0</v>
      </c>
      <c r="H865" s="8">
        <v>0</v>
      </c>
      <c r="I865" s="8">
        <v>68348</v>
      </c>
      <c r="J865" s="8">
        <v>0</v>
      </c>
      <c r="K865" s="8">
        <v>0</v>
      </c>
      <c r="L865" s="8">
        <v>1503</v>
      </c>
      <c r="M865" s="9">
        <f t="shared" si="44"/>
        <v>4.4599406528189913</v>
      </c>
      <c r="N865" s="8">
        <v>20</v>
      </c>
      <c r="O865" s="8">
        <v>0</v>
      </c>
      <c r="P865" s="8">
        <v>0</v>
      </c>
      <c r="Q865" s="15">
        <v>326177</v>
      </c>
      <c r="R865" s="9">
        <f t="shared" si="45"/>
        <v>967.88427299703267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1</v>
      </c>
      <c r="AB865" s="5">
        <v>0</v>
      </c>
      <c r="AC865" s="5">
        <v>0</v>
      </c>
      <c r="AD865" s="5">
        <v>0</v>
      </c>
      <c r="AE865" s="8">
        <v>876134</v>
      </c>
      <c r="AF865" s="5">
        <v>1</v>
      </c>
    </row>
    <row r="866" spans="1:32" x14ac:dyDescent="0.25">
      <c r="A866" s="2">
        <v>2015</v>
      </c>
      <c r="B866" s="1" t="s">
        <v>30</v>
      </c>
      <c r="C866" s="16">
        <v>74</v>
      </c>
      <c r="D866" s="16">
        <v>13575</v>
      </c>
      <c r="E866" s="9">
        <f t="shared" si="46"/>
        <v>15287.162162162162</v>
      </c>
      <c r="F866" s="9">
        <v>2667</v>
      </c>
      <c r="G866" s="32">
        <v>955</v>
      </c>
      <c r="H866" s="32">
        <v>393</v>
      </c>
      <c r="I866" s="9">
        <v>0</v>
      </c>
      <c r="J866" s="9">
        <v>0</v>
      </c>
      <c r="K866" s="9">
        <v>0</v>
      </c>
      <c r="L866" s="9">
        <v>4991</v>
      </c>
      <c r="M866" s="9">
        <f t="shared" si="44"/>
        <v>67.445945945945951</v>
      </c>
      <c r="N866" s="9">
        <v>18</v>
      </c>
      <c r="O866" s="9">
        <v>4</v>
      </c>
      <c r="P866" s="9">
        <v>2</v>
      </c>
      <c r="Q866" s="9">
        <v>62600</v>
      </c>
      <c r="R866" s="9">
        <f t="shared" si="45"/>
        <v>845.94594594594594</v>
      </c>
      <c r="S866" s="5">
        <v>1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1</v>
      </c>
      <c r="AA866" s="5">
        <v>0</v>
      </c>
      <c r="AB866" s="5">
        <v>0</v>
      </c>
      <c r="AC866" s="5">
        <v>1</v>
      </c>
      <c r="AD866" s="5">
        <v>0</v>
      </c>
      <c r="AE866" s="9">
        <v>31322</v>
      </c>
      <c r="AF866" s="5">
        <v>1</v>
      </c>
    </row>
    <row r="867" spans="1:32" x14ac:dyDescent="0.25">
      <c r="A867" s="2">
        <v>2015</v>
      </c>
      <c r="B867" s="1" t="s">
        <v>30</v>
      </c>
      <c r="C867" s="32">
        <v>6</v>
      </c>
      <c r="D867" s="32">
        <v>1131</v>
      </c>
      <c r="E867" s="9">
        <f t="shared" si="46"/>
        <v>15708.333333333334</v>
      </c>
      <c r="F867" s="9">
        <v>1511</v>
      </c>
      <c r="G867" s="32">
        <v>244</v>
      </c>
      <c r="H867" s="32">
        <v>0</v>
      </c>
      <c r="I867" s="9">
        <v>0</v>
      </c>
      <c r="J867" s="9">
        <v>0</v>
      </c>
      <c r="K867" s="9">
        <v>0</v>
      </c>
      <c r="L867" s="12">
        <v>4723</v>
      </c>
      <c r="M867" s="9">
        <f t="shared" si="44"/>
        <v>787.16666666666663</v>
      </c>
      <c r="N867" s="9">
        <v>6</v>
      </c>
      <c r="O867" s="9">
        <v>2</v>
      </c>
      <c r="P867" s="9">
        <v>1</v>
      </c>
      <c r="Q867" s="9">
        <v>10346</v>
      </c>
      <c r="R867" s="9">
        <f t="shared" si="45"/>
        <v>1724.3333333333333</v>
      </c>
      <c r="S867" s="5">
        <v>1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1</v>
      </c>
      <c r="AA867" s="5">
        <v>0</v>
      </c>
      <c r="AB867" s="5">
        <v>0</v>
      </c>
      <c r="AC867" s="5">
        <v>0</v>
      </c>
      <c r="AD867" s="5">
        <v>0</v>
      </c>
      <c r="AE867" s="9">
        <v>2456</v>
      </c>
      <c r="AF867" s="5">
        <v>0</v>
      </c>
    </row>
    <row r="868" spans="1:32" x14ac:dyDescent="0.25">
      <c r="A868" s="2">
        <v>2015</v>
      </c>
      <c r="B868" s="1" t="s">
        <v>30</v>
      </c>
      <c r="C868" s="32">
        <v>8</v>
      </c>
      <c r="D868" s="32">
        <v>826</v>
      </c>
      <c r="E868" s="9">
        <f t="shared" si="46"/>
        <v>8604.1666666666661</v>
      </c>
      <c r="F868" s="9">
        <v>2259</v>
      </c>
      <c r="G868" s="32">
        <v>48</v>
      </c>
      <c r="H868" s="32">
        <v>36</v>
      </c>
      <c r="I868" s="9">
        <v>0</v>
      </c>
      <c r="J868" s="9">
        <v>0</v>
      </c>
      <c r="K868" s="9">
        <v>0</v>
      </c>
      <c r="L868" s="9">
        <v>1081</v>
      </c>
      <c r="M868" s="9">
        <f t="shared" si="44"/>
        <v>135.125</v>
      </c>
      <c r="N868" s="9">
        <v>1</v>
      </c>
      <c r="O868" s="9">
        <v>0</v>
      </c>
      <c r="P868" s="9">
        <v>0</v>
      </c>
      <c r="Q868" s="9">
        <v>3444</v>
      </c>
      <c r="R868" s="9">
        <f t="shared" si="45"/>
        <v>430.5</v>
      </c>
      <c r="S868" s="5">
        <v>1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1</v>
      </c>
      <c r="AA868" s="5">
        <v>0</v>
      </c>
      <c r="AB868" s="5">
        <v>0</v>
      </c>
      <c r="AC868" s="5">
        <v>1</v>
      </c>
      <c r="AD868" s="5">
        <v>0</v>
      </c>
      <c r="AE868" s="9">
        <v>2145</v>
      </c>
      <c r="AF868" s="5">
        <v>0</v>
      </c>
    </row>
    <row r="869" spans="1:32" x14ac:dyDescent="0.25">
      <c r="A869" s="2">
        <v>2015</v>
      </c>
      <c r="B869" s="1" t="s">
        <v>30</v>
      </c>
      <c r="C869" s="32">
        <v>3</v>
      </c>
      <c r="D869" s="32">
        <v>216</v>
      </c>
      <c r="E869" s="9">
        <f t="shared" si="46"/>
        <v>6000</v>
      </c>
      <c r="F869" s="9">
        <v>3710</v>
      </c>
      <c r="G869" s="12">
        <v>0</v>
      </c>
      <c r="H869" s="32">
        <v>0</v>
      </c>
      <c r="I869" s="9">
        <v>0</v>
      </c>
      <c r="J869" s="9">
        <v>0</v>
      </c>
      <c r="K869" s="9">
        <v>0</v>
      </c>
      <c r="L869" s="9">
        <v>310</v>
      </c>
      <c r="M869" s="9">
        <f t="shared" si="44"/>
        <v>103.33333333333333</v>
      </c>
      <c r="N869" s="9">
        <v>1</v>
      </c>
      <c r="O869" s="9">
        <v>0</v>
      </c>
      <c r="P869" s="9">
        <v>0</v>
      </c>
      <c r="Q869" s="9">
        <v>1402</v>
      </c>
      <c r="R869" s="9">
        <f t="shared" si="45"/>
        <v>467.33333333333331</v>
      </c>
      <c r="S869" s="5">
        <v>1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9">
        <v>539</v>
      </c>
      <c r="AF869" s="5">
        <v>0</v>
      </c>
    </row>
    <row r="870" spans="1:32" x14ac:dyDescent="0.25">
      <c r="A870" s="2">
        <v>2015</v>
      </c>
      <c r="B870" s="1" t="s">
        <v>29</v>
      </c>
      <c r="C870" s="32">
        <v>20</v>
      </c>
      <c r="D870" s="32">
        <v>2016</v>
      </c>
      <c r="E870" s="9">
        <f t="shared" si="46"/>
        <v>8400</v>
      </c>
      <c r="F870" s="9">
        <v>1002</v>
      </c>
      <c r="G870" s="32">
        <v>207</v>
      </c>
      <c r="H870" s="32">
        <v>127</v>
      </c>
      <c r="I870" s="9">
        <v>0</v>
      </c>
      <c r="J870" s="9">
        <v>0</v>
      </c>
      <c r="K870" s="9">
        <v>0</v>
      </c>
      <c r="L870" s="9">
        <v>1313</v>
      </c>
      <c r="M870" s="9">
        <f t="shared" si="44"/>
        <v>65.650000000000006</v>
      </c>
      <c r="N870" s="9">
        <v>4</v>
      </c>
      <c r="O870" s="9">
        <v>1</v>
      </c>
      <c r="P870" s="9">
        <v>1</v>
      </c>
      <c r="Q870" s="9">
        <v>4620</v>
      </c>
      <c r="R870" s="9">
        <f t="shared" si="45"/>
        <v>231</v>
      </c>
      <c r="S870" s="5">
        <v>1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1</v>
      </c>
      <c r="AA870" s="5">
        <v>0</v>
      </c>
      <c r="AB870" s="5">
        <v>0</v>
      </c>
      <c r="AC870" s="5">
        <v>1</v>
      </c>
      <c r="AD870" s="5">
        <v>0</v>
      </c>
      <c r="AE870" s="9">
        <v>4944</v>
      </c>
      <c r="AF870" s="5">
        <v>0</v>
      </c>
    </row>
    <row r="871" spans="1:32" x14ac:dyDescent="0.25">
      <c r="A871" s="2">
        <v>2015</v>
      </c>
      <c r="B871" s="1" t="s">
        <v>30</v>
      </c>
      <c r="C871" s="32">
        <v>2</v>
      </c>
      <c r="D871" s="32">
        <v>36</v>
      </c>
      <c r="E871" s="9">
        <f t="shared" si="46"/>
        <v>1500</v>
      </c>
      <c r="F871" s="9">
        <v>2205</v>
      </c>
      <c r="G871" s="12">
        <v>0</v>
      </c>
      <c r="H871" s="32">
        <v>0</v>
      </c>
      <c r="I871" s="9">
        <v>0</v>
      </c>
      <c r="J871" s="9">
        <v>0</v>
      </c>
      <c r="K871" s="9">
        <v>0</v>
      </c>
      <c r="L871" s="9">
        <v>680</v>
      </c>
      <c r="M871" s="9">
        <f t="shared" si="44"/>
        <v>340</v>
      </c>
      <c r="N871" s="9">
        <v>1</v>
      </c>
      <c r="O871" s="9">
        <v>1</v>
      </c>
      <c r="P871" s="9">
        <v>0</v>
      </c>
      <c r="Q871" s="9">
        <v>5215</v>
      </c>
      <c r="R871" s="9">
        <f t="shared" si="45"/>
        <v>2607.5</v>
      </c>
      <c r="S871" s="5">
        <v>1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9">
        <v>417</v>
      </c>
      <c r="AF871" s="5">
        <v>0</v>
      </c>
    </row>
    <row r="872" spans="1:32" x14ac:dyDescent="0.25">
      <c r="A872" s="2">
        <v>2015</v>
      </c>
      <c r="B872" s="1" t="s">
        <v>30</v>
      </c>
      <c r="C872" s="32">
        <v>2</v>
      </c>
      <c r="D872" s="32">
        <v>182</v>
      </c>
      <c r="E872" s="9">
        <f t="shared" si="46"/>
        <v>7583.333333333333</v>
      </c>
      <c r="F872" s="9">
        <v>1611</v>
      </c>
      <c r="G872" s="12">
        <v>0</v>
      </c>
      <c r="H872" s="32">
        <v>0</v>
      </c>
      <c r="I872" s="9">
        <v>0</v>
      </c>
      <c r="J872" s="9">
        <v>0</v>
      </c>
      <c r="K872" s="9">
        <v>0</v>
      </c>
      <c r="L872" s="9">
        <v>819</v>
      </c>
      <c r="M872" s="9">
        <f t="shared" si="44"/>
        <v>409.5</v>
      </c>
      <c r="N872" s="9">
        <v>1</v>
      </c>
      <c r="O872" s="9">
        <v>1</v>
      </c>
      <c r="P872" s="9">
        <v>0</v>
      </c>
      <c r="Q872" s="9">
        <v>2623</v>
      </c>
      <c r="R872" s="9">
        <f t="shared" si="45"/>
        <v>1311.5</v>
      </c>
      <c r="S872" s="5">
        <v>1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9">
        <v>620</v>
      </c>
      <c r="AF872" s="5">
        <v>0</v>
      </c>
    </row>
    <row r="873" spans="1:32" x14ac:dyDescent="0.25">
      <c r="A873" s="2">
        <v>2015</v>
      </c>
      <c r="B873" s="1" t="s">
        <v>30</v>
      </c>
      <c r="C873" s="32">
        <v>6</v>
      </c>
      <c r="D873" s="32">
        <v>733</v>
      </c>
      <c r="E873" s="9">
        <f t="shared" si="46"/>
        <v>10180.555555555555</v>
      </c>
      <c r="F873" s="9">
        <v>1259</v>
      </c>
      <c r="G873" s="12">
        <v>0</v>
      </c>
      <c r="H873" s="32">
        <v>0</v>
      </c>
      <c r="I873" s="9">
        <v>0</v>
      </c>
      <c r="J873" s="9">
        <v>0</v>
      </c>
      <c r="K873" s="9">
        <v>0</v>
      </c>
      <c r="L873" s="9">
        <v>2160</v>
      </c>
      <c r="M873" s="9">
        <f t="shared" si="44"/>
        <v>360</v>
      </c>
      <c r="N873" s="9">
        <v>6</v>
      </c>
      <c r="O873" s="9">
        <v>4</v>
      </c>
      <c r="P873" s="9">
        <v>3</v>
      </c>
      <c r="Q873" s="9">
        <v>12043</v>
      </c>
      <c r="R873" s="9">
        <f t="shared" si="45"/>
        <v>2007.1666666666667</v>
      </c>
      <c r="S873" s="5">
        <v>1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9">
        <v>1547</v>
      </c>
      <c r="AF873" s="5">
        <v>0</v>
      </c>
    </row>
    <row r="874" spans="1:32" x14ac:dyDescent="0.25">
      <c r="A874" s="2">
        <v>2015</v>
      </c>
      <c r="B874" s="1" t="s">
        <v>30</v>
      </c>
      <c r="C874" s="32">
        <v>1</v>
      </c>
      <c r="D874" s="32">
        <v>42</v>
      </c>
      <c r="E874" s="9">
        <f t="shared" si="46"/>
        <v>3500</v>
      </c>
      <c r="F874" s="9">
        <v>2005</v>
      </c>
      <c r="G874" s="12">
        <v>0</v>
      </c>
      <c r="H874" s="32">
        <v>0</v>
      </c>
      <c r="I874" s="9">
        <v>0</v>
      </c>
      <c r="J874" s="9">
        <v>0</v>
      </c>
      <c r="K874" s="9">
        <v>0</v>
      </c>
      <c r="L874" s="9">
        <v>1350</v>
      </c>
      <c r="M874" s="9">
        <f t="shared" si="44"/>
        <v>1350</v>
      </c>
      <c r="N874" s="9">
        <v>7</v>
      </c>
      <c r="O874" s="9">
        <v>2</v>
      </c>
      <c r="P874" s="9">
        <v>1</v>
      </c>
      <c r="Q874" s="9">
        <v>2534</v>
      </c>
      <c r="R874" s="9">
        <f t="shared" si="45"/>
        <v>2534</v>
      </c>
      <c r="S874" s="5">
        <v>1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9">
        <v>280</v>
      </c>
      <c r="AF874" s="5">
        <v>0</v>
      </c>
    </row>
    <row r="875" spans="1:32" x14ac:dyDescent="0.25">
      <c r="A875" s="2">
        <v>2015</v>
      </c>
      <c r="B875" s="1" t="s">
        <v>29</v>
      </c>
      <c r="C875" s="32">
        <v>6</v>
      </c>
      <c r="D875" s="32">
        <v>689</v>
      </c>
      <c r="E875" s="9">
        <f t="shared" si="46"/>
        <v>9569.4444444444453</v>
      </c>
      <c r="F875" s="9">
        <v>500</v>
      </c>
      <c r="G875" s="12">
        <v>0</v>
      </c>
      <c r="H875" s="32">
        <v>0</v>
      </c>
      <c r="I875" s="9">
        <v>0</v>
      </c>
      <c r="J875" s="9">
        <v>0</v>
      </c>
      <c r="K875" s="9">
        <v>0</v>
      </c>
      <c r="L875" s="9">
        <v>162</v>
      </c>
      <c r="M875" s="9">
        <f t="shared" si="44"/>
        <v>27</v>
      </c>
      <c r="N875" s="9">
        <v>2</v>
      </c>
      <c r="O875" s="9">
        <v>0</v>
      </c>
      <c r="P875" s="9">
        <v>0</v>
      </c>
      <c r="Q875" s="9">
        <v>237</v>
      </c>
      <c r="R875" s="9">
        <f t="shared" si="45"/>
        <v>39.5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9">
        <v>416</v>
      </c>
      <c r="AF875" s="5">
        <v>1</v>
      </c>
    </row>
    <row r="876" spans="1:32" x14ac:dyDescent="0.25">
      <c r="A876" s="2">
        <v>2015</v>
      </c>
      <c r="B876" s="1" t="s">
        <v>29</v>
      </c>
      <c r="C876" s="9">
        <v>681</v>
      </c>
      <c r="D876" s="9">
        <v>162415</v>
      </c>
      <c r="E876" s="9">
        <f t="shared" si="46"/>
        <v>19874.571708272149</v>
      </c>
      <c r="F876" s="9">
        <v>16380</v>
      </c>
      <c r="G876" s="9">
        <v>3873</v>
      </c>
      <c r="H876" s="9">
        <v>1340</v>
      </c>
      <c r="I876" s="9">
        <v>17583</v>
      </c>
      <c r="J876" s="9">
        <v>122</v>
      </c>
      <c r="K876" s="9">
        <v>122</v>
      </c>
      <c r="L876" s="9">
        <v>43680</v>
      </c>
      <c r="M876" s="9">
        <f t="shared" si="44"/>
        <v>64.140969162995589</v>
      </c>
      <c r="N876" s="9">
        <v>112</v>
      </c>
      <c r="O876" s="9">
        <v>33</v>
      </c>
      <c r="P876" s="9">
        <v>6</v>
      </c>
      <c r="Q876" s="9">
        <v>1220156</v>
      </c>
      <c r="R876" s="9">
        <f t="shared" si="45"/>
        <v>1791.712187958884</v>
      </c>
      <c r="S876" s="5">
        <v>1</v>
      </c>
      <c r="T876" s="5">
        <v>0</v>
      </c>
      <c r="U876" s="5">
        <v>1</v>
      </c>
      <c r="V876" s="5">
        <v>0</v>
      </c>
      <c r="W876" s="5">
        <v>0</v>
      </c>
      <c r="X876" s="5">
        <v>0</v>
      </c>
      <c r="Y876" s="5">
        <v>0</v>
      </c>
      <c r="Z876" s="5">
        <v>1</v>
      </c>
      <c r="AA876" s="5">
        <v>1</v>
      </c>
      <c r="AB876" s="5">
        <v>0</v>
      </c>
      <c r="AC876" s="5">
        <v>1</v>
      </c>
      <c r="AD876" s="5">
        <v>1</v>
      </c>
      <c r="AE876" s="9">
        <v>467070</v>
      </c>
      <c r="AF876" s="5">
        <v>0</v>
      </c>
    </row>
    <row r="877" spans="1:32" x14ac:dyDescent="0.25">
      <c r="A877" s="2">
        <v>2015</v>
      </c>
      <c r="B877" s="1" t="s">
        <v>29</v>
      </c>
      <c r="C877" s="8">
        <v>7</v>
      </c>
      <c r="D877" s="8">
        <v>1362</v>
      </c>
      <c r="E877" s="9">
        <f t="shared" si="46"/>
        <v>16214.285714285716</v>
      </c>
      <c r="F877" s="8">
        <v>2387</v>
      </c>
      <c r="G877" s="8">
        <v>317</v>
      </c>
      <c r="H877" s="8">
        <v>184</v>
      </c>
      <c r="I877" s="8">
        <v>0</v>
      </c>
      <c r="J877" s="8">
        <v>0</v>
      </c>
      <c r="K877" s="8">
        <v>0</v>
      </c>
      <c r="L877" s="8">
        <v>482</v>
      </c>
      <c r="M877" s="9">
        <f t="shared" si="44"/>
        <v>68.857142857142861</v>
      </c>
      <c r="N877" s="8">
        <v>0</v>
      </c>
      <c r="O877" s="8">
        <v>0</v>
      </c>
      <c r="P877" s="8">
        <v>1</v>
      </c>
      <c r="Q877" s="8">
        <v>15229</v>
      </c>
      <c r="R877" s="9">
        <f t="shared" si="45"/>
        <v>2175.5714285714284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1</v>
      </c>
      <c r="AA877" s="5">
        <v>0</v>
      </c>
      <c r="AB877" s="5">
        <v>0</v>
      </c>
      <c r="AC877" s="5">
        <v>1</v>
      </c>
      <c r="AD877" s="5">
        <v>0</v>
      </c>
      <c r="AE877" s="8">
        <v>10678</v>
      </c>
      <c r="AF877" s="5">
        <v>0</v>
      </c>
    </row>
    <row r="878" spans="1:32" x14ac:dyDescent="0.25">
      <c r="A878" s="2">
        <v>2015</v>
      </c>
      <c r="B878" s="1" t="s">
        <v>29</v>
      </c>
      <c r="C878" s="8">
        <v>11</v>
      </c>
      <c r="D878" s="8">
        <v>1488</v>
      </c>
      <c r="E878" s="9">
        <f t="shared" si="46"/>
        <v>11272.727272727274</v>
      </c>
      <c r="F878" s="8">
        <v>695</v>
      </c>
      <c r="G878" s="8">
        <v>114</v>
      </c>
      <c r="H878" s="8">
        <v>38</v>
      </c>
      <c r="I878" s="8">
        <v>0</v>
      </c>
      <c r="J878" s="8">
        <v>0</v>
      </c>
      <c r="K878" s="8">
        <v>0</v>
      </c>
      <c r="L878" s="8">
        <v>408</v>
      </c>
      <c r="M878" s="9">
        <f t="shared" si="44"/>
        <v>37.090909090909093</v>
      </c>
      <c r="N878" s="8">
        <v>0</v>
      </c>
      <c r="O878" s="8">
        <v>0</v>
      </c>
      <c r="P878" s="8">
        <v>0</v>
      </c>
      <c r="Q878" s="8">
        <v>4501</v>
      </c>
      <c r="R878" s="9">
        <f t="shared" si="45"/>
        <v>409.18181818181819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1</v>
      </c>
      <c r="AA878" s="5">
        <v>0</v>
      </c>
      <c r="AB878" s="5">
        <v>0</v>
      </c>
      <c r="AC878" s="5">
        <v>1</v>
      </c>
      <c r="AD878" s="5">
        <v>0</v>
      </c>
      <c r="AE878" s="8">
        <v>2889</v>
      </c>
      <c r="AF878" s="5">
        <v>1</v>
      </c>
    </row>
    <row r="879" spans="1:32" x14ac:dyDescent="0.25">
      <c r="A879" s="2">
        <v>2015</v>
      </c>
      <c r="B879" s="1" t="s">
        <v>29</v>
      </c>
      <c r="C879" s="8">
        <v>34</v>
      </c>
      <c r="D879" s="8">
        <v>6147</v>
      </c>
      <c r="E879" s="9">
        <f t="shared" si="46"/>
        <v>15066.176470588234</v>
      </c>
      <c r="F879" s="8">
        <v>1149</v>
      </c>
      <c r="G879" s="8">
        <v>260</v>
      </c>
      <c r="H879" s="8">
        <v>181</v>
      </c>
      <c r="I879" s="8">
        <v>0</v>
      </c>
      <c r="J879" s="8">
        <v>0</v>
      </c>
      <c r="K879" s="8">
        <v>0</v>
      </c>
      <c r="L879" s="8">
        <v>1579</v>
      </c>
      <c r="M879" s="9">
        <f t="shared" si="44"/>
        <v>46.441176470588232</v>
      </c>
      <c r="N879" s="8">
        <v>11</v>
      </c>
      <c r="O879" s="8">
        <v>0</v>
      </c>
      <c r="P879" s="8">
        <v>1</v>
      </c>
      <c r="Q879" s="8">
        <v>41892</v>
      </c>
      <c r="R879" s="9">
        <f t="shared" si="45"/>
        <v>1232.1176470588234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1</v>
      </c>
      <c r="AA879" s="5">
        <v>0</v>
      </c>
      <c r="AB879" s="5">
        <v>0</v>
      </c>
      <c r="AC879" s="5">
        <v>1</v>
      </c>
      <c r="AD879" s="5">
        <v>0</v>
      </c>
      <c r="AE879" s="8">
        <v>15164</v>
      </c>
      <c r="AF879" s="5">
        <v>0</v>
      </c>
    </row>
    <row r="880" spans="1:32" x14ac:dyDescent="0.25">
      <c r="A880" s="2">
        <v>2015</v>
      </c>
      <c r="B880" s="1" t="s">
        <v>36</v>
      </c>
      <c r="C880" s="8">
        <v>3</v>
      </c>
      <c r="D880" s="8">
        <v>195</v>
      </c>
      <c r="E880" s="9">
        <f t="shared" si="46"/>
        <v>5416.666666666667</v>
      </c>
      <c r="F880" s="8">
        <v>2847</v>
      </c>
      <c r="G880" s="8">
        <v>27</v>
      </c>
      <c r="H880" s="8">
        <v>7</v>
      </c>
      <c r="I880" s="8">
        <v>0</v>
      </c>
      <c r="J880" s="8">
        <v>0</v>
      </c>
      <c r="K880" s="8">
        <v>0</v>
      </c>
      <c r="L880" s="8">
        <v>267</v>
      </c>
      <c r="M880" s="9">
        <f t="shared" si="44"/>
        <v>89</v>
      </c>
      <c r="N880" s="8">
        <v>0</v>
      </c>
      <c r="O880" s="8">
        <v>0</v>
      </c>
      <c r="P880" s="8">
        <v>0</v>
      </c>
      <c r="Q880" s="8">
        <v>1272</v>
      </c>
      <c r="R880" s="9">
        <f t="shared" si="45"/>
        <v>424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1</v>
      </c>
      <c r="AA880" s="5">
        <v>0</v>
      </c>
      <c r="AB880" s="5">
        <v>0</v>
      </c>
      <c r="AC880" s="5">
        <v>1</v>
      </c>
      <c r="AD880" s="5">
        <v>0</v>
      </c>
      <c r="AE880" s="8">
        <v>555</v>
      </c>
      <c r="AF880" s="5">
        <v>0</v>
      </c>
    </row>
    <row r="881" spans="1:32" x14ac:dyDescent="0.25">
      <c r="A881" s="2">
        <v>2015</v>
      </c>
      <c r="B881" s="1" t="s">
        <v>30</v>
      </c>
      <c r="C881" s="8">
        <v>162</v>
      </c>
      <c r="D881" s="8">
        <v>33349</v>
      </c>
      <c r="E881" s="9">
        <f t="shared" si="46"/>
        <v>17154.8353909465</v>
      </c>
      <c r="F881" s="8">
        <v>5956</v>
      </c>
      <c r="G881" s="8">
        <v>3007</v>
      </c>
      <c r="H881" s="8">
        <v>800</v>
      </c>
      <c r="I881" s="9">
        <v>0</v>
      </c>
      <c r="J881" s="9">
        <v>0</v>
      </c>
      <c r="K881" s="9">
        <v>0</v>
      </c>
      <c r="L881" s="8">
        <v>8642</v>
      </c>
      <c r="M881" s="9">
        <f t="shared" si="44"/>
        <v>53.345679012345677</v>
      </c>
      <c r="N881" s="8">
        <v>21</v>
      </c>
      <c r="O881" s="8">
        <v>8</v>
      </c>
      <c r="P881" s="8">
        <v>5</v>
      </c>
      <c r="Q881" s="8">
        <v>230144</v>
      </c>
      <c r="R881" s="9">
        <f t="shared" si="45"/>
        <v>1420.641975308642</v>
      </c>
      <c r="S881" s="5">
        <v>1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1</v>
      </c>
      <c r="AA881" s="5">
        <v>0</v>
      </c>
      <c r="AB881" s="5">
        <v>0</v>
      </c>
      <c r="AC881" s="5">
        <v>1</v>
      </c>
      <c r="AD881" s="5">
        <v>0</v>
      </c>
      <c r="AE881" s="8">
        <v>107930</v>
      </c>
      <c r="AF881" s="5">
        <v>1</v>
      </c>
    </row>
    <row r="882" spans="1:32" x14ac:dyDescent="0.25">
      <c r="A882" s="2">
        <v>2015</v>
      </c>
      <c r="B882" s="1" t="s">
        <v>30</v>
      </c>
      <c r="C882" s="8">
        <v>269</v>
      </c>
      <c r="D882" s="8">
        <v>47306</v>
      </c>
      <c r="E882" s="9">
        <f t="shared" si="46"/>
        <v>14654.894671623297</v>
      </c>
      <c r="F882" s="8">
        <v>7587</v>
      </c>
      <c r="G882" s="8">
        <v>3231</v>
      </c>
      <c r="H882" s="8">
        <v>1100</v>
      </c>
      <c r="I882" s="8">
        <v>0</v>
      </c>
      <c r="J882" s="8">
        <v>0</v>
      </c>
      <c r="K882" s="8">
        <v>0</v>
      </c>
      <c r="L882" s="8">
        <v>16741</v>
      </c>
      <c r="M882" s="9">
        <f t="shared" si="44"/>
        <v>62.234200743494426</v>
      </c>
      <c r="N882" s="8">
        <v>54</v>
      </c>
      <c r="O882" s="8">
        <v>12</v>
      </c>
      <c r="P882" s="8">
        <v>5</v>
      </c>
      <c r="Q882" s="8">
        <v>368002</v>
      </c>
      <c r="R882" s="9">
        <f t="shared" si="45"/>
        <v>1368.0371747211896</v>
      </c>
      <c r="S882" s="5">
        <v>1</v>
      </c>
      <c r="T882" s="5">
        <v>0</v>
      </c>
      <c r="U882" s="5">
        <v>0</v>
      </c>
      <c r="V882" s="5">
        <v>0</v>
      </c>
      <c r="W882" s="5">
        <v>0</v>
      </c>
      <c r="X882" s="5">
        <v>1</v>
      </c>
      <c r="Y882" s="5">
        <v>0</v>
      </c>
      <c r="Z882" s="5">
        <v>1</v>
      </c>
      <c r="AA882" s="5">
        <v>0</v>
      </c>
      <c r="AB882" s="5">
        <v>0</v>
      </c>
      <c r="AC882" s="5">
        <v>1</v>
      </c>
      <c r="AD882" s="5">
        <v>0</v>
      </c>
      <c r="AE882" s="8">
        <v>169625</v>
      </c>
      <c r="AF882" s="5">
        <v>1</v>
      </c>
    </row>
    <row r="883" spans="1:32" x14ac:dyDescent="0.25">
      <c r="A883" s="2">
        <v>2015</v>
      </c>
      <c r="B883" s="1" t="s">
        <v>30</v>
      </c>
      <c r="C883" s="8">
        <v>140</v>
      </c>
      <c r="D883" s="8">
        <v>31002</v>
      </c>
      <c r="E883" s="9">
        <f t="shared" si="46"/>
        <v>18453.571428571428</v>
      </c>
      <c r="F883" s="8">
        <v>3858</v>
      </c>
      <c r="G883" s="8">
        <v>1730</v>
      </c>
      <c r="H883" s="8">
        <v>550</v>
      </c>
      <c r="I883" s="8">
        <v>0</v>
      </c>
      <c r="J883" s="8">
        <v>0</v>
      </c>
      <c r="K883" s="8">
        <v>0</v>
      </c>
      <c r="L883" s="8">
        <v>13177</v>
      </c>
      <c r="M883" s="9">
        <f t="shared" si="44"/>
        <v>94.121428571428567</v>
      </c>
      <c r="N883" s="8">
        <v>28</v>
      </c>
      <c r="O883" s="8">
        <v>7</v>
      </c>
      <c r="P883" s="8">
        <v>1</v>
      </c>
      <c r="Q883" s="8">
        <v>188193</v>
      </c>
      <c r="R883" s="9">
        <f t="shared" si="45"/>
        <v>1344.2357142857143</v>
      </c>
      <c r="S883" s="5">
        <v>1</v>
      </c>
      <c r="T883" s="5">
        <v>1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1</v>
      </c>
      <c r="AA883" s="5">
        <v>0</v>
      </c>
      <c r="AB883" s="5">
        <v>0</v>
      </c>
      <c r="AC883" s="5">
        <v>1</v>
      </c>
      <c r="AD883" s="5">
        <v>0</v>
      </c>
      <c r="AE883" s="8">
        <v>83897</v>
      </c>
      <c r="AF883" s="5">
        <v>1</v>
      </c>
    </row>
    <row r="884" spans="1:32" x14ac:dyDescent="0.25">
      <c r="A884" s="2">
        <v>2015</v>
      </c>
      <c r="B884" s="1" t="s">
        <v>30</v>
      </c>
      <c r="C884" s="8">
        <v>5</v>
      </c>
      <c r="D884" s="8">
        <v>433</v>
      </c>
      <c r="E884" s="9">
        <f t="shared" si="46"/>
        <v>7216.6666666666661</v>
      </c>
      <c r="F884" s="8">
        <v>1840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696</v>
      </c>
      <c r="M884" s="9">
        <f t="shared" si="44"/>
        <v>139.19999999999999</v>
      </c>
      <c r="N884" s="8">
        <v>1</v>
      </c>
      <c r="O884" s="8">
        <v>1</v>
      </c>
      <c r="P884" s="8">
        <v>0</v>
      </c>
      <c r="Q884" s="8">
        <v>5892</v>
      </c>
      <c r="R884" s="9">
        <f t="shared" si="45"/>
        <v>1178.4000000000001</v>
      </c>
      <c r="S884" s="5">
        <v>1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8">
        <v>1434</v>
      </c>
      <c r="AF884" s="5">
        <v>1</v>
      </c>
    </row>
    <row r="885" spans="1:32" x14ac:dyDescent="0.25">
      <c r="A885" s="2">
        <v>2015</v>
      </c>
      <c r="B885" s="1" t="s">
        <v>29</v>
      </c>
      <c r="C885" s="8">
        <v>3</v>
      </c>
      <c r="D885" s="8">
        <v>317</v>
      </c>
      <c r="E885" s="9">
        <f t="shared" si="46"/>
        <v>8805.5555555555547</v>
      </c>
      <c r="F885" s="8">
        <v>811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821</v>
      </c>
      <c r="M885" s="9">
        <f t="shared" si="44"/>
        <v>273.66666666666669</v>
      </c>
      <c r="N885" s="8">
        <v>6</v>
      </c>
      <c r="O885" s="8">
        <v>2</v>
      </c>
      <c r="P885" s="8">
        <v>0</v>
      </c>
      <c r="Q885" s="8">
        <v>564</v>
      </c>
      <c r="R885" s="9">
        <f t="shared" si="45"/>
        <v>188</v>
      </c>
      <c r="S885" s="5">
        <v>1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8">
        <v>733</v>
      </c>
      <c r="AF885" s="5">
        <v>0</v>
      </c>
    </row>
    <row r="886" spans="1:32" x14ac:dyDescent="0.25">
      <c r="A886" s="2">
        <v>2015</v>
      </c>
      <c r="B886" s="1" t="s">
        <v>29</v>
      </c>
      <c r="C886" s="8">
        <v>68</v>
      </c>
      <c r="D886" s="8">
        <v>12304</v>
      </c>
      <c r="E886" s="9">
        <f t="shared" si="46"/>
        <v>15078.431372549019</v>
      </c>
      <c r="F886" s="8">
        <v>3721</v>
      </c>
      <c r="G886" s="8">
        <v>849</v>
      </c>
      <c r="H886" s="8">
        <v>365</v>
      </c>
      <c r="I886" s="8">
        <v>0</v>
      </c>
      <c r="J886" s="8">
        <v>0</v>
      </c>
      <c r="K886" s="8">
        <v>0</v>
      </c>
      <c r="L886" s="8">
        <v>5474</v>
      </c>
      <c r="M886" s="9">
        <f t="shared" si="44"/>
        <v>80.5</v>
      </c>
      <c r="N886" s="8">
        <v>15</v>
      </c>
      <c r="O886" s="8">
        <v>4</v>
      </c>
      <c r="P886" s="8">
        <v>2</v>
      </c>
      <c r="Q886" s="8">
        <v>75417</v>
      </c>
      <c r="R886" s="9">
        <f t="shared" si="45"/>
        <v>1109.0735294117646</v>
      </c>
      <c r="S886" s="5">
        <v>1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1</v>
      </c>
      <c r="AA886" s="5">
        <v>0</v>
      </c>
      <c r="AB886" s="5">
        <v>0</v>
      </c>
      <c r="AC886" s="5">
        <v>1</v>
      </c>
      <c r="AD886" s="5">
        <v>0</v>
      </c>
      <c r="AE886" s="8">
        <v>41330</v>
      </c>
      <c r="AF886" s="5">
        <v>0</v>
      </c>
    </row>
    <row r="887" spans="1:32" x14ac:dyDescent="0.25">
      <c r="A887" s="2">
        <v>2015</v>
      </c>
      <c r="B887" s="1" t="s">
        <v>30</v>
      </c>
      <c r="C887" s="8">
        <v>40</v>
      </c>
      <c r="D887" s="8">
        <v>5592</v>
      </c>
      <c r="E887" s="9">
        <f t="shared" si="46"/>
        <v>11650</v>
      </c>
      <c r="F887" s="8">
        <v>3386</v>
      </c>
      <c r="G887" s="8">
        <v>340</v>
      </c>
      <c r="H887" s="8">
        <v>200</v>
      </c>
      <c r="I887" s="8">
        <v>0</v>
      </c>
      <c r="J887" s="8">
        <v>0</v>
      </c>
      <c r="K887" s="8">
        <v>0</v>
      </c>
      <c r="L887" s="8">
        <v>2749</v>
      </c>
      <c r="M887" s="9">
        <f t="shared" si="44"/>
        <v>68.724999999999994</v>
      </c>
      <c r="N887" s="8">
        <v>3</v>
      </c>
      <c r="O887" s="8">
        <v>1</v>
      </c>
      <c r="P887" s="8">
        <v>0</v>
      </c>
      <c r="Q887" s="8">
        <v>23234</v>
      </c>
      <c r="R887" s="9">
        <f t="shared" si="45"/>
        <v>580.85</v>
      </c>
      <c r="S887" s="5">
        <v>1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1</v>
      </c>
      <c r="AA887" s="5">
        <v>0</v>
      </c>
      <c r="AB887" s="5">
        <v>0</v>
      </c>
      <c r="AC887" s="5">
        <v>1</v>
      </c>
      <c r="AD887" s="5">
        <v>0</v>
      </c>
      <c r="AE887" s="8">
        <v>22016</v>
      </c>
      <c r="AF887" s="5">
        <v>0</v>
      </c>
    </row>
    <row r="888" spans="1:32" x14ac:dyDescent="0.25">
      <c r="A888" s="2">
        <v>2015</v>
      </c>
      <c r="B888" s="1" t="s">
        <v>36</v>
      </c>
      <c r="C888" s="33">
        <v>86</v>
      </c>
      <c r="D888" s="33">
        <v>19045</v>
      </c>
      <c r="E888" s="9">
        <f t="shared" si="46"/>
        <v>18454.457364341084</v>
      </c>
      <c r="F888" s="33">
        <v>1575</v>
      </c>
      <c r="G888" s="56">
        <v>595</v>
      </c>
      <c r="H888" s="33">
        <v>256</v>
      </c>
      <c r="I888" s="35">
        <v>0</v>
      </c>
      <c r="J888" s="9">
        <v>0</v>
      </c>
      <c r="K888" s="9">
        <v>0</v>
      </c>
      <c r="L888" s="33">
        <v>7606</v>
      </c>
      <c r="M888" s="9">
        <f t="shared" si="44"/>
        <v>88.441860465116278</v>
      </c>
      <c r="N888" s="56">
        <v>25</v>
      </c>
      <c r="O888" s="56">
        <v>2</v>
      </c>
      <c r="P888" s="56">
        <v>3</v>
      </c>
      <c r="Q888" s="33">
        <v>117882</v>
      </c>
      <c r="R888" s="9">
        <f t="shared" si="45"/>
        <v>1370.7209302325582</v>
      </c>
      <c r="S888" s="5">
        <v>1</v>
      </c>
      <c r="T888" s="5">
        <v>0</v>
      </c>
      <c r="U888" s="5">
        <v>1</v>
      </c>
      <c r="V888" s="5">
        <v>0</v>
      </c>
      <c r="W888" s="5">
        <v>0</v>
      </c>
      <c r="X888" s="5">
        <v>0</v>
      </c>
      <c r="Y888" s="5">
        <v>0</v>
      </c>
      <c r="Z888" s="5">
        <v>1</v>
      </c>
      <c r="AA888" s="5">
        <v>0</v>
      </c>
      <c r="AB888" s="5">
        <v>0</v>
      </c>
      <c r="AC888" s="5">
        <v>1</v>
      </c>
      <c r="AD888" s="5">
        <v>0</v>
      </c>
      <c r="AE888" s="33">
        <v>62670</v>
      </c>
      <c r="AF888" s="5">
        <v>1</v>
      </c>
    </row>
    <row r="889" spans="1:32" x14ac:dyDescent="0.25">
      <c r="A889" s="2">
        <v>2015</v>
      </c>
      <c r="B889" s="1" t="s">
        <v>30</v>
      </c>
      <c r="C889" s="33">
        <v>212</v>
      </c>
      <c r="D889" s="33">
        <v>57812</v>
      </c>
      <c r="E889" s="9">
        <f t="shared" si="46"/>
        <v>22724.842767295599</v>
      </c>
      <c r="F889" s="33">
        <v>3019</v>
      </c>
      <c r="G889" s="56">
        <v>1700</v>
      </c>
      <c r="H889" s="33">
        <v>610</v>
      </c>
      <c r="I889" s="35">
        <v>0</v>
      </c>
      <c r="J889" s="8">
        <v>0</v>
      </c>
      <c r="K889" s="8">
        <v>0</v>
      </c>
      <c r="L889" s="33">
        <v>14120</v>
      </c>
      <c r="M889" s="9">
        <f t="shared" si="44"/>
        <v>66.603773584905667</v>
      </c>
      <c r="N889" s="56">
        <v>28</v>
      </c>
      <c r="O889" s="56">
        <v>5</v>
      </c>
      <c r="P889" s="56">
        <v>4</v>
      </c>
      <c r="Q889" s="33">
        <v>187004</v>
      </c>
      <c r="R889" s="9">
        <f t="shared" si="45"/>
        <v>882.09433962264154</v>
      </c>
      <c r="S889" s="5">
        <v>1</v>
      </c>
      <c r="T889" s="5">
        <v>0</v>
      </c>
      <c r="U889" s="5">
        <v>1</v>
      </c>
      <c r="V889" s="5">
        <v>0</v>
      </c>
      <c r="W889" s="5">
        <v>0</v>
      </c>
      <c r="X889" s="5">
        <v>0</v>
      </c>
      <c r="Y889" s="5">
        <v>0</v>
      </c>
      <c r="Z889" s="5">
        <v>1</v>
      </c>
      <c r="AA889" s="5">
        <v>0</v>
      </c>
      <c r="AB889" s="5">
        <v>0</v>
      </c>
      <c r="AC889" s="5">
        <v>1</v>
      </c>
      <c r="AD889" s="5">
        <v>0</v>
      </c>
      <c r="AE889" s="33">
        <v>122114</v>
      </c>
      <c r="AF889" s="5">
        <v>1</v>
      </c>
    </row>
    <row r="890" spans="1:32" x14ac:dyDescent="0.25">
      <c r="A890" s="2">
        <v>2015</v>
      </c>
      <c r="B890" s="1" t="s">
        <v>29</v>
      </c>
      <c r="C890" s="33">
        <v>78</v>
      </c>
      <c r="D890" s="33">
        <v>27975</v>
      </c>
      <c r="E890" s="9">
        <f t="shared" si="46"/>
        <v>29887.820512820512</v>
      </c>
      <c r="F890" s="33">
        <v>2631</v>
      </c>
      <c r="G890" s="9">
        <f>83+71+75</f>
        <v>229</v>
      </c>
      <c r="H890" s="14">
        <v>0</v>
      </c>
      <c r="I890" s="35">
        <v>0</v>
      </c>
      <c r="J890" s="8">
        <v>0</v>
      </c>
      <c r="K890" s="8">
        <v>0</v>
      </c>
      <c r="L890" s="33">
        <v>3946</v>
      </c>
      <c r="M890" s="9">
        <f t="shared" si="44"/>
        <v>50.589743589743591</v>
      </c>
      <c r="N890" s="56">
        <v>13</v>
      </c>
      <c r="O890" s="56">
        <v>2</v>
      </c>
      <c r="P890" s="9">
        <v>0</v>
      </c>
      <c r="Q890" s="33">
        <v>236540</v>
      </c>
      <c r="R890" s="9">
        <f t="shared" si="45"/>
        <v>3032.5641025641025</v>
      </c>
      <c r="S890" s="5">
        <v>1</v>
      </c>
      <c r="T890" s="5">
        <v>0</v>
      </c>
      <c r="U890" s="5">
        <v>1</v>
      </c>
      <c r="V890" s="5">
        <v>0</v>
      </c>
      <c r="W890" s="5">
        <v>0</v>
      </c>
      <c r="X890" s="5">
        <v>0</v>
      </c>
      <c r="Y890" s="5">
        <v>0</v>
      </c>
      <c r="Z890" s="5">
        <v>1</v>
      </c>
      <c r="AA890" s="5">
        <v>0</v>
      </c>
      <c r="AB890" s="5">
        <v>0</v>
      </c>
      <c r="AC890" s="5">
        <v>0</v>
      </c>
      <c r="AD890" s="5">
        <v>0</v>
      </c>
      <c r="AE890" s="33">
        <v>118059</v>
      </c>
      <c r="AF890" s="5">
        <v>1</v>
      </c>
    </row>
    <row r="891" spans="1:32" x14ac:dyDescent="0.25">
      <c r="A891" s="2">
        <v>2015</v>
      </c>
      <c r="B891" s="1" t="s">
        <v>29</v>
      </c>
      <c r="C891" s="33">
        <v>10</v>
      </c>
      <c r="D891" s="33">
        <v>1288</v>
      </c>
      <c r="E891" s="9">
        <f t="shared" si="46"/>
        <v>10733.333333333334</v>
      </c>
      <c r="F891" s="33">
        <v>277</v>
      </c>
      <c r="G891" s="9">
        <v>0</v>
      </c>
      <c r="H891" s="14">
        <v>0</v>
      </c>
      <c r="I891" s="35">
        <v>0</v>
      </c>
      <c r="J891" s="8">
        <v>0</v>
      </c>
      <c r="K891" s="8">
        <v>0</v>
      </c>
      <c r="L891" s="33">
        <v>680</v>
      </c>
      <c r="M891" s="9">
        <f t="shared" si="44"/>
        <v>68</v>
      </c>
      <c r="N891" s="56">
        <v>6</v>
      </c>
      <c r="O891" s="9">
        <v>0</v>
      </c>
      <c r="P891" s="9">
        <v>0</v>
      </c>
      <c r="Q891" s="33">
        <v>2277</v>
      </c>
      <c r="R891" s="9">
        <f t="shared" si="45"/>
        <v>227.7</v>
      </c>
      <c r="S891" s="5">
        <v>0</v>
      </c>
      <c r="T891" s="5">
        <v>0</v>
      </c>
      <c r="U891" s="5">
        <v>1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33">
        <v>4259</v>
      </c>
      <c r="AF891" s="5">
        <v>1</v>
      </c>
    </row>
    <row r="892" spans="1:32" x14ac:dyDescent="0.25">
      <c r="A892" s="2">
        <v>2015</v>
      </c>
      <c r="B892" s="1" t="s">
        <v>29</v>
      </c>
      <c r="C892" s="33">
        <v>54</v>
      </c>
      <c r="D892" s="33">
        <v>4982</v>
      </c>
      <c r="E892" s="9">
        <f t="shared" si="46"/>
        <v>7688.2716049382716</v>
      </c>
      <c r="F892" s="33">
        <v>900</v>
      </c>
      <c r="G892" s="56">
        <v>463</v>
      </c>
      <c r="H892" s="33">
        <v>150</v>
      </c>
      <c r="I892" s="35">
        <v>0</v>
      </c>
      <c r="J892" s="8">
        <v>0</v>
      </c>
      <c r="K892" s="8">
        <v>0</v>
      </c>
      <c r="L892" s="33">
        <v>5583</v>
      </c>
      <c r="M892" s="9">
        <f t="shared" si="44"/>
        <v>103.38888888888889</v>
      </c>
      <c r="N892" s="56">
        <v>21</v>
      </c>
      <c r="O892" s="56">
        <v>3</v>
      </c>
      <c r="P892" s="56">
        <v>2</v>
      </c>
      <c r="Q892" s="33">
        <v>61515</v>
      </c>
      <c r="R892" s="9">
        <f t="shared" si="45"/>
        <v>1139.1666666666667</v>
      </c>
      <c r="S892" s="5">
        <v>1</v>
      </c>
      <c r="T892" s="5">
        <v>0</v>
      </c>
      <c r="U892" s="5">
        <v>1</v>
      </c>
      <c r="V892" s="5">
        <v>0</v>
      </c>
      <c r="W892" s="5">
        <v>0</v>
      </c>
      <c r="X892" s="5">
        <v>0</v>
      </c>
      <c r="Y892" s="5">
        <v>0</v>
      </c>
      <c r="Z892" s="5">
        <v>1</v>
      </c>
      <c r="AA892" s="5">
        <v>0</v>
      </c>
      <c r="AB892" s="5">
        <v>0</v>
      </c>
      <c r="AC892" s="5">
        <v>1</v>
      </c>
      <c r="AD892" s="5">
        <v>0</v>
      </c>
      <c r="AE892" s="33">
        <v>22578</v>
      </c>
      <c r="AF892" s="5">
        <v>1</v>
      </c>
    </row>
    <row r="893" spans="1:32" x14ac:dyDescent="0.25">
      <c r="A893" s="2">
        <v>2015</v>
      </c>
      <c r="B893" s="1" t="s">
        <v>29</v>
      </c>
      <c r="C893" s="33">
        <v>2</v>
      </c>
      <c r="D893" s="33">
        <v>288</v>
      </c>
      <c r="E893" s="9">
        <f t="shared" si="46"/>
        <v>12000</v>
      </c>
      <c r="F893" s="33">
        <v>47</v>
      </c>
      <c r="G893" s="9">
        <v>0</v>
      </c>
      <c r="H893" s="14">
        <v>0</v>
      </c>
      <c r="I893" s="35">
        <v>0</v>
      </c>
      <c r="J893" s="8">
        <v>0</v>
      </c>
      <c r="K893" s="8">
        <v>0</v>
      </c>
      <c r="L893" s="33">
        <v>630</v>
      </c>
      <c r="M893" s="9">
        <f t="shared" si="44"/>
        <v>315</v>
      </c>
      <c r="N893" s="56">
        <v>5</v>
      </c>
      <c r="O893" s="56">
        <v>1</v>
      </c>
      <c r="P893" s="9">
        <v>0</v>
      </c>
      <c r="Q893" s="33">
        <v>2109</v>
      </c>
      <c r="R893" s="9">
        <f t="shared" si="45"/>
        <v>1054.5</v>
      </c>
      <c r="S893" s="5">
        <v>1</v>
      </c>
      <c r="T893" s="5">
        <v>0</v>
      </c>
      <c r="U893" s="5">
        <v>1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33">
        <v>956</v>
      </c>
      <c r="AF893" s="5">
        <v>1</v>
      </c>
    </row>
    <row r="894" spans="1:32" x14ac:dyDescent="0.25">
      <c r="A894" s="2">
        <v>2015</v>
      </c>
      <c r="B894" s="1" t="s">
        <v>29</v>
      </c>
      <c r="C894" s="33">
        <v>6</v>
      </c>
      <c r="D894" s="33">
        <v>785</v>
      </c>
      <c r="E894" s="9">
        <f t="shared" si="46"/>
        <v>10902.777777777779</v>
      </c>
      <c r="F894" s="33">
        <v>248</v>
      </c>
      <c r="G894" s="9">
        <v>0</v>
      </c>
      <c r="H894" s="14">
        <v>0</v>
      </c>
      <c r="I894" s="35">
        <v>0</v>
      </c>
      <c r="J894" s="8">
        <v>0</v>
      </c>
      <c r="K894" s="8">
        <v>0</v>
      </c>
      <c r="L894" s="33">
        <v>480</v>
      </c>
      <c r="M894" s="9">
        <f t="shared" si="44"/>
        <v>80</v>
      </c>
      <c r="N894" s="56">
        <v>2</v>
      </c>
      <c r="O894" s="9">
        <v>0</v>
      </c>
      <c r="P894" s="9">
        <v>0</v>
      </c>
      <c r="Q894" s="33">
        <v>3710</v>
      </c>
      <c r="R894" s="9">
        <f t="shared" si="45"/>
        <v>618.33333333333337</v>
      </c>
      <c r="S894" s="5">
        <v>0</v>
      </c>
      <c r="T894" s="5">
        <v>0</v>
      </c>
      <c r="U894" s="5">
        <v>1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33">
        <v>4480</v>
      </c>
      <c r="AF894" s="5">
        <v>1</v>
      </c>
    </row>
    <row r="895" spans="1:32" x14ac:dyDescent="0.25">
      <c r="A895" s="2">
        <v>2015</v>
      </c>
      <c r="B895" s="1" t="s">
        <v>29</v>
      </c>
      <c r="C895" s="33">
        <v>66</v>
      </c>
      <c r="D895" s="33">
        <v>17948</v>
      </c>
      <c r="E895" s="9">
        <f t="shared" si="46"/>
        <v>22661.616161616163</v>
      </c>
      <c r="F895" s="33">
        <v>2912</v>
      </c>
      <c r="G895" s="56">
        <v>743</v>
      </c>
      <c r="H895" s="33">
        <v>541</v>
      </c>
      <c r="I895" s="35">
        <f>97+841</f>
        <v>938</v>
      </c>
      <c r="J895" s="8">
        <v>0</v>
      </c>
      <c r="K895" s="8">
        <v>0</v>
      </c>
      <c r="L895" s="33">
        <v>6830</v>
      </c>
      <c r="M895" s="9">
        <f t="shared" si="44"/>
        <v>103.48484848484848</v>
      </c>
      <c r="N895" s="56">
        <v>15</v>
      </c>
      <c r="O895" s="56">
        <v>2</v>
      </c>
      <c r="P895" s="56">
        <v>4</v>
      </c>
      <c r="Q895" s="33">
        <v>140637</v>
      </c>
      <c r="R895" s="9">
        <f t="shared" si="45"/>
        <v>2130.8636363636365</v>
      </c>
      <c r="S895" s="5">
        <v>1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1</v>
      </c>
      <c r="AA895" s="5">
        <v>1</v>
      </c>
      <c r="AB895" s="5">
        <v>0</v>
      </c>
      <c r="AC895" s="5">
        <v>1</v>
      </c>
      <c r="AD895" s="5">
        <v>0</v>
      </c>
      <c r="AE895" s="33">
        <v>48362</v>
      </c>
      <c r="AF895" s="5">
        <v>0</v>
      </c>
    </row>
    <row r="896" spans="1:32" x14ac:dyDescent="0.25">
      <c r="A896" s="2">
        <v>2015</v>
      </c>
      <c r="B896" s="1" t="s">
        <v>29</v>
      </c>
      <c r="C896" s="33">
        <v>18</v>
      </c>
      <c r="D896" s="33">
        <v>2586</v>
      </c>
      <c r="E896" s="9">
        <f t="shared" si="46"/>
        <v>11972.222222222221</v>
      </c>
      <c r="F896" s="33">
        <v>428</v>
      </c>
      <c r="G896" s="9">
        <v>0</v>
      </c>
      <c r="H896" s="14">
        <v>0</v>
      </c>
      <c r="I896" s="35">
        <v>0</v>
      </c>
      <c r="J896" s="38">
        <v>0</v>
      </c>
      <c r="K896" s="38">
        <v>0</v>
      </c>
      <c r="L896" s="33">
        <v>1552</v>
      </c>
      <c r="M896" s="9">
        <f t="shared" si="44"/>
        <v>86.222222222222229</v>
      </c>
      <c r="N896" s="56">
        <v>6</v>
      </c>
      <c r="O896" s="56">
        <v>1</v>
      </c>
      <c r="P896" s="9">
        <v>0</v>
      </c>
      <c r="Q896" s="33">
        <v>29657</v>
      </c>
      <c r="R896" s="9">
        <f t="shared" si="45"/>
        <v>1647.6111111111111</v>
      </c>
      <c r="S896" s="5">
        <v>1</v>
      </c>
      <c r="T896" s="5">
        <v>0</v>
      </c>
      <c r="U896" s="5">
        <v>1</v>
      </c>
      <c r="V896" s="5">
        <v>1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33">
        <v>12724</v>
      </c>
      <c r="AF896" s="5">
        <v>1</v>
      </c>
    </row>
    <row r="897" spans="1:32" x14ac:dyDescent="0.25">
      <c r="A897" s="2">
        <v>2015</v>
      </c>
      <c r="B897" s="1" t="s">
        <v>30</v>
      </c>
      <c r="C897" s="33">
        <v>36</v>
      </c>
      <c r="D897" s="33">
        <v>4965</v>
      </c>
      <c r="E897" s="9">
        <f t="shared" si="46"/>
        <v>11493.055555555555</v>
      </c>
      <c r="F897" s="33">
        <v>731</v>
      </c>
      <c r="G897" s="56">
        <v>177</v>
      </c>
      <c r="H897" s="33">
        <v>100</v>
      </c>
      <c r="I897" s="35">
        <v>0</v>
      </c>
      <c r="J897" s="38">
        <v>0</v>
      </c>
      <c r="K897" s="38">
        <v>0</v>
      </c>
      <c r="L897" s="33">
        <v>2683</v>
      </c>
      <c r="M897" s="9">
        <f t="shared" si="44"/>
        <v>74.527777777777771</v>
      </c>
      <c r="N897" s="56">
        <v>12</v>
      </c>
      <c r="O897" s="56">
        <v>1</v>
      </c>
      <c r="P897" s="56">
        <v>1</v>
      </c>
      <c r="Q897" s="33">
        <v>20484</v>
      </c>
      <c r="R897" s="9">
        <f t="shared" si="45"/>
        <v>569</v>
      </c>
      <c r="S897" s="5">
        <v>1</v>
      </c>
      <c r="T897" s="5">
        <v>0</v>
      </c>
      <c r="U897" s="5">
        <v>1</v>
      </c>
      <c r="V897" s="5">
        <v>0</v>
      </c>
      <c r="W897" s="5">
        <v>0</v>
      </c>
      <c r="X897" s="5">
        <v>0</v>
      </c>
      <c r="Y897" s="5">
        <v>0</v>
      </c>
      <c r="Z897" s="5">
        <v>1</v>
      </c>
      <c r="AA897" s="5">
        <v>0</v>
      </c>
      <c r="AB897" s="5">
        <v>0</v>
      </c>
      <c r="AC897" s="5">
        <v>1</v>
      </c>
      <c r="AD897" s="5">
        <v>0</v>
      </c>
      <c r="AE897" s="33">
        <v>12270</v>
      </c>
      <c r="AF897" s="5">
        <v>1</v>
      </c>
    </row>
    <row r="898" spans="1:32" x14ac:dyDescent="0.25">
      <c r="A898" s="2">
        <v>2015</v>
      </c>
      <c r="B898" s="1" t="s">
        <v>30</v>
      </c>
      <c r="C898" s="33">
        <v>141</v>
      </c>
      <c r="D898" s="33">
        <v>30554</v>
      </c>
      <c r="E898" s="9">
        <f t="shared" si="46"/>
        <v>18057.91962174941</v>
      </c>
      <c r="F898" s="33">
        <v>2262</v>
      </c>
      <c r="G898" s="56">
        <v>1141</v>
      </c>
      <c r="H898" s="33">
        <v>390</v>
      </c>
      <c r="I898" s="35">
        <v>0</v>
      </c>
      <c r="J898" s="38">
        <v>0</v>
      </c>
      <c r="K898" s="38">
        <v>0</v>
      </c>
      <c r="L898" s="33">
        <v>7002</v>
      </c>
      <c r="M898" s="9">
        <f t="shared" si="44"/>
        <v>49.659574468085104</v>
      </c>
      <c r="N898" s="56">
        <v>23</v>
      </c>
      <c r="O898" s="56">
        <v>4</v>
      </c>
      <c r="P898" s="56">
        <v>3</v>
      </c>
      <c r="Q898" s="33">
        <v>144531</v>
      </c>
      <c r="R898" s="9">
        <f t="shared" si="45"/>
        <v>1025.0425531914893</v>
      </c>
      <c r="S898" s="5">
        <v>1</v>
      </c>
      <c r="T898" s="5">
        <v>0</v>
      </c>
      <c r="U898" s="5">
        <v>1</v>
      </c>
      <c r="V898" s="5">
        <v>0</v>
      </c>
      <c r="W898" s="5">
        <v>0</v>
      </c>
      <c r="X898" s="5">
        <v>0</v>
      </c>
      <c r="Y898" s="5">
        <v>0</v>
      </c>
      <c r="Z898" s="5">
        <v>1</v>
      </c>
      <c r="AA898" s="5">
        <v>0</v>
      </c>
      <c r="AB898" s="5">
        <v>0</v>
      </c>
      <c r="AC898" s="5">
        <v>1</v>
      </c>
      <c r="AD898" s="5">
        <v>0</v>
      </c>
      <c r="AE898" s="33">
        <v>78403</v>
      </c>
      <c r="AF898" s="5">
        <v>1</v>
      </c>
    </row>
    <row r="899" spans="1:32" x14ac:dyDescent="0.25">
      <c r="A899" s="2">
        <v>2015</v>
      </c>
      <c r="B899" s="1" t="s">
        <v>30</v>
      </c>
      <c r="C899" s="33">
        <v>14</v>
      </c>
      <c r="D899" s="33">
        <v>2584</v>
      </c>
      <c r="E899" s="9">
        <f t="shared" si="46"/>
        <v>15380.952380952382</v>
      </c>
      <c r="F899" s="33">
        <v>479</v>
      </c>
      <c r="G899" s="9">
        <v>0</v>
      </c>
      <c r="H899" s="14">
        <v>0</v>
      </c>
      <c r="I899" s="35">
        <v>0</v>
      </c>
      <c r="J899" s="38">
        <v>0</v>
      </c>
      <c r="K899" s="38">
        <v>0</v>
      </c>
      <c r="L899" s="33">
        <v>1270</v>
      </c>
      <c r="M899" s="9">
        <f t="shared" si="44"/>
        <v>90.714285714285708</v>
      </c>
      <c r="N899" s="56">
        <v>5</v>
      </c>
      <c r="O899" s="56">
        <v>1</v>
      </c>
      <c r="P899" s="9">
        <v>0</v>
      </c>
      <c r="Q899" s="33">
        <v>21645</v>
      </c>
      <c r="R899" s="9">
        <f t="shared" si="45"/>
        <v>1546.0714285714287</v>
      </c>
      <c r="S899" s="5">
        <v>1</v>
      </c>
      <c r="T899" s="5">
        <v>0</v>
      </c>
      <c r="U899" s="5">
        <v>1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33">
        <v>6980</v>
      </c>
      <c r="AF899" s="5">
        <v>1</v>
      </c>
    </row>
    <row r="900" spans="1:32" x14ac:dyDescent="0.25">
      <c r="A900" s="2">
        <v>2015</v>
      </c>
      <c r="B900" s="1" t="s">
        <v>30</v>
      </c>
      <c r="C900" s="33">
        <v>245</v>
      </c>
      <c r="D900" s="33">
        <v>75863</v>
      </c>
      <c r="E900" s="9">
        <f t="shared" si="46"/>
        <v>25803.741496598635</v>
      </c>
      <c r="F900" s="33">
        <v>3334</v>
      </c>
      <c r="G900" s="56">
        <v>1908</v>
      </c>
      <c r="H900" s="33">
        <v>600</v>
      </c>
      <c r="I900" s="35">
        <v>0</v>
      </c>
      <c r="J900" s="38">
        <v>0</v>
      </c>
      <c r="K900" s="38">
        <v>0</v>
      </c>
      <c r="L900" s="33">
        <v>12092</v>
      </c>
      <c r="M900" s="9">
        <f t="shared" ref="M900:M963" si="47">L900/C900</f>
        <v>49.355102040816327</v>
      </c>
      <c r="N900" s="56">
        <v>28</v>
      </c>
      <c r="O900" s="56">
        <v>3</v>
      </c>
      <c r="P900" s="56">
        <v>4</v>
      </c>
      <c r="Q900" s="33">
        <v>240415</v>
      </c>
      <c r="R900" s="9">
        <f t="shared" ref="R900:R963" si="48">Q900/C900</f>
        <v>981.28571428571433</v>
      </c>
      <c r="S900" s="5">
        <v>1</v>
      </c>
      <c r="T900" s="5">
        <v>0</v>
      </c>
      <c r="U900" s="5">
        <v>1</v>
      </c>
      <c r="V900" s="5">
        <v>0</v>
      </c>
      <c r="W900" s="5">
        <v>0</v>
      </c>
      <c r="X900" s="5">
        <v>0</v>
      </c>
      <c r="Y900" s="5">
        <v>0</v>
      </c>
      <c r="Z900" s="5">
        <v>1</v>
      </c>
      <c r="AA900" s="5">
        <v>0</v>
      </c>
      <c r="AB900" s="5">
        <v>0</v>
      </c>
      <c r="AC900" s="5">
        <v>1</v>
      </c>
      <c r="AD900" s="5">
        <v>0</v>
      </c>
      <c r="AE900" s="33">
        <v>171971</v>
      </c>
      <c r="AF900" s="5">
        <v>1</v>
      </c>
    </row>
    <row r="901" spans="1:32" x14ac:dyDescent="0.25">
      <c r="A901" s="2">
        <v>2015</v>
      </c>
      <c r="B901" s="1" t="s">
        <v>34</v>
      </c>
      <c r="C901" s="33">
        <v>194</v>
      </c>
      <c r="D901" s="33">
        <v>46520</v>
      </c>
      <c r="E901" s="9">
        <f t="shared" si="46"/>
        <v>19982.817869415809</v>
      </c>
      <c r="F901" s="33">
        <v>2673</v>
      </c>
      <c r="G901" s="56">
        <v>934</v>
      </c>
      <c r="H901" s="33">
        <v>340</v>
      </c>
      <c r="I901" s="35">
        <v>0</v>
      </c>
      <c r="J901" s="38">
        <v>0</v>
      </c>
      <c r="K901" s="38">
        <v>0</v>
      </c>
      <c r="L901" s="33">
        <v>16148</v>
      </c>
      <c r="M901" s="9">
        <f t="shared" si="47"/>
        <v>83.237113402061851</v>
      </c>
      <c r="N901" s="56">
        <v>43</v>
      </c>
      <c r="O901" s="56">
        <v>6</v>
      </c>
      <c r="P901" s="56">
        <v>5</v>
      </c>
      <c r="Q901" s="33">
        <v>247600</v>
      </c>
      <c r="R901" s="9">
        <f t="shared" si="48"/>
        <v>1276.2886597938145</v>
      </c>
      <c r="S901" s="5">
        <v>1</v>
      </c>
      <c r="T901" s="5">
        <v>0</v>
      </c>
      <c r="U901" s="5">
        <v>1</v>
      </c>
      <c r="V901" s="5">
        <v>1</v>
      </c>
      <c r="W901" s="5">
        <v>0</v>
      </c>
      <c r="X901" s="5">
        <v>0</v>
      </c>
      <c r="Y901" s="5">
        <v>0</v>
      </c>
      <c r="Z901" s="5">
        <v>1</v>
      </c>
      <c r="AA901" s="5">
        <v>0</v>
      </c>
      <c r="AB901" s="5">
        <v>0</v>
      </c>
      <c r="AC901" s="5">
        <v>1</v>
      </c>
      <c r="AD901" s="5">
        <v>0</v>
      </c>
      <c r="AE901" s="33">
        <v>125344</v>
      </c>
      <c r="AF901" s="5">
        <v>1</v>
      </c>
    </row>
    <row r="902" spans="1:32" x14ac:dyDescent="0.25">
      <c r="A902" s="2">
        <v>2015</v>
      </c>
      <c r="B902" s="1" t="s">
        <v>40</v>
      </c>
      <c r="C902" s="33">
        <v>56</v>
      </c>
      <c r="D902" s="33">
        <v>11004</v>
      </c>
      <c r="E902" s="9">
        <f t="shared" si="46"/>
        <v>16375</v>
      </c>
      <c r="F902" s="33">
        <v>4496</v>
      </c>
      <c r="G902" s="56">
        <v>266</v>
      </c>
      <c r="H902" s="33">
        <v>100</v>
      </c>
      <c r="I902" s="35">
        <v>0</v>
      </c>
      <c r="J902" s="38">
        <v>0</v>
      </c>
      <c r="K902" s="38">
        <v>0</v>
      </c>
      <c r="L902" s="33">
        <v>6218</v>
      </c>
      <c r="M902" s="9">
        <f t="shared" si="47"/>
        <v>111.03571428571429</v>
      </c>
      <c r="N902" s="56">
        <v>28</v>
      </c>
      <c r="O902" s="56">
        <v>4</v>
      </c>
      <c r="P902" s="56">
        <v>3</v>
      </c>
      <c r="Q902" s="33">
        <v>114529</v>
      </c>
      <c r="R902" s="9">
        <f t="shared" si="48"/>
        <v>2045.1607142857142</v>
      </c>
      <c r="S902" s="5">
        <v>1</v>
      </c>
      <c r="T902" s="5">
        <v>0</v>
      </c>
      <c r="U902" s="5">
        <v>1</v>
      </c>
      <c r="V902" s="5">
        <v>0</v>
      </c>
      <c r="W902" s="5">
        <v>0</v>
      </c>
      <c r="X902" s="5">
        <v>0</v>
      </c>
      <c r="Y902" s="5">
        <v>0</v>
      </c>
      <c r="Z902" s="5">
        <v>1</v>
      </c>
      <c r="AA902" s="5">
        <v>0</v>
      </c>
      <c r="AB902" s="5">
        <v>0</v>
      </c>
      <c r="AC902" s="5">
        <v>1</v>
      </c>
      <c r="AD902" s="5">
        <v>0</v>
      </c>
      <c r="AE902" s="33">
        <v>33492</v>
      </c>
      <c r="AF902" s="5">
        <v>1</v>
      </c>
    </row>
    <row r="903" spans="1:32" x14ac:dyDescent="0.25">
      <c r="A903" s="2">
        <v>2015</v>
      </c>
      <c r="B903" s="1" t="s">
        <v>32</v>
      </c>
      <c r="C903" s="9">
        <v>153</v>
      </c>
      <c r="D903" s="9">
        <v>44583</v>
      </c>
      <c r="E903" s="9">
        <f t="shared" si="46"/>
        <v>24282.679738562092</v>
      </c>
      <c r="F903" s="9">
        <v>3648</v>
      </c>
      <c r="G903" s="9">
        <v>1504</v>
      </c>
      <c r="H903" s="9">
        <v>585</v>
      </c>
      <c r="I903" s="9">
        <v>0</v>
      </c>
      <c r="J903" s="9">
        <v>0</v>
      </c>
      <c r="K903" s="9">
        <v>0</v>
      </c>
      <c r="L903" s="9">
        <v>10891</v>
      </c>
      <c r="M903" s="9">
        <f t="shared" si="47"/>
        <v>71.183006535947712</v>
      </c>
      <c r="N903" s="9">
        <v>31</v>
      </c>
      <c r="O903" s="9">
        <v>8</v>
      </c>
      <c r="P903" s="9">
        <v>1</v>
      </c>
      <c r="Q903" s="9">
        <v>276274</v>
      </c>
      <c r="R903" s="9">
        <f t="shared" si="48"/>
        <v>1805.7124183006536</v>
      </c>
      <c r="S903" s="5">
        <v>1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1</v>
      </c>
      <c r="AA903" s="5">
        <v>0</v>
      </c>
      <c r="AB903" s="5">
        <v>0</v>
      </c>
      <c r="AC903" s="5">
        <v>1</v>
      </c>
      <c r="AD903" s="5">
        <v>0</v>
      </c>
      <c r="AE903" s="9">
        <v>176960</v>
      </c>
      <c r="AF903" s="5">
        <v>0</v>
      </c>
    </row>
    <row r="904" spans="1:32" x14ac:dyDescent="0.25">
      <c r="A904" s="2">
        <v>2015</v>
      </c>
      <c r="B904" s="1" t="s">
        <v>31</v>
      </c>
      <c r="C904" s="8">
        <v>106</v>
      </c>
      <c r="D904" s="8">
        <v>44779</v>
      </c>
      <c r="E904" s="9">
        <f t="shared" si="46"/>
        <v>35203.616352201258</v>
      </c>
      <c r="F904" s="8">
        <v>3898</v>
      </c>
      <c r="G904" s="8">
        <v>1982</v>
      </c>
      <c r="H904" s="8">
        <v>751</v>
      </c>
      <c r="I904" s="8">
        <v>88</v>
      </c>
      <c r="J904" s="8">
        <v>0</v>
      </c>
      <c r="K904" s="8">
        <v>0</v>
      </c>
      <c r="L904" s="8">
        <v>9008</v>
      </c>
      <c r="M904" s="9">
        <f t="shared" si="47"/>
        <v>84.981132075471692</v>
      </c>
      <c r="N904" s="8">
        <v>22</v>
      </c>
      <c r="O904" s="8">
        <v>6</v>
      </c>
      <c r="P904" s="8">
        <v>3</v>
      </c>
      <c r="Q904" s="8">
        <v>508744</v>
      </c>
      <c r="R904" s="9">
        <f t="shared" si="48"/>
        <v>4799.4716981132078</v>
      </c>
      <c r="S904" s="5">
        <v>1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1</v>
      </c>
      <c r="AA904" s="5">
        <v>1</v>
      </c>
      <c r="AB904" s="5">
        <v>0</v>
      </c>
      <c r="AC904" s="5">
        <v>1</v>
      </c>
      <c r="AD904" s="5">
        <v>0</v>
      </c>
      <c r="AE904" s="8">
        <v>169209</v>
      </c>
      <c r="AF904" s="5">
        <v>1</v>
      </c>
    </row>
    <row r="905" spans="1:32" x14ac:dyDescent="0.25">
      <c r="A905" s="2">
        <v>2015</v>
      </c>
      <c r="B905" s="1" t="s">
        <v>30</v>
      </c>
      <c r="C905" s="8">
        <v>86</v>
      </c>
      <c r="D905" s="8">
        <v>16580</v>
      </c>
      <c r="E905" s="9">
        <f t="shared" si="46"/>
        <v>16065.891472868216</v>
      </c>
      <c r="F905" s="8">
        <v>5155</v>
      </c>
      <c r="G905" s="8">
        <v>1154</v>
      </c>
      <c r="H905" s="8">
        <v>598</v>
      </c>
      <c r="I905" s="8">
        <v>0</v>
      </c>
      <c r="J905" s="8">
        <v>0</v>
      </c>
      <c r="K905" s="8">
        <v>0</v>
      </c>
      <c r="L905" s="8">
        <v>11815</v>
      </c>
      <c r="M905" s="9">
        <f t="shared" si="47"/>
        <v>137.38372093023256</v>
      </c>
      <c r="N905" s="8">
        <v>13</v>
      </c>
      <c r="O905" s="8">
        <v>7</v>
      </c>
      <c r="P905" s="8">
        <v>2</v>
      </c>
      <c r="Q905" s="8">
        <v>176110</v>
      </c>
      <c r="R905" s="9">
        <f t="shared" si="48"/>
        <v>2047.7906976744187</v>
      </c>
      <c r="S905" s="5">
        <v>1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1</v>
      </c>
      <c r="AA905" s="5">
        <v>0</v>
      </c>
      <c r="AB905" s="5">
        <v>0</v>
      </c>
      <c r="AC905" s="5">
        <v>1</v>
      </c>
      <c r="AD905" s="5">
        <v>0</v>
      </c>
      <c r="AE905" s="8">
        <v>63033</v>
      </c>
      <c r="AF905" s="5">
        <v>1</v>
      </c>
    </row>
    <row r="906" spans="1:32" x14ac:dyDescent="0.25">
      <c r="A906" s="2">
        <v>2015</v>
      </c>
      <c r="B906" s="1" t="s">
        <v>30</v>
      </c>
      <c r="C906" s="8">
        <v>74</v>
      </c>
      <c r="D906" s="8">
        <v>15095</v>
      </c>
      <c r="E906" s="9">
        <f t="shared" ref="E906:E944" si="49">D906/C906/12*1000</f>
        <v>16998.873873873872</v>
      </c>
      <c r="F906" s="8">
        <v>4667</v>
      </c>
      <c r="G906" s="8">
        <v>1111</v>
      </c>
      <c r="H906" s="8">
        <v>536</v>
      </c>
      <c r="I906" s="8">
        <v>0</v>
      </c>
      <c r="J906" s="8">
        <v>0</v>
      </c>
      <c r="K906" s="8">
        <v>0</v>
      </c>
      <c r="L906" s="8">
        <v>5420</v>
      </c>
      <c r="M906" s="9">
        <f t="shared" si="47"/>
        <v>73.243243243243242</v>
      </c>
      <c r="N906" s="8">
        <v>18</v>
      </c>
      <c r="O906" s="8">
        <v>4</v>
      </c>
      <c r="P906" s="8">
        <v>3</v>
      </c>
      <c r="Q906" s="8">
        <v>113643</v>
      </c>
      <c r="R906" s="9">
        <f t="shared" si="48"/>
        <v>1535.7162162162163</v>
      </c>
      <c r="S906" s="5">
        <v>1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1</v>
      </c>
      <c r="AA906" s="5">
        <v>0</v>
      </c>
      <c r="AB906" s="5">
        <v>0</v>
      </c>
      <c r="AC906" s="5">
        <v>1</v>
      </c>
      <c r="AD906" s="5">
        <v>0</v>
      </c>
      <c r="AE906" s="8">
        <v>51823</v>
      </c>
      <c r="AF906" s="5">
        <v>1</v>
      </c>
    </row>
    <row r="907" spans="1:32" x14ac:dyDescent="0.25">
      <c r="A907" s="2">
        <v>2015</v>
      </c>
      <c r="B907" s="1" t="s">
        <v>30</v>
      </c>
      <c r="C907" s="8">
        <v>84</v>
      </c>
      <c r="D907" s="8">
        <v>25522</v>
      </c>
      <c r="E907" s="9">
        <f t="shared" si="49"/>
        <v>25319.444444444442</v>
      </c>
      <c r="F907" s="8">
        <v>0</v>
      </c>
      <c r="G907" s="8">
        <v>1236</v>
      </c>
      <c r="H907" s="8">
        <v>520</v>
      </c>
      <c r="I907" s="8">
        <v>0</v>
      </c>
      <c r="J907" s="8">
        <v>0</v>
      </c>
      <c r="K907" s="8">
        <v>0</v>
      </c>
      <c r="L907" s="8">
        <v>5387</v>
      </c>
      <c r="M907" s="9">
        <f t="shared" si="47"/>
        <v>64.13095238095238</v>
      </c>
      <c r="N907" s="8">
        <v>12</v>
      </c>
      <c r="O907" s="8">
        <v>2</v>
      </c>
      <c r="P907" s="8">
        <v>2</v>
      </c>
      <c r="Q907" s="8">
        <v>219196</v>
      </c>
      <c r="R907" s="9">
        <f t="shared" si="48"/>
        <v>2609.4761904761904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1</v>
      </c>
      <c r="AA907" s="5">
        <v>0</v>
      </c>
      <c r="AB907" s="5">
        <v>0</v>
      </c>
      <c r="AC907" s="5">
        <v>1</v>
      </c>
      <c r="AD907" s="5">
        <v>0</v>
      </c>
      <c r="AE907" s="8">
        <v>95744</v>
      </c>
      <c r="AF907" s="5">
        <v>1</v>
      </c>
    </row>
    <row r="908" spans="1:32" x14ac:dyDescent="0.25">
      <c r="A908" s="2">
        <v>2015</v>
      </c>
      <c r="B908" s="1" t="s">
        <v>29</v>
      </c>
      <c r="C908" s="8">
        <v>13</v>
      </c>
      <c r="D908" s="8">
        <v>2391</v>
      </c>
      <c r="E908" s="9">
        <f t="shared" si="49"/>
        <v>15326.923076923078</v>
      </c>
      <c r="F908" s="8">
        <v>3336</v>
      </c>
      <c r="G908" s="8">
        <v>557</v>
      </c>
      <c r="H908" s="8">
        <v>402</v>
      </c>
      <c r="I908" s="8">
        <v>0</v>
      </c>
      <c r="J908" s="8">
        <v>0</v>
      </c>
      <c r="K908" s="8">
        <v>0</v>
      </c>
      <c r="L908" s="8">
        <v>2995</v>
      </c>
      <c r="M908" s="9">
        <f t="shared" si="47"/>
        <v>230.38461538461539</v>
      </c>
      <c r="N908" s="8">
        <v>9</v>
      </c>
      <c r="O908" s="8">
        <v>3</v>
      </c>
      <c r="P908" s="8">
        <v>3</v>
      </c>
      <c r="Q908" s="8">
        <v>51042</v>
      </c>
      <c r="R908" s="9">
        <f t="shared" si="48"/>
        <v>3926.3076923076924</v>
      </c>
      <c r="S908" s="5">
        <v>1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1</v>
      </c>
      <c r="AA908" s="5">
        <v>0</v>
      </c>
      <c r="AB908" s="5">
        <v>0</v>
      </c>
      <c r="AC908" s="5">
        <v>1</v>
      </c>
      <c r="AD908" s="5">
        <v>0</v>
      </c>
      <c r="AE908" s="8">
        <v>31885</v>
      </c>
      <c r="AF908" s="5">
        <v>1</v>
      </c>
    </row>
    <row r="909" spans="1:32" x14ac:dyDescent="0.25">
      <c r="A909" s="2">
        <v>2015</v>
      </c>
      <c r="B909" s="1" t="s">
        <v>29</v>
      </c>
      <c r="C909" s="8">
        <v>8</v>
      </c>
      <c r="D909" s="8">
        <v>1424</v>
      </c>
      <c r="E909" s="9">
        <f t="shared" si="49"/>
        <v>14833.333333333334</v>
      </c>
      <c r="F909" s="8">
        <v>1993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1219</v>
      </c>
      <c r="M909" s="9">
        <f t="shared" si="47"/>
        <v>152.375</v>
      </c>
      <c r="N909" s="8">
        <v>1</v>
      </c>
      <c r="O909" s="8">
        <v>2</v>
      </c>
      <c r="P909" s="8">
        <v>0</v>
      </c>
      <c r="Q909" s="8">
        <v>50822</v>
      </c>
      <c r="R909" s="9">
        <f t="shared" si="48"/>
        <v>6352.75</v>
      </c>
      <c r="S909" s="5">
        <v>1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8">
        <v>23326</v>
      </c>
      <c r="AF909" s="5">
        <v>1</v>
      </c>
    </row>
    <row r="910" spans="1:32" x14ac:dyDescent="0.25">
      <c r="A910" s="2">
        <v>2015</v>
      </c>
      <c r="B910" s="1" t="s">
        <v>29</v>
      </c>
      <c r="C910" s="8">
        <v>20</v>
      </c>
      <c r="D910" s="8">
        <v>8939</v>
      </c>
      <c r="E910" s="9">
        <f t="shared" si="49"/>
        <v>37245.833333333328</v>
      </c>
      <c r="F910" s="8">
        <v>1200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1554</v>
      </c>
      <c r="M910" s="9">
        <f t="shared" si="47"/>
        <v>77.7</v>
      </c>
      <c r="N910" s="8">
        <v>7</v>
      </c>
      <c r="O910" s="8">
        <v>0</v>
      </c>
      <c r="P910" s="8">
        <v>0</v>
      </c>
      <c r="Q910" s="8">
        <v>172057</v>
      </c>
      <c r="R910" s="9">
        <f t="shared" si="48"/>
        <v>8602.85</v>
      </c>
      <c r="S910" s="5">
        <v>0</v>
      </c>
      <c r="T910" s="5">
        <v>0</v>
      </c>
      <c r="U910" s="5">
        <v>1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8">
        <v>51983</v>
      </c>
      <c r="AF910" s="5">
        <v>1</v>
      </c>
    </row>
    <row r="911" spans="1:32" x14ac:dyDescent="0.25">
      <c r="A911" s="2">
        <v>2015</v>
      </c>
      <c r="B911" s="1" t="s">
        <v>29</v>
      </c>
      <c r="C911" s="8">
        <v>1</v>
      </c>
      <c r="D911" s="8">
        <v>136</v>
      </c>
      <c r="E911" s="9">
        <f t="shared" si="49"/>
        <v>11333.333333333334</v>
      </c>
      <c r="F911" s="8">
        <v>2382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8">
        <v>132</v>
      </c>
      <c r="M911" s="9">
        <f t="shared" si="47"/>
        <v>132</v>
      </c>
      <c r="N911" s="8">
        <v>1</v>
      </c>
      <c r="O911" s="8">
        <v>0</v>
      </c>
      <c r="P911" s="8">
        <v>0</v>
      </c>
      <c r="Q911" s="8">
        <v>5904</v>
      </c>
      <c r="R911" s="9">
        <f t="shared" si="48"/>
        <v>5904</v>
      </c>
      <c r="S911" s="5">
        <v>1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8">
        <v>7502</v>
      </c>
      <c r="AF911" s="5">
        <v>1</v>
      </c>
    </row>
    <row r="912" spans="1:32" x14ac:dyDescent="0.25">
      <c r="A912" s="2">
        <v>2015</v>
      </c>
      <c r="B912" s="1" t="s">
        <v>31</v>
      </c>
      <c r="C912" s="9">
        <v>120</v>
      </c>
      <c r="D912" s="9">
        <v>20267</v>
      </c>
      <c r="E912" s="9">
        <f t="shared" si="49"/>
        <v>14074.305555555557</v>
      </c>
      <c r="F912" s="9">
        <v>4407</v>
      </c>
      <c r="G912" s="9">
        <v>891</v>
      </c>
      <c r="H912" s="9">
        <v>479</v>
      </c>
      <c r="I912" s="9">
        <v>0</v>
      </c>
      <c r="J912" s="9">
        <v>0</v>
      </c>
      <c r="K912" s="9">
        <v>0</v>
      </c>
      <c r="L912" s="9">
        <v>10380</v>
      </c>
      <c r="M912" s="9">
        <f t="shared" si="47"/>
        <v>86.5</v>
      </c>
      <c r="N912" s="9">
        <v>31</v>
      </c>
      <c r="O912" s="9">
        <v>7</v>
      </c>
      <c r="P912" s="9">
        <v>3</v>
      </c>
      <c r="Q912" s="9">
        <v>126977</v>
      </c>
      <c r="R912" s="9">
        <f t="shared" si="48"/>
        <v>1058.1416666666667</v>
      </c>
      <c r="S912" s="5">
        <v>1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1</v>
      </c>
      <c r="AA912" s="5">
        <v>0</v>
      </c>
      <c r="AB912" s="5">
        <v>0</v>
      </c>
      <c r="AC912" s="5">
        <v>1</v>
      </c>
      <c r="AD912" s="5">
        <v>0</v>
      </c>
      <c r="AE912" s="9">
        <v>82201</v>
      </c>
      <c r="AF912" s="5">
        <v>1</v>
      </c>
    </row>
    <row r="913" spans="1:32" x14ac:dyDescent="0.25">
      <c r="A913" s="2">
        <v>2015</v>
      </c>
      <c r="B913" s="1" t="s">
        <v>29</v>
      </c>
      <c r="C913" s="9">
        <v>4</v>
      </c>
      <c r="D913" s="9">
        <v>462</v>
      </c>
      <c r="E913" s="9">
        <f t="shared" si="49"/>
        <v>9625</v>
      </c>
      <c r="F913" s="9">
        <v>0</v>
      </c>
      <c r="G913" s="9">
        <v>267</v>
      </c>
      <c r="H913" s="9">
        <v>0</v>
      </c>
      <c r="I913" s="8">
        <v>0</v>
      </c>
      <c r="J913" s="9">
        <v>0</v>
      </c>
      <c r="K913" s="9">
        <v>0</v>
      </c>
      <c r="L913" s="9">
        <v>1100</v>
      </c>
      <c r="M913" s="9">
        <f t="shared" si="47"/>
        <v>275</v>
      </c>
      <c r="N913" s="9">
        <v>3</v>
      </c>
      <c r="O913" s="9">
        <v>0</v>
      </c>
      <c r="P913" s="9">
        <v>1</v>
      </c>
      <c r="Q913" s="9">
        <v>6824</v>
      </c>
      <c r="R913" s="9">
        <f t="shared" si="48"/>
        <v>1706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1</v>
      </c>
      <c r="AA913" s="5">
        <v>0</v>
      </c>
      <c r="AB913" s="5">
        <v>0</v>
      </c>
      <c r="AC913" s="5">
        <v>0</v>
      </c>
      <c r="AD913" s="5">
        <v>0</v>
      </c>
      <c r="AE913" s="9">
        <v>16859</v>
      </c>
      <c r="AF913" s="5">
        <v>1</v>
      </c>
    </row>
    <row r="914" spans="1:32" x14ac:dyDescent="0.25">
      <c r="A914" s="2">
        <v>2015</v>
      </c>
      <c r="B914" s="1" t="s">
        <v>29</v>
      </c>
      <c r="C914" s="9">
        <v>21</v>
      </c>
      <c r="D914" s="9">
        <v>2920</v>
      </c>
      <c r="E914" s="9">
        <f t="shared" si="49"/>
        <v>11587.301587301587</v>
      </c>
      <c r="F914" s="9">
        <v>2991</v>
      </c>
      <c r="G914" s="9">
        <v>1110</v>
      </c>
      <c r="H914" s="9">
        <v>850</v>
      </c>
      <c r="I914" s="8">
        <v>0</v>
      </c>
      <c r="J914" s="9">
        <v>0</v>
      </c>
      <c r="K914" s="9">
        <v>0</v>
      </c>
      <c r="L914" s="9">
        <v>1849</v>
      </c>
      <c r="M914" s="9">
        <f t="shared" si="47"/>
        <v>88.047619047619051</v>
      </c>
      <c r="N914" s="9">
        <v>7</v>
      </c>
      <c r="O914" s="9">
        <v>2</v>
      </c>
      <c r="P914" s="9">
        <v>0</v>
      </c>
      <c r="Q914" s="9">
        <v>60804</v>
      </c>
      <c r="R914" s="9">
        <f t="shared" si="48"/>
        <v>2895.4285714285716</v>
      </c>
      <c r="S914" s="5">
        <v>1</v>
      </c>
      <c r="T914" s="5">
        <v>1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1</v>
      </c>
      <c r="AA914" s="5">
        <v>0</v>
      </c>
      <c r="AB914" s="5">
        <v>0</v>
      </c>
      <c r="AC914" s="5">
        <v>1</v>
      </c>
      <c r="AD914" s="5">
        <v>0</v>
      </c>
      <c r="AE914" s="9">
        <v>82862</v>
      </c>
      <c r="AF914" s="5">
        <v>1</v>
      </c>
    </row>
    <row r="915" spans="1:32" x14ac:dyDescent="0.25">
      <c r="A915" s="2">
        <v>2015</v>
      </c>
      <c r="B915" s="1" t="s">
        <v>29</v>
      </c>
      <c r="C915" s="9">
        <v>183</v>
      </c>
      <c r="D915" s="9">
        <v>54822</v>
      </c>
      <c r="E915" s="9">
        <f t="shared" si="49"/>
        <v>24964.480874316938</v>
      </c>
      <c r="F915" s="9">
        <v>0</v>
      </c>
      <c r="G915" s="9">
        <v>0</v>
      </c>
      <c r="H915" s="9">
        <v>0</v>
      </c>
      <c r="I915" s="8">
        <v>0</v>
      </c>
      <c r="J915" s="9">
        <v>639.29999999999995</v>
      </c>
      <c r="K915" s="9">
        <v>512.29999999999995</v>
      </c>
      <c r="L915" s="9">
        <v>9440</v>
      </c>
      <c r="M915" s="9">
        <f t="shared" si="47"/>
        <v>51.584699453551913</v>
      </c>
      <c r="N915" s="9">
        <v>6</v>
      </c>
      <c r="O915" s="9">
        <v>0</v>
      </c>
      <c r="P915" s="9">
        <v>0</v>
      </c>
      <c r="Q915" s="9">
        <v>518255</v>
      </c>
      <c r="R915" s="9">
        <f t="shared" si="48"/>
        <v>2831.9945355191257</v>
      </c>
      <c r="S915" s="5">
        <v>0</v>
      </c>
      <c r="T915" s="5">
        <v>0</v>
      </c>
      <c r="U915" s="5">
        <v>1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1</v>
      </c>
      <c r="AC915" s="5">
        <v>0</v>
      </c>
      <c r="AD915" s="5">
        <v>1</v>
      </c>
      <c r="AE915" s="9">
        <v>737965</v>
      </c>
      <c r="AF915" s="5">
        <v>1</v>
      </c>
    </row>
    <row r="916" spans="1:32" x14ac:dyDescent="0.25">
      <c r="A916" s="2">
        <v>2015</v>
      </c>
      <c r="B916" s="1" t="s">
        <v>29</v>
      </c>
      <c r="C916" s="16">
        <v>92</v>
      </c>
      <c r="D916" s="16">
        <v>21557</v>
      </c>
      <c r="E916" s="9">
        <f t="shared" si="49"/>
        <v>19526.268115942028</v>
      </c>
      <c r="F916" s="16">
        <v>4599</v>
      </c>
      <c r="G916" s="16">
        <v>1272</v>
      </c>
      <c r="H916" s="16">
        <v>525</v>
      </c>
      <c r="I916" s="16">
        <v>0</v>
      </c>
      <c r="J916" s="16">
        <v>0</v>
      </c>
      <c r="K916" s="16">
        <v>0</v>
      </c>
      <c r="L916" s="16">
        <v>8115</v>
      </c>
      <c r="M916" s="9">
        <f t="shared" si="47"/>
        <v>88.206521739130437</v>
      </c>
      <c r="N916" s="16">
        <v>25</v>
      </c>
      <c r="O916" s="16">
        <v>6</v>
      </c>
      <c r="P916" s="16">
        <v>2</v>
      </c>
      <c r="Q916" s="16">
        <v>100886</v>
      </c>
      <c r="R916" s="9">
        <f t="shared" si="48"/>
        <v>1096.5869565217392</v>
      </c>
      <c r="S916" s="5">
        <v>1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1</v>
      </c>
      <c r="AA916" s="5">
        <v>0</v>
      </c>
      <c r="AB916" s="5">
        <v>0</v>
      </c>
      <c r="AC916" s="5">
        <v>1</v>
      </c>
      <c r="AD916" s="5">
        <v>0</v>
      </c>
      <c r="AE916" s="16">
        <v>66025</v>
      </c>
      <c r="AF916" s="5">
        <v>0</v>
      </c>
    </row>
    <row r="917" spans="1:32" x14ac:dyDescent="0.25">
      <c r="A917" s="2">
        <v>2015</v>
      </c>
      <c r="B917" s="1" t="s">
        <v>36</v>
      </c>
      <c r="C917" s="15">
        <v>81</v>
      </c>
      <c r="D917" s="15">
        <v>10894</v>
      </c>
      <c r="E917" s="9">
        <f t="shared" si="49"/>
        <v>11207.81893004115</v>
      </c>
      <c r="F917" s="15">
        <v>9146</v>
      </c>
      <c r="G917" s="15">
        <v>995</v>
      </c>
      <c r="H917" s="15">
        <v>453</v>
      </c>
      <c r="I917" s="15">
        <v>0</v>
      </c>
      <c r="J917" s="15">
        <v>0</v>
      </c>
      <c r="K917" s="15">
        <v>0</v>
      </c>
      <c r="L917" s="15">
        <v>9294</v>
      </c>
      <c r="M917" s="9">
        <f t="shared" si="47"/>
        <v>114.74074074074075</v>
      </c>
      <c r="N917" s="15">
        <v>32</v>
      </c>
      <c r="O917" s="15">
        <v>9</v>
      </c>
      <c r="P917" s="15">
        <v>5</v>
      </c>
      <c r="Q917" s="15">
        <v>161641</v>
      </c>
      <c r="R917" s="9">
        <f t="shared" si="48"/>
        <v>1995.5679012345679</v>
      </c>
      <c r="S917" s="5">
        <v>1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1</v>
      </c>
      <c r="AA917" s="5">
        <v>0</v>
      </c>
      <c r="AB917" s="5">
        <v>0</v>
      </c>
      <c r="AC917" s="5">
        <v>1</v>
      </c>
      <c r="AD917" s="5">
        <v>0</v>
      </c>
      <c r="AE917" s="15">
        <v>69494</v>
      </c>
      <c r="AF917" s="5">
        <v>1</v>
      </c>
    </row>
    <row r="918" spans="1:32" x14ac:dyDescent="0.25">
      <c r="A918" s="2">
        <v>2015</v>
      </c>
      <c r="B918" s="1" t="s">
        <v>30</v>
      </c>
      <c r="C918" s="15">
        <v>13</v>
      </c>
      <c r="D918" s="15">
        <v>2295</v>
      </c>
      <c r="E918" s="9">
        <f t="shared" si="49"/>
        <v>14711.538461538461</v>
      </c>
      <c r="F918" s="15">
        <v>1320</v>
      </c>
      <c r="G918" s="15">
        <v>197</v>
      </c>
      <c r="H918" s="15">
        <v>160</v>
      </c>
      <c r="I918" s="15">
        <v>0</v>
      </c>
      <c r="J918" s="15">
        <v>0</v>
      </c>
      <c r="K918" s="15">
        <v>0</v>
      </c>
      <c r="L918" s="15">
        <v>430</v>
      </c>
      <c r="M918" s="9">
        <f t="shared" si="47"/>
        <v>33.07692307692308</v>
      </c>
      <c r="N918" s="15">
        <v>2</v>
      </c>
      <c r="O918" s="15">
        <v>1</v>
      </c>
      <c r="P918" s="15">
        <v>0</v>
      </c>
      <c r="Q918" s="15">
        <v>8819</v>
      </c>
      <c r="R918" s="9">
        <f t="shared" si="48"/>
        <v>678.38461538461536</v>
      </c>
      <c r="S918" s="5">
        <v>1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1</v>
      </c>
      <c r="AA918" s="5">
        <v>0</v>
      </c>
      <c r="AB918" s="5">
        <v>0</v>
      </c>
      <c r="AC918" s="5">
        <v>1</v>
      </c>
      <c r="AD918" s="5">
        <v>0</v>
      </c>
      <c r="AE918" s="15">
        <v>16361</v>
      </c>
      <c r="AF918" s="5">
        <v>1</v>
      </c>
    </row>
    <row r="919" spans="1:32" x14ac:dyDescent="0.25">
      <c r="A919" s="2">
        <v>2015</v>
      </c>
      <c r="B919" s="1" t="s">
        <v>29</v>
      </c>
      <c r="C919" s="15">
        <v>77</v>
      </c>
      <c r="D919" s="15">
        <v>17242</v>
      </c>
      <c r="E919" s="9">
        <f t="shared" si="49"/>
        <v>18660.173160173163</v>
      </c>
      <c r="F919" s="15">
        <v>2416</v>
      </c>
      <c r="G919" s="15">
        <v>638</v>
      </c>
      <c r="H919" s="15">
        <v>304</v>
      </c>
      <c r="I919" s="15">
        <v>0</v>
      </c>
      <c r="J919" s="15">
        <v>0</v>
      </c>
      <c r="K919" s="15">
        <v>0</v>
      </c>
      <c r="L919" s="15">
        <v>7218</v>
      </c>
      <c r="M919" s="9">
        <f t="shared" si="47"/>
        <v>93.740259740259745</v>
      </c>
      <c r="N919" s="15">
        <v>20</v>
      </c>
      <c r="O919" s="15">
        <v>5</v>
      </c>
      <c r="P919" s="15">
        <v>1</v>
      </c>
      <c r="Q919" s="15">
        <v>96601</v>
      </c>
      <c r="R919" s="9">
        <f t="shared" si="48"/>
        <v>1254.5584415584415</v>
      </c>
      <c r="S919" s="5">
        <v>1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1</v>
      </c>
      <c r="AA919" s="5">
        <v>0</v>
      </c>
      <c r="AB919" s="5">
        <v>0</v>
      </c>
      <c r="AC919" s="5">
        <v>1</v>
      </c>
      <c r="AD919" s="5">
        <v>0</v>
      </c>
      <c r="AE919" s="15">
        <v>41984</v>
      </c>
      <c r="AF919" s="5">
        <v>1</v>
      </c>
    </row>
    <row r="920" spans="1:32" x14ac:dyDescent="0.25">
      <c r="A920" s="2">
        <v>2015</v>
      </c>
      <c r="B920" s="1" t="s">
        <v>29</v>
      </c>
      <c r="C920" s="15">
        <v>36</v>
      </c>
      <c r="D920" s="15">
        <v>4477</v>
      </c>
      <c r="E920" s="9">
        <f t="shared" si="49"/>
        <v>10363.425925925925</v>
      </c>
      <c r="F920" s="15">
        <v>3684</v>
      </c>
      <c r="G920" s="15">
        <v>581</v>
      </c>
      <c r="H920" s="15">
        <v>325</v>
      </c>
      <c r="I920" s="15">
        <v>0</v>
      </c>
      <c r="J920" s="15">
        <v>0</v>
      </c>
      <c r="K920" s="15">
        <v>0</v>
      </c>
      <c r="L920" s="15">
        <v>5185</v>
      </c>
      <c r="M920" s="9">
        <f t="shared" si="47"/>
        <v>144.02777777777777</v>
      </c>
      <c r="N920" s="15">
        <v>16</v>
      </c>
      <c r="O920" s="15">
        <v>0</v>
      </c>
      <c r="P920" s="15">
        <v>2</v>
      </c>
      <c r="Q920" s="15">
        <v>69241</v>
      </c>
      <c r="R920" s="9">
        <f t="shared" si="48"/>
        <v>1923.3611111111111</v>
      </c>
      <c r="S920" s="5">
        <v>1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1</v>
      </c>
      <c r="AD920" s="5">
        <v>0</v>
      </c>
      <c r="AE920" s="15">
        <v>12872</v>
      </c>
      <c r="AF920" s="5">
        <v>1</v>
      </c>
    </row>
    <row r="921" spans="1:32" x14ac:dyDescent="0.25">
      <c r="A921" s="2">
        <v>2015</v>
      </c>
      <c r="B921" s="1" t="s">
        <v>36</v>
      </c>
      <c r="C921" s="15">
        <v>25</v>
      </c>
      <c r="D921" s="15">
        <v>6649</v>
      </c>
      <c r="E921" s="9">
        <f t="shared" si="49"/>
        <v>22163.333333333332</v>
      </c>
      <c r="F921" s="15">
        <v>6285</v>
      </c>
      <c r="G921" s="15">
        <v>0</v>
      </c>
      <c r="H921" s="15">
        <v>0</v>
      </c>
      <c r="I921" s="15">
        <v>0</v>
      </c>
      <c r="J921" s="15">
        <v>0</v>
      </c>
      <c r="K921" s="15">
        <v>0</v>
      </c>
      <c r="L921" s="15">
        <v>4360</v>
      </c>
      <c r="M921" s="9">
        <f t="shared" si="47"/>
        <v>174.4</v>
      </c>
      <c r="N921" s="15">
        <v>13</v>
      </c>
      <c r="O921" s="15">
        <v>2</v>
      </c>
      <c r="P921" s="15">
        <v>3</v>
      </c>
      <c r="Q921" s="15">
        <v>36251</v>
      </c>
      <c r="R921" s="9">
        <f t="shared" si="48"/>
        <v>1450.04</v>
      </c>
      <c r="S921" s="5">
        <v>1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15">
        <v>35504</v>
      </c>
      <c r="AF921" s="5">
        <v>1</v>
      </c>
    </row>
    <row r="922" spans="1:32" x14ac:dyDescent="0.25">
      <c r="A922" s="2">
        <v>2015</v>
      </c>
      <c r="B922" s="1" t="s">
        <v>30</v>
      </c>
      <c r="C922" s="9">
        <v>80</v>
      </c>
      <c r="D922" s="9">
        <v>13748</v>
      </c>
      <c r="E922" s="9">
        <f t="shared" si="49"/>
        <v>14320.833333333332</v>
      </c>
      <c r="F922" s="9">
        <v>3497</v>
      </c>
      <c r="G922" s="9">
        <v>1435</v>
      </c>
      <c r="H922" s="9">
        <v>510</v>
      </c>
      <c r="I922" s="9">
        <v>0</v>
      </c>
      <c r="J922" s="9">
        <v>0</v>
      </c>
      <c r="K922" s="9">
        <v>0</v>
      </c>
      <c r="L922" s="9">
        <v>9028</v>
      </c>
      <c r="M922" s="9">
        <f t="shared" si="47"/>
        <v>112.85</v>
      </c>
      <c r="N922" s="9">
        <v>26</v>
      </c>
      <c r="O922" s="9">
        <v>4</v>
      </c>
      <c r="P922" s="9">
        <v>2</v>
      </c>
      <c r="Q922" s="9">
        <v>140104</v>
      </c>
      <c r="R922" s="9">
        <f t="shared" si="48"/>
        <v>1751.3</v>
      </c>
      <c r="S922" s="5">
        <v>1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1</v>
      </c>
      <c r="AA922" s="5">
        <v>0</v>
      </c>
      <c r="AB922" s="5">
        <v>0</v>
      </c>
      <c r="AC922" s="5">
        <v>1</v>
      </c>
      <c r="AD922" s="5">
        <v>0</v>
      </c>
      <c r="AE922" s="9">
        <v>40127</v>
      </c>
      <c r="AF922" s="5">
        <v>1</v>
      </c>
    </row>
    <row r="923" spans="1:32" x14ac:dyDescent="0.25">
      <c r="A923" s="2">
        <v>2015</v>
      </c>
      <c r="B923" s="1" t="s">
        <v>32</v>
      </c>
      <c r="C923" s="8">
        <v>205</v>
      </c>
      <c r="D923" s="8">
        <v>36018</v>
      </c>
      <c r="E923" s="9">
        <f t="shared" si="49"/>
        <v>14641.463414634145</v>
      </c>
      <c r="F923" s="8">
        <v>5222</v>
      </c>
      <c r="G923" s="8">
        <v>2519</v>
      </c>
      <c r="H923" s="8">
        <v>903</v>
      </c>
      <c r="I923" s="8">
        <v>0</v>
      </c>
      <c r="J923" s="8">
        <v>0</v>
      </c>
      <c r="K923" s="8">
        <v>0</v>
      </c>
      <c r="L923" s="8">
        <v>21640</v>
      </c>
      <c r="M923" s="9">
        <f t="shared" si="47"/>
        <v>105.5609756097561</v>
      </c>
      <c r="N923" s="8">
        <v>45</v>
      </c>
      <c r="O923" s="8">
        <v>4</v>
      </c>
      <c r="P923" s="8">
        <v>3</v>
      </c>
      <c r="Q923" s="8">
        <v>345602</v>
      </c>
      <c r="R923" s="9">
        <f t="shared" si="48"/>
        <v>1685.8634146341462</v>
      </c>
      <c r="S923" s="5">
        <v>1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1</v>
      </c>
      <c r="AA923" s="5">
        <v>0</v>
      </c>
      <c r="AB923" s="5">
        <v>0</v>
      </c>
      <c r="AC923" s="5">
        <v>1</v>
      </c>
      <c r="AD923" s="5">
        <v>0</v>
      </c>
      <c r="AE923" s="8">
        <v>145221</v>
      </c>
      <c r="AF923" s="5">
        <v>0</v>
      </c>
    </row>
    <row r="924" spans="1:32" x14ac:dyDescent="0.25">
      <c r="A924" s="2">
        <v>2015</v>
      </c>
      <c r="B924" s="1" t="s">
        <v>30</v>
      </c>
      <c r="C924" s="8">
        <v>18</v>
      </c>
      <c r="D924" s="8">
        <v>2341</v>
      </c>
      <c r="E924" s="9">
        <f t="shared" si="49"/>
        <v>10837.962962962962</v>
      </c>
      <c r="F924" s="8">
        <v>2891</v>
      </c>
      <c r="G924" s="8">
        <v>358</v>
      </c>
      <c r="H924" s="8">
        <v>170</v>
      </c>
      <c r="I924" s="8">
        <v>0</v>
      </c>
      <c r="J924" s="8">
        <v>0</v>
      </c>
      <c r="K924" s="8">
        <v>0</v>
      </c>
      <c r="L924" s="8">
        <v>2907</v>
      </c>
      <c r="M924" s="9">
        <f t="shared" si="47"/>
        <v>161.5</v>
      </c>
      <c r="N924" s="8">
        <v>15</v>
      </c>
      <c r="O924" s="8">
        <v>2</v>
      </c>
      <c r="P924" s="8">
        <v>2</v>
      </c>
      <c r="Q924" s="8">
        <v>31809</v>
      </c>
      <c r="R924" s="9">
        <f t="shared" si="48"/>
        <v>1767.1666666666667</v>
      </c>
      <c r="S924" s="5">
        <v>1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1</v>
      </c>
      <c r="AA924" s="5">
        <v>0</v>
      </c>
      <c r="AB924" s="5">
        <v>0</v>
      </c>
      <c r="AC924" s="5">
        <v>1</v>
      </c>
      <c r="AD924" s="5">
        <v>0</v>
      </c>
      <c r="AE924" s="8">
        <v>12180</v>
      </c>
      <c r="AF924" s="5">
        <v>1</v>
      </c>
    </row>
    <row r="925" spans="1:32" x14ac:dyDescent="0.25">
      <c r="A925" s="2">
        <v>2015</v>
      </c>
      <c r="B925" s="1" t="s">
        <v>30</v>
      </c>
      <c r="C925" s="8">
        <v>128</v>
      </c>
      <c r="D925" s="8">
        <v>23703</v>
      </c>
      <c r="E925" s="9">
        <f t="shared" si="49"/>
        <v>15431.640625</v>
      </c>
      <c r="F925" s="8">
        <v>4973</v>
      </c>
      <c r="G925" s="8">
        <v>1593</v>
      </c>
      <c r="H925" s="8">
        <v>500</v>
      </c>
      <c r="I925" s="8">
        <v>0</v>
      </c>
      <c r="J925" s="8">
        <v>0</v>
      </c>
      <c r="K925" s="8">
        <v>0</v>
      </c>
      <c r="L925" s="8">
        <v>15064</v>
      </c>
      <c r="M925" s="9">
        <f t="shared" si="47"/>
        <v>117.6875</v>
      </c>
      <c r="N925" s="8">
        <v>38</v>
      </c>
      <c r="O925" s="8">
        <v>7</v>
      </c>
      <c r="P925" s="8">
        <v>5</v>
      </c>
      <c r="Q925" s="8">
        <v>152989</v>
      </c>
      <c r="R925" s="9">
        <f t="shared" si="48"/>
        <v>1195.2265625</v>
      </c>
      <c r="S925" s="5">
        <v>1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1</v>
      </c>
      <c r="AA925" s="5">
        <v>0</v>
      </c>
      <c r="AB925" s="5">
        <v>0</v>
      </c>
      <c r="AC925" s="5">
        <v>1</v>
      </c>
      <c r="AD925" s="5">
        <v>0</v>
      </c>
      <c r="AE925" s="8">
        <v>73289</v>
      </c>
      <c r="AF925" s="5">
        <v>1</v>
      </c>
    </row>
    <row r="926" spans="1:32" x14ac:dyDescent="0.25">
      <c r="A926" s="2">
        <v>2015</v>
      </c>
      <c r="B926" s="1" t="s">
        <v>29</v>
      </c>
      <c r="C926" s="8">
        <v>438</v>
      </c>
      <c r="D926" s="8">
        <v>101484</v>
      </c>
      <c r="E926" s="9">
        <f t="shared" si="49"/>
        <v>19308.219178082192</v>
      </c>
      <c r="F926" s="8">
        <v>5873</v>
      </c>
      <c r="G926" s="8">
        <v>2338</v>
      </c>
      <c r="H926" s="8">
        <v>709</v>
      </c>
      <c r="I926" s="8">
        <v>2619</v>
      </c>
      <c r="J926" s="8">
        <v>0</v>
      </c>
      <c r="K926" s="8">
        <v>0</v>
      </c>
      <c r="L926" s="8">
        <v>29802</v>
      </c>
      <c r="M926" s="9">
        <f t="shared" si="47"/>
        <v>68.041095890410958</v>
      </c>
      <c r="N926" s="8">
        <v>61</v>
      </c>
      <c r="O926" s="8">
        <v>8</v>
      </c>
      <c r="P926" s="8">
        <v>4</v>
      </c>
      <c r="Q926" s="8">
        <v>394059</v>
      </c>
      <c r="R926" s="9">
        <f t="shared" si="48"/>
        <v>899.67808219178085</v>
      </c>
      <c r="S926" s="5">
        <v>1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1</v>
      </c>
      <c r="AA926" s="5">
        <v>1</v>
      </c>
      <c r="AB926" s="5">
        <v>0</v>
      </c>
      <c r="AC926" s="5">
        <v>1</v>
      </c>
      <c r="AD926" s="5">
        <v>0</v>
      </c>
      <c r="AE926" s="8">
        <v>237807</v>
      </c>
      <c r="AF926" s="5">
        <v>1</v>
      </c>
    </row>
    <row r="927" spans="1:32" x14ac:dyDescent="0.25">
      <c r="A927" s="2">
        <v>2015</v>
      </c>
      <c r="B927" s="1" t="s">
        <v>30</v>
      </c>
      <c r="C927" s="8">
        <v>122</v>
      </c>
      <c r="D927" s="8">
        <v>21333</v>
      </c>
      <c r="E927" s="9">
        <f t="shared" si="49"/>
        <v>14571.721311475409</v>
      </c>
      <c r="F927" s="8">
        <v>5007</v>
      </c>
      <c r="G927" s="8">
        <v>1590</v>
      </c>
      <c r="H927" s="8">
        <v>490</v>
      </c>
      <c r="I927" s="8">
        <v>0</v>
      </c>
      <c r="J927" s="8">
        <v>0</v>
      </c>
      <c r="K927" s="8">
        <v>0</v>
      </c>
      <c r="L927" s="8">
        <v>11107</v>
      </c>
      <c r="M927" s="9">
        <f t="shared" si="47"/>
        <v>91.040983606557376</v>
      </c>
      <c r="N927" s="8">
        <v>36</v>
      </c>
      <c r="O927" s="8">
        <v>5</v>
      </c>
      <c r="P927" s="8">
        <v>4</v>
      </c>
      <c r="Q927" s="8">
        <v>239050</v>
      </c>
      <c r="R927" s="9">
        <f t="shared" si="48"/>
        <v>1959.4262295081967</v>
      </c>
      <c r="S927" s="5">
        <v>1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1</v>
      </c>
      <c r="AA927" s="5">
        <v>0</v>
      </c>
      <c r="AB927" s="5">
        <v>0</v>
      </c>
      <c r="AC927" s="5">
        <v>1</v>
      </c>
      <c r="AD927" s="5">
        <v>0</v>
      </c>
      <c r="AE927" s="8">
        <v>95445</v>
      </c>
      <c r="AF927" s="5">
        <v>1</v>
      </c>
    </row>
    <row r="928" spans="1:32" x14ac:dyDescent="0.25">
      <c r="A928" s="2">
        <v>2015</v>
      </c>
      <c r="B928" s="1" t="s">
        <v>30</v>
      </c>
      <c r="C928" s="8">
        <v>194</v>
      </c>
      <c r="D928" s="8">
        <v>45555</v>
      </c>
      <c r="E928" s="9">
        <f t="shared" si="49"/>
        <v>19568.298969072162</v>
      </c>
      <c r="F928" s="8">
        <v>5423</v>
      </c>
      <c r="G928" s="8">
        <v>1785</v>
      </c>
      <c r="H928" s="8">
        <v>630</v>
      </c>
      <c r="I928" s="8">
        <v>0</v>
      </c>
      <c r="J928" s="8">
        <v>0</v>
      </c>
      <c r="K928" s="8">
        <v>0</v>
      </c>
      <c r="L928" s="8">
        <v>14033</v>
      </c>
      <c r="M928" s="9">
        <f t="shared" si="47"/>
        <v>72.335051546391753</v>
      </c>
      <c r="N928" s="8">
        <v>30</v>
      </c>
      <c r="O928" s="8">
        <v>6</v>
      </c>
      <c r="P928" s="8">
        <v>2</v>
      </c>
      <c r="Q928" s="8">
        <v>251306</v>
      </c>
      <c r="R928" s="9">
        <f t="shared" si="48"/>
        <v>1295.3917525773195</v>
      </c>
      <c r="S928" s="5">
        <v>1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1</v>
      </c>
      <c r="AA928" s="5">
        <v>0</v>
      </c>
      <c r="AB928" s="5">
        <v>0</v>
      </c>
      <c r="AC928" s="5">
        <v>1</v>
      </c>
      <c r="AD928" s="5">
        <v>0</v>
      </c>
      <c r="AE928" s="8">
        <v>108165</v>
      </c>
      <c r="AF928" s="5">
        <v>1</v>
      </c>
    </row>
    <row r="929" spans="1:32" x14ac:dyDescent="0.25">
      <c r="A929" s="2">
        <v>2015</v>
      </c>
      <c r="B929" s="1" t="s">
        <v>30</v>
      </c>
      <c r="C929" s="11">
        <v>5</v>
      </c>
      <c r="D929" s="11">
        <v>100</v>
      </c>
      <c r="E929" s="9">
        <f t="shared" si="49"/>
        <v>1666.6666666666667</v>
      </c>
      <c r="F929" s="11">
        <v>2367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1636</v>
      </c>
      <c r="M929" s="9">
        <f t="shared" si="47"/>
        <v>327.2</v>
      </c>
      <c r="N929" s="11">
        <v>9</v>
      </c>
      <c r="O929" s="11">
        <v>2</v>
      </c>
      <c r="P929" s="11">
        <v>1</v>
      </c>
      <c r="Q929" s="11">
        <v>8315</v>
      </c>
      <c r="R929" s="9">
        <f t="shared" si="48"/>
        <v>1663</v>
      </c>
      <c r="S929" s="5">
        <v>1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11">
        <v>524</v>
      </c>
      <c r="AF929" s="5">
        <v>1</v>
      </c>
    </row>
    <row r="930" spans="1:32" x14ac:dyDescent="0.25">
      <c r="A930" s="2">
        <v>2015</v>
      </c>
      <c r="B930" s="1" t="s">
        <v>37</v>
      </c>
      <c r="C930" s="11">
        <v>2</v>
      </c>
      <c r="D930" s="11">
        <v>271</v>
      </c>
      <c r="E930" s="9">
        <f t="shared" si="49"/>
        <v>11291.666666666666</v>
      </c>
      <c r="F930" s="11">
        <v>24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68</v>
      </c>
      <c r="M930" s="9">
        <f t="shared" si="47"/>
        <v>34</v>
      </c>
      <c r="N930" s="11">
        <v>0</v>
      </c>
      <c r="O930" s="11">
        <v>0</v>
      </c>
      <c r="P930" s="11">
        <v>0</v>
      </c>
      <c r="Q930" s="11">
        <v>1093</v>
      </c>
      <c r="R930" s="9">
        <f t="shared" si="48"/>
        <v>546.5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11">
        <v>608</v>
      </c>
      <c r="AF930" s="5">
        <v>0</v>
      </c>
    </row>
    <row r="931" spans="1:32" x14ac:dyDescent="0.25">
      <c r="A931" s="2">
        <v>2015</v>
      </c>
      <c r="B931" s="1" t="s">
        <v>29</v>
      </c>
      <c r="C931" s="11">
        <v>1</v>
      </c>
      <c r="D931" s="11">
        <v>108</v>
      </c>
      <c r="E931" s="9">
        <f t="shared" si="49"/>
        <v>9000</v>
      </c>
      <c r="F931" s="11">
        <v>1061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720</v>
      </c>
      <c r="M931" s="9">
        <f t="shared" si="47"/>
        <v>720</v>
      </c>
      <c r="N931" s="11">
        <v>4</v>
      </c>
      <c r="O931" s="11">
        <v>2</v>
      </c>
      <c r="P931" s="11">
        <v>0</v>
      </c>
      <c r="Q931" s="11">
        <v>458</v>
      </c>
      <c r="R931" s="9">
        <f t="shared" si="48"/>
        <v>458</v>
      </c>
      <c r="S931" s="5">
        <v>1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11">
        <v>1180</v>
      </c>
      <c r="AF931" s="5">
        <v>1</v>
      </c>
    </row>
    <row r="932" spans="1:32" x14ac:dyDescent="0.25">
      <c r="A932" s="2">
        <v>2015</v>
      </c>
      <c r="B932" s="1" t="s">
        <v>29</v>
      </c>
      <c r="C932" s="11">
        <v>7</v>
      </c>
      <c r="D932" s="11">
        <v>632</v>
      </c>
      <c r="E932" s="9">
        <f t="shared" si="49"/>
        <v>7523.8095238095248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120</v>
      </c>
      <c r="M932" s="9">
        <f t="shared" si="47"/>
        <v>17.142857142857142</v>
      </c>
      <c r="N932" s="11">
        <v>0</v>
      </c>
      <c r="O932" s="11">
        <v>0</v>
      </c>
      <c r="P932" s="11">
        <v>0</v>
      </c>
      <c r="Q932" s="11">
        <v>1169</v>
      </c>
      <c r="R932" s="9">
        <f t="shared" si="48"/>
        <v>167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11">
        <v>350</v>
      </c>
      <c r="AF932" s="5">
        <v>1</v>
      </c>
    </row>
    <row r="933" spans="1:32" x14ac:dyDescent="0.25">
      <c r="A933" s="2">
        <v>2015</v>
      </c>
      <c r="B933" s="1" t="s">
        <v>29</v>
      </c>
      <c r="C933" s="11">
        <v>5</v>
      </c>
      <c r="D933" s="11">
        <v>520</v>
      </c>
      <c r="E933" s="9">
        <f t="shared" si="49"/>
        <v>8666.6666666666661</v>
      </c>
      <c r="F933" s="11">
        <v>757</v>
      </c>
      <c r="G933" s="11">
        <v>188</v>
      </c>
      <c r="H933" s="11">
        <v>97</v>
      </c>
      <c r="I933" s="11">
        <v>0</v>
      </c>
      <c r="J933" s="11">
        <v>0</v>
      </c>
      <c r="K933" s="11">
        <v>0</v>
      </c>
      <c r="L933" s="11">
        <v>435</v>
      </c>
      <c r="M933" s="9">
        <f t="shared" si="47"/>
        <v>87</v>
      </c>
      <c r="N933" s="11">
        <v>2</v>
      </c>
      <c r="O933" s="11">
        <v>2</v>
      </c>
      <c r="P933" s="11">
        <v>0</v>
      </c>
      <c r="Q933" s="11">
        <v>4324</v>
      </c>
      <c r="R933" s="9">
        <f t="shared" si="48"/>
        <v>864.8</v>
      </c>
      <c r="S933" s="5">
        <v>1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1</v>
      </c>
      <c r="AA933" s="5">
        <v>0</v>
      </c>
      <c r="AB933" s="5">
        <v>0</v>
      </c>
      <c r="AC933" s="5">
        <v>1</v>
      </c>
      <c r="AD933" s="5">
        <v>0</v>
      </c>
      <c r="AE933" s="11">
        <v>4449</v>
      </c>
      <c r="AF933" s="5">
        <v>1</v>
      </c>
    </row>
    <row r="934" spans="1:32" x14ac:dyDescent="0.25">
      <c r="A934" s="2">
        <v>2015</v>
      </c>
      <c r="B934" s="1" t="s">
        <v>29</v>
      </c>
      <c r="C934" s="11">
        <v>9</v>
      </c>
      <c r="D934" s="11">
        <v>804</v>
      </c>
      <c r="E934" s="9">
        <f t="shared" si="49"/>
        <v>7444.4444444444434</v>
      </c>
      <c r="F934" s="11">
        <v>7317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1301</v>
      </c>
      <c r="M934" s="9">
        <f t="shared" si="47"/>
        <v>144.55555555555554</v>
      </c>
      <c r="N934" s="11">
        <v>3</v>
      </c>
      <c r="O934" s="11">
        <v>1</v>
      </c>
      <c r="P934" s="11">
        <v>0</v>
      </c>
      <c r="Q934" s="11">
        <v>149597</v>
      </c>
      <c r="R934" s="9">
        <f t="shared" si="48"/>
        <v>16621.888888888891</v>
      </c>
      <c r="S934" s="5">
        <v>1</v>
      </c>
      <c r="T934" s="5">
        <v>1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11">
        <v>154452</v>
      </c>
      <c r="AF934" s="5">
        <v>1</v>
      </c>
    </row>
    <row r="935" spans="1:32" x14ac:dyDescent="0.25">
      <c r="A935" s="2">
        <v>2015</v>
      </c>
      <c r="B935" s="1" t="s">
        <v>29</v>
      </c>
      <c r="C935" s="11">
        <v>8</v>
      </c>
      <c r="D935" s="11">
        <v>310</v>
      </c>
      <c r="E935" s="9">
        <f t="shared" si="49"/>
        <v>3229.1666666666665</v>
      </c>
      <c r="F935" s="11">
        <v>2037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1620</v>
      </c>
      <c r="M935" s="9">
        <f t="shared" si="47"/>
        <v>202.5</v>
      </c>
      <c r="N935" s="11">
        <v>4</v>
      </c>
      <c r="O935" s="11">
        <v>3</v>
      </c>
      <c r="P935" s="11">
        <v>0</v>
      </c>
      <c r="Q935" s="11">
        <v>5028</v>
      </c>
      <c r="R935" s="9">
        <f t="shared" si="48"/>
        <v>628.5</v>
      </c>
      <c r="S935" s="5">
        <v>1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11">
        <v>5800</v>
      </c>
      <c r="AF935" s="5">
        <v>1</v>
      </c>
    </row>
    <row r="936" spans="1:32" x14ac:dyDescent="0.25">
      <c r="A936" s="2">
        <v>2015</v>
      </c>
      <c r="B936" s="1" t="s">
        <v>29</v>
      </c>
      <c r="C936" s="11">
        <v>1</v>
      </c>
      <c r="D936" s="11">
        <v>47</v>
      </c>
      <c r="E936" s="9">
        <f t="shared" si="49"/>
        <v>3916.6666666666665</v>
      </c>
      <c r="F936" s="11">
        <v>1225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1707</v>
      </c>
      <c r="M936" s="9">
        <f t="shared" si="47"/>
        <v>1707</v>
      </c>
      <c r="N936" s="11">
        <v>2</v>
      </c>
      <c r="O936" s="11">
        <v>2</v>
      </c>
      <c r="P936" s="11">
        <v>0</v>
      </c>
      <c r="Q936" s="11">
        <v>14334</v>
      </c>
      <c r="R936" s="9">
        <f t="shared" si="48"/>
        <v>14334</v>
      </c>
      <c r="S936" s="5">
        <v>1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11">
        <v>814</v>
      </c>
      <c r="AF936" s="5">
        <v>0</v>
      </c>
    </row>
    <row r="937" spans="1:32" x14ac:dyDescent="0.25">
      <c r="A937" s="2">
        <v>2015</v>
      </c>
      <c r="B937" s="1" t="s">
        <v>29</v>
      </c>
      <c r="C937" s="11">
        <v>3</v>
      </c>
      <c r="D937" s="11">
        <v>144</v>
      </c>
      <c r="E937" s="9">
        <f t="shared" si="49"/>
        <v>4000</v>
      </c>
      <c r="F937" s="11">
        <v>218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416</v>
      </c>
      <c r="M937" s="9">
        <f t="shared" si="47"/>
        <v>138.66666666666666</v>
      </c>
      <c r="N937" s="11">
        <v>1</v>
      </c>
      <c r="O937" s="11">
        <v>2</v>
      </c>
      <c r="P937" s="11">
        <v>0</v>
      </c>
      <c r="Q937" s="11">
        <v>1074</v>
      </c>
      <c r="R937" s="9">
        <f t="shared" si="48"/>
        <v>358</v>
      </c>
      <c r="S937" s="5">
        <v>1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11">
        <v>415</v>
      </c>
      <c r="AF937" s="5">
        <v>1</v>
      </c>
    </row>
    <row r="938" spans="1:32" x14ac:dyDescent="0.25">
      <c r="A938" s="2">
        <v>2015</v>
      </c>
      <c r="B938" s="1" t="s">
        <v>29</v>
      </c>
      <c r="C938" s="11">
        <v>4</v>
      </c>
      <c r="D938" s="11">
        <v>613</v>
      </c>
      <c r="E938" s="9">
        <f t="shared" si="49"/>
        <v>12770.833333333334</v>
      </c>
      <c r="F938" s="11">
        <v>1700</v>
      </c>
      <c r="G938" s="11">
        <v>570</v>
      </c>
      <c r="H938" s="11">
        <v>500</v>
      </c>
      <c r="I938" s="11">
        <v>0</v>
      </c>
      <c r="J938" s="11">
        <v>0</v>
      </c>
      <c r="K938" s="11">
        <v>0</v>
      </c>
      <c r="L938" s="11">
        <v>560</v>
      </c>
      <c r="M938" s="9">
        <f t="shared" si="47"/>
        <v>140</v>
      </c>
      <c r="N938" s="11">
        <v>0</v>
      </c>
      <c r="O938" s="11">
        <v>0</v>
      </c>
      <c r="P938" s="11">
        <v>0</v>
      </c>
      <c r="Q938" s="11">
        <v>35553</v>
      </c>
      <c r="R938" s="9">
        <f t="shared" si="48"/>
        <v>8888.25</v>
      </c>
      <c r="S938" s="5">
        <v>1</v>
      </c>
      <c r="T938" s="5">
        <v>1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1</v>
      </c>
      <c r="AA938" s="5">
        <v>0</v>
      </c>
      <c r="AB938" s="5">
        <v>0</v>
      </c>
      <c r="AC938" s="5">
        <v>1</v>
      </c>
      <c r="AD938" s="5">
        <v>0</v>
      </c>
      <c r="AE938" s="11">
        <v>9490</v>
      </c>
      <c r="AF938" s="5">
        <v>1</v>
      </c>
    </row>
    <row r="939" spans="1:32" x14ac:dyDescent="0.25">
      <c r="A939" s="2">
        <v>2015</v>
      </c>
      <c r="B939" s="1" t="s">
        <v>29</v>
      </c>
      <c r="C939" s="11">
        <v>2</v>
      </c>
      <c r="D939" s="11">
        <v>143</v>
      </c>
      <c r="E939" s="9">
        <f t="shared" si="49"/>
        <v>5958.333333333333</v>
      </c>
      <c r="F939" s="11">
        <v>450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420</v>
      </c>
      <c r="M939" s="9">
        <f t="shared" si="47"/>
        <v>210</v>
      </c>
      <c r="N939" s="11">
        <v>1</v>
      </c>
      <c r="O939" s="11">
        <v>1</v>
      </c>
      <c r="P939" s="11">
        <v>0</v>
      </c>
      <c r="Q939" s="11">
        <v>5577</v>
      </c>
      <c r="R939" s="9">
        <f t="shared" si="48"/>
        <v>2788.5</v>
      </c>
      <c r="S939" s="5">
        <v>1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11">
        <v>688</v>
      </c>
      <c r="AF939" s="5">
        <v>1</v>
      </c>
    </row>
    <row r="940" spans="1:32" x14ac:dyDescent="0.25">
      <c r="A940" s="2">
        <v>2015</v>
      </c>
      <c r="B940" s="1" t="s">
        <v>29</v>
      </c>
      <c r="C940" s="11">
        <v>12</v>
      </c>
      <c r="D940" s="11">
        <v>1392</v>
      </c>
      <c r="E940" s="9">
        <f t="shared" si="49"/>
        <v>9666.6666666666661</v>
      </c>
      <c r="F940" s="11">
        <v>989</v>
      </c>
      <c r="G940" s="11">
        <v>259</v>
      </c>
      <c r="H940" s="11">
        <v>215</v>
      </c>
      <c r="I940" s="11">
        <v>0</v>
      </c>
      <c r="J940" s="11">
        <v>0</v>
      </c>
      <c r="K940" s="11">
        <v>0</v>
      </c>
      <c r="L940" s="11">
        <v>640</v>
      </c>
      <c r="M940" s="9">
        <f t="shared" si="47"/>
        <v>53.333333333333336</v>
      </c>
      <c r="N940" s="11">
        <v>5</v>
      </c>
      <c r="O940" s="11">
        <v>1</v>
      </c>
      <c r="P940" s="11">
        <v>0</v>
      </c>
      <c r="Q940" s="11">
        <v>21416</v>
      </c>
      <c r="R940" s="9">
        <f t="shared" si="48"/>
        <v>1784.6666666666667</v>
      </c>
      <c r="S940" s="5">
        <v>1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1</v>
      </c>
      <c r="AA940" s="5">
        <v>0</v>
      </c>
      <c r="AB940" s="5">
        <v>0</v>
      </c>
      <c r="AC940" s="5">
        <v>1</v>
      </c>
      <c r="AD940" s="5">
        <v>0</v>
      </c>
      <c r="AE940" s="11">
        <v>9626</v>
      </c>
      <c r="AF940" s="5">
        <v>1</v>
      </c>
    </row>
    <row r="941" spans="1:32" x14ac:dyDescent="0.25">
      <c r="A941" s="2">
        <v>2015</v>
      </c>
      <c r="B941" s="1" t="s">
        <v>29</v>
      </c>
      <c r="C941" s="11">
        <v>33</v>
      </c>
      <c r="D941" s="11">
        <v>2216</v>
      </c>
      <c r="E941" s="9">
        <f t="shared" si="49"/>
        <v>5595.9595959595963</v>
      </c>
      <c r="F941" s="11">
        <v>3093</v>
      </c>
      <c r="G941" s="11">
        <v>1035</v>
      </c>
      <c r="H941" s="11">
        <v>175</v>
      </c>
      <c r="I941" s="11">
        <v>0</v>
      </c>
      <c r="J941" s="11">
        <v>0</v>
      </c>
      <c r="K941" s="11">
        <v>0</v>
      </c>
      <c r="L941" s="11">
        <v>2782</v>
      </c>
      <c r="M941" s="9">
        <f t="shared" si="47"/>
        <v>84.303030303030297</v>
      </c>
      <c r="N941" s="11">
        <v>5</v>
      </c>
      <c r="O941" s="11">
        <v>6</v>
      </c>
      <c r="P941" s="11">
        <v>0</v>
      </c>
      <c r="Q941" s="11">
        <v>38772</v>
      </c>
      <c r="R941" s="9">
        <f t="shared" si="48"/>
        <v>1174.909090909091</v>
      </c>
      <c r="S941" s="5">
        <v>1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1</v>
      </c>
      <c r="AA941" s="5">
        <v>0</v>
      </c>
      <c r="AB941" s="5">
        <v>0</v>
      </c>
      <c r="AC941" s="5">
        <v>1</v>
      </c>
      <c r="AD941" s="5">
        <v>0</v>
      </c>
      <c r="AE941" s="11">
        <v>22408</v>
      </c>
      <c r="AF941" s="5">
        <v>1</v>
      </c>
    </row>
    <row r="942" spans="1:32" x14ac:dyDescent="0.25">
      <c r="A942" s="2">
        <v>2015</v>
      </c>
      <c r="B942" s="1" t="s">
        <v>30</v>
      </c>
      <c r="C942" s="11">
        <v>11</v>
      </c>
      <c r="D942" s="11">
        <v>616</v>
      </c>
      <c r="E942" s="9">
        <f t="shared" si="49"/>
        <v>4666.666666666667</v>
      </c>
      <c r="F942" s="11">
        <v>400</v>
      </c>
      <c r="G942" s="11">
        <v>62</v>
      </c>
      <c r="H942" s="11">
        <v>42</v>
      </c>
      <c r="I942" s="11">
        <v>0</v>
      </c>
      <c r="J942" s="11">
        <v>0</v>
      </c>
      <c r="K942" s="11">
        <v>0</v>
      </c>
      <c r="L942" s="11">
        <v>1630</v>
      </c>
      <c r="M942" s="9">
        <f t="shared" si="47"/>
        <v>148.18181818181819</v>
      </c>
      <c r="N942" s="11">
        <v>12</v>
      </c>
      <c r="O942" s="11">
        <v>3</v>
      </c>
      <c r="P942" s="11">
        <v>1</v>
      </c>
      <c r="Q942" s="11">
        <v>8323</v>
      </c>
      <c r="R942" s="9">
        <f t="shared" si="48"/>
        <v>756.63636363636363</v>
      </c>
      <c r="S942" s="5">
        <v>1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1</v>
      </c>
      <c r="AA942" s="5">
        <v>0</v>
      </c>
      <c r="AB942" s="5">
        <v>0</v>
      </c>
      <c r="AC942" s="5">
        <v>1</v>
      </c>
      <c r="AD942" s="5">
        <v>0</v>
      </c>
      <c r="AE942" s="11">
        <v>2771</v>
      </c>
      <c r="AF942" s="5">
        <v>0</v>
      </c>
    </row>
    <row r="943" spans="1:32" x14ac:dyDescent="0.25">
      <c r="A943" s="2">
        <v>2015</v>
      </c>
      <c r="B943" s="1" t="s">
        <v>30</v>
      </c>
      <c r="C943" s="11">
        <v>6</v>
      </c>
      <c r="D943" s="11">
        <v>115</v>
      </c>
      <c r="E943" s="9">
        <f t="shared" si="49"/>
        <v>1597.2222222222224</v>
      </c>
      <c r="F943" s="11">
        <v>2779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6381</v>
      </c>
      <c r="M943" s="9">
        <f t="shared" si="47"/>
        <v>1063.5</v>
      </c>
      <c r="N943" s="11">
        <v>19</v>
      </c>
      <c r="O943" s="11">
        <v>7</v>
      </c>
      <c r="P943" s="11">
        <v>1</v>
      </c>
      <c r="Q943" s="11">
        <v>12752</v>
      </c>
      <c r="R943" s="9">
        <f t="shared" si="48"/>
        <v>2125.3333333333335</v>
      </c>
      <c r="S943" s="5">
        <v>1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11">
        <v>2337</v>
      </c>
      <c r="AF943" s="5">
        <v>0</v>
      </c>
    </row>
    <row r="944" spans="1:32" x14ac:dyDescent="0.25">
      <c r="A944" s="2">
        <v>2015</v>
      </c>
      <c r="B944" s="1" t="s">
        <v>30</v>
      </c>
      <c r="C944" s="11">
        <v>21</v>
      </c>
      <c r="D944" s="11">
        <v>2145</v>
      </c>
      <c r="E944" s="9">
        <f t="shared" si="49"/>
        <v>8511.9047619047615</v>
      </c>
      <c r="F944" s="11">
        <v>2332</v>
      </c>
      <c r="G944" s="11">
        <v>129</v>
      </c>
      <c r="H944" s="11">
        <v>98</v>
      </c>
      <c r="I944" s="11">
        <v>0</v>
      </c>
      <c r="J944" s="11">
        <v>0</v>
      </c>
      <c r="K944" s="11">
        <v>0</v>
      </c>
      <c r="L944" s="11">
        <v>2498</v>
      </c>
      <c r="M944" s="9">
        <f t="shared" si="47"/>
        <v>118.95238095238095</v>
      </c>
      <c r="N944" s="11">
        <v>13</v>
      </c>
      <c r="O944" s="11">
        <v>1</v>
      </c>
      <c r="P944" s="11">
        <v>1</v>
      </c>
      <c r="Q944" s="11">
        <v>19633</v>
      </c>
      <c r="R944" s="9">
        <f t="shared" si="48"/>
        <v>934.90476190476193</v>
      </c>
      <c r="S944" s="5">
        <v>1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1</v>
      </c>
      <c r="AA944" s="5">
        <v>0</v>
      </c>
      <c r="AB944" s="5">
        <v>0</v>
      </c>
      <c r="AC944" s="5">
        <v>1</v>
      </c>
      <c r="AD944" s="5">
        <v>0</v>
      </c>
      <c r="AE944" s="11">
        <v>10464</v>
      </c>
      <c r="AF944" s="5">
        <v>1</v>
      </c>
    </row>
    <row r="945" spans="1:32" x14ac:dyDescent="0.25">
      <c r="A945" s="2">
        <v>2015</v>
      </c>
      <c r="B945" s="1" t="s">
        <v>30</v>
      </c>
      <c r="C945" s="11">
        <v>28</v>
      </c>
      <c r="D945" s="11">
        <v>2826</v>
      </c>
      <c r="E945" s="9">
        <f t="shared" ref="E945:E999" si="50">D945/C945/12*1000</f>
        <v>8410.7142857142862</v>
      </c>
      <c r="F945" s="11">
        <v>4584</v>
      </c>
      <c r="G945" s="11">
        <v>220</v>
      </c>
      <c r="H945" s="11">
        <v>153</v>
      </c>
      <c r="I945" s="11">
        <v>0</v>
      </c>
      <c r="J945" s="11">
        <v>0</v>
      </c>
      <c r="K945" s="11">
        <v>0</v>
      </c>
      <c r="L945" s="11">
        <v>10020</v>
      </c>
      <c r="M945" s="9">
        <f t="shared" si="47"/>
        <v>357.85714285714283</v>
      </c>
      <c r="N945" s="11">
        <v>21</v>
      </c>
      <c r="O945" s="11">
        <v>9</v>
      </c>
      <c r="P945" s="11">
        <v>3</v>
      </c>
      <c r="Q945" s="11">
        <v>66449</v>
      </c>
      <c r="R945" s="9">
        <f t="shared" si="48"/>
        <v>2373.1785714285716</v>
      </c>
      <c r="S945" s="5">
        <v>1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1</v>
      </c>
      <c r="AA945" s="5">
        <v>0</v>
      </c>
      <c r="AB945" s="5">
        <v>0</v>
      </c>
      <c r="AC945" s="5">
        <v>1</v>
      </c>
      <c r="AD945" s="5">
        <v>0</v>
      </c>
      <c r="AE945" s="11">
        <v>16413</v>
      </c>
      <c r="AF945" s="5">
        <v>0</v>
      </c>
    </row>
    <row r="946" spans="1:32" x14ac:dyDescent="0.25">
      <c r="A946" s="2">
        <v>2015</v>
      </c>
      <c r="B946" s="1" t="s">
        <v>30</v>
      </c>
      <c r="C946" s="11">
        <v>16</v>
      </c>
      <c r="D946" s="11">
        <v>1596</v>
      </c>
      <c r="E946" s="9">
        <f t="shared" si="50"/>
        <v>8312.5</v>
      </c>
      <c r="F946" s="11">
        <v>1675</v>
      </c>
      <c r="G946" s="11">
        <v>418</v>
      </c>
      <c r="H946" s="11">
        <v>290</v>
      </c>
      <c r="I946" s="11">
        <v>0</v>
      </c>
      <c r="J946" s="11">
        <v>0</v>
      </c>
      <c r="K946" s="11">
        <v>0</v>
      </c>
      <c r="L946" s="11">
        <v>2098</v>
      </c>
      <c r="M946" s="9">
        <f t="shared" si="47"/>
        <v>131.125</v>
      </c>
      <c r="N946" s="11">
        <v>8</v>
      </c>
      <c r="O946" s="11">
        <v>2</v>
      </c>
      <c r="P946" s="11">
        <v>0</v>
      </c>
      <c r="Q946" s="11">
        <v>16835</v>
      </c>
      <c r="R946" s="9">
        <f t="shared" si="48"/>
        <v>1052.1875</v>
      </c>
      <c r="S946" s="5">
        <v>1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1</v>
      </c>
      <c r="AA946" s="5">
        <v>0</v>
      </c>
      <c r="AB946" s="5">
        <v>0</v>
      </c>
      <c r="AC946" s="5">
        <v>1</v>
      </c>
      <c r="AD946" s="5">
        <v>0</v>
      </c>
      <c r="AE946" s="11">
        <v>8827</v>
      </c>
      <c r="AF946" s="5">
        <v>1</v>
      </c>
    </row>
    <row r="947" spans="1:32" x14ac:dyDescent="0.25">
      <c r="A947" s="2">
        <v>2015</v>
      </c>
      <c r="B947" s="1" t="s">
        <v>30</v>
      </c>
      <c r="C947" s="11">
        <v>1</v>
      </c>
      <c r="D947" s="11">
        <v>78</v>
      </c>
      <c r="E947" s="9">
        <f t="shared" si="50"/>
        <v>6500</v>
      </c>
      <c r="F947" s="11">
        <v>100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1057</v>
      </c>
      <c r="M947" s="9">
        <f t="shared" si="47"/>
        <v>1057</v>
      </c>
      <c r="N947" s="11">
        <v>2</v>
      </c>
      <c r="O947" s="11">
        <v>1</v>
      </c>
      <c r="P947" s="11">
        <v>0</v>
      </c>
      <c r="Q947" s="11">
        <v>3190</v>
      </c>
      <c r="R947" s="9">
        <f t="shared" si="48"/>
        <v>3190</v>
      </c>
      <c r="S947" s="5">
        <v>1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11">
        <v>230</v>
      </c>
      <c r="AF947" s="5">
        <v>1</v>
      </c>
    </row>
    <row r="948" spans="1:32" x14ac:dyDescent="0.25">
      <c r="A948" s="2">
        <v>2015</v>
      </c>
      <c r="B948" s="1" t="s">
        <v>30</v>
      </c>
      <c r="C948" s="11">
        <v>50</v>
      </c>
      <c r="D948" s="11">
        <v>7488</v>
      </c>
      <c r="E948" s="9">
        <f t="shared" si="50"/>
        <v>12479.999999999998</v>
      </c>
      <c r="F948" s="11">
        <v>2167</v>
      </c>
      <c r="G948" s="11">
        <v>600</v>
      </c>
      <c r="H948" s="11">
        <v>260</v>
      </c>
      <c r="I948" s="11">
        <v>0</v>
      </c>
      <c r="J948" s="11">
        <v>0</v>
      </c>
      <c r="K948" s="11">
        <v>0</v>
      </c>
      <c r="L948" s="11">
        <v>6494</v>
      </c>
      <c r="M948" s="9">
        <f t="shared" si="47"/>
        <v>129.88</v>
      </c>
      <c r="N948" s="11">
        <v>14</v>
      </c>
      <c r="O948" s="11">
        <v>3</v>
      </c>
      <c r="P948" s="11">
        <v>2</v>
      </c>
      <c r="Q948" s="11">
        <v>79899</v>
      </c>
      <c r="R948" s="9">
        <f t="shared" si="48"/>
        <v>1597.98</v>
      </c>
      <c r="S948" s="5">
        <v>1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1</v>
      </c>
      <c r="AA948" s="5">
        <v>0</v>
      </c>
      <c r="AB948" s="5">
        <v>0</v>
      </c>
      <c r="AC948" s="5">
        <v>1</v>
      </c>
      <c r="AD948" s="5">
        <v>0</v>
      </c>
      <c r="AE948" s="11">
        <v>29902</v>
      </c>
      <c r="AF948" s="5">
        <v>1</v>
      </c>
    </row>
    <row r="949" spans="1:32" x14ac:dyDescent="0.25">
      <c r="A949" s="2">
        <v>2015</v>
      </c>
      <c r="B949" s="1" t="s">
        <v>30</v>
      </c>
      <c r="C949" s="11">
        <v>42</v>
      </c>
      <c r="D949" s="11">
        <v>3320</v>
      </c>
      <c r="E949" s="9">
        <f t="shared" si="50"/>
        <v>6587.3015873015875</v>
      </c>
      <c r="F949" s="11">
        <v>3399</v>
      </c>
      <c r="G949" s="11">
        <v>380</v>
      </c>
      <c r="H949" s="11">
        <v>235</v>
      </c>
      <c r="I949" s="11">
        <v>0</v>
      </c>
      <c r="J949" s="11">
        <v>0</v>
      </c>
      <c r="K949" s="11">
        <v>0</v>
      </c>
      <c r="L949" s="11">
        <v>4818</v>
      </c>
      <c r="M949" s="9">
        <f t="shared" si="47"/>
        <v>114.71428571428571</v>
      </c>
      <c r="N949" s="11">
        <v>11</v>
      </c>
      <c r="O949" s="11">
        <v>4</v>
      </c>
      <c r="P949" s="11">
        <v>1</v>
      </c>
      <c r="Q949" s="11">
        <v>52374</v>
      </c>
      <c r="R949" s="9">
        <f t="shared" si="48"/>
        <v>1247</v>
      </c>
      <c r="S949" s="5">
        <v>1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1</v>
      </c>
      <c r="AA949" s="5">
        <v>0</v>
      </c>
      <c r="AB949" s="5">
        <v>0</v>
      </c>
      <c r="AC949" s="5">
        <v>1</v>
      </c>
      <c r="AD949" s="5">
        <v>0</v>
      </c>
      <c r="AE949" s="11">
        <v>17975</v>
      </c>
      <c r="AF949" s="5">
        <v>1</v>
      </c>
    </row>
    <row r="950" spans="1:32" x14ac:dyDescent="0.25">
      <c r="A950" s="2">
        <v>2015</v>
      </c>
      <c r="B950" s="1" t="s">
        <v>36</v>
      </c>
      <c r="C950" s="6">
        <v>65</v>
      </c>
      <c r="D950" s="9">
        <v>8569</v>
      </c>
      <c r="E950" s="9">
        <f t="shared" si="50"/>
        <v>10985.897435897436</v>
      </c>
      <c r="F950" s="9">
        <v>2900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12056</v>
      </c>
      <c r="M950" s="9">
        <f t="shared" si="47"/>
        <v>185.47692307692307</v>
      </c>
      <c r="N950" s="9">
        <v>22</v>
      </c>
      <c r="O950" s="9">
        <v>3</v>
      </c>
      <c r="P950" s="9">
        <v>3</v>
      </c>
      <c r="Q950" s="9">
        <v>108188</v>
      </c>
      <c r="R950" s="9">
        <f t="shared" si="48"/>
        <v>1664.4307692307693</v>
      </c>
      <c r="S950" s="5">
        <v>1</v>
      </c>
      <c r="T950" s="5">
        <v>0</v>
      </c>
      <c r="U950" s="5">
        <v>1</v>
      </c>
      <c r="V950" s="5">
        <v>0</v>
      </c>
      <c r="W950" s="5">
        <v>1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9">
        <v>27798</v>
      </c>
      <c r="AF950" s="5">
        <v>0</v>
      </c>
    </row>
    <row r="951" spans="1:32" x14ac:dyDescent="0.25">
      <c r="A951" s="2">
        <v>2015</v>
      </c>
      <c r="B951" s="1" t="s">
        <v>29</v>
      </c>
      <c r="C951" s="9">
        <v>102</v>
      </c>
      <c r="D951" s="9">
        <v>25803</v>
      </c>
      <c r="E951" s="9">
        <f t="shared" si="50"/>
        <v>21080.882352941178</v>
      </c>
      <c r="F951" s="9">
        <v>12247</v>
      </c>
      <c r="G951" s="9">
        <v>1633</v>
      </c>
      <c r="H951" s="9">
        <v>541</v>
      </c>
      <c r="I951" s="9">
        <v>0</v>
      </c>
      <c r="J951" s="9">
        <v>0</v>
      </c>
      <c r="K951" s="9">
        <v>0</v>
      </c>
      <c r="L951" s="9">
        <v>13221</v>
      </c>
      <c r="M951" s="9">
        <f t="shared" si="47"/>
        <v>129.61764705882354</v>
      </c>
      <c r="N951" s="9">
        <v>41</v>
      </c>
      <c r="O951" s="9">
        <v>5</v>
      </c>
      <c r="P951" s="9">
        <v>7</v>
      </c>
      <c r="Q951" s="9">
        <v>505705</v>
      </c>
      <c r="R951" s="9">
        <f t="shared" si="48"/>
        <v>4957.8921568627447</v>
      </c>
      <c r="S951" s="5">
        <v>1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1</v>
      </c>
      <c r="AA951" s="5">
        <v>0</v>
      </c>
      <c r="AB951" s="5">
        <v>0</v>
      </c>
      <c r="AC951" s="5">
        <v>1</v>
      </c>
      <c r="AD951" s="5">
        <v>0</v>
      </c>
      <c r="AE951" s="9">
        <v>94964</v>
      </c>
      <c r="AF951" s="5">
        <v>1</v>
      </c>
    </row>
    <row r="952" spans="1:32" x14ac:dyDescent="0.25">
      <c r="A952" s="2">
        <v>2015</v>
      </c>
      <c r="B952" s="1" t="s">
        <v>29</v>
      </c>
      <c r="C952" s="9">
        <v>1</v>
      </c>
      <c r="D952" s="9">
        <v>260</v>
      </c>
      <c r="E952" s="9">
        <f t="shared" si="50"/>
        <v>21666.666666666668</v>
      </c>
      <c r="F952" s="9">
        <v>500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426</v>
      </c>
      <c r="M952" s="9">
        <f t="shared" si="47"/>
        <v>426</v>
      </c>
      <c r="N952" s="9">
        <v>1</v>
      </c>
      <c r="O952" s="9">
        <v>0</v>
      </c>
      <c r="P952" s="9">
        <v>1</v>
      </c>
      <c r="Q952" s="9">
        <v>16457</v>
      </c>
      <c r="R952" s="9">
        <f t="shared" si="48"/>
        <v>16457</v>
      </c>
      <c r="S952" s="5">
        <v>1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9">
        <v>11718</v>
      </c>
      <c r="AF952" s="5">
        <v>0</v>
      </c>
    </row>
    <row r="953" spans="1:32" x14ac:dyDescent="0.25">
      <c r="A953" s="2">
        <v>2015</v>
      </c>
      <c r="B953" s="1" t="s">
        <v>29</v>
      </c>
      <c r="C953" s="6">
        <v>125</v>
      </c>
      <c r="D953" s="9">
        <v>29764</v>
      </c>
      <c r="E953" s="9">
        <f t="shared" si="50"/>
        <v>19842.666666666668</v>
      </c>
      <c r="F953" s="9">
        <v>5512</v>
      </c>
      <c r="G953" s="9">
        <v>1812</v>
      </c>
      <c r="H953" s="9">
        <v>750</v>
      </c>
      <c r="I953" s="9">
        <v>0</v>
      </c>
      <c r="J953" s="9">
        <v>0</v>
      </c>
      <c r="K953" s="9">
        <v>0</v>
      </c>
      <c r="L953" s="9">
        <v>4740</v>
      </c>
      <c r="M953" s="9">
        <f t="shared" si="47"/>
        <v>37.92</v>
      </c>
      <c r="N953" s="9">
        <v>17</v>
      </c>
      <c r="O953" s="9">
        <v>3</v>
      </c>
      <c r="P953" s="9">
        <v>2</v>
      </c>
      <c r="Q953" s="9">
        <v>37627</v>
      </c>
      <c r="R953" s="9">
        <f t="shared" si="48"/>
        <v>301.01600000000002</v>
      </c>
      <c r="S953" s="5">
        <v>1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1</v>
      </c>
      <c r="AA953" s="5">
        <v>0</v>
      </c>
      <c r="AB953" s="5">
        <v>0</v>
      </c>
      <c r="AC953" s="5">
        <v>1</v>
      </c>
      <c r="AD953" s="5">
        <v>0</v>
      </c>
      <c r="AE953" s="9">
        <v>94557</v>
      </c>
      <c r="AF953" s="5">
        <v>1</v>
      </c>
    </row>
    <row r="954" spans="1:32" x14ac:dyDescent="0.25">
      <c r="A954" s="2">
        <v>2015</v>
      </c>
      <c r="B954" s="1" t="s">
        <v>29</v>
      </c>
      <c r="C954" s="7">
        <v>62</v>
      </c>
      <c r="D954" s="8">
        <v>18175</v>
      </c>
      <c r="E954" s="9">
        <f t="shared" si="50"/>
        <v>24428.763440860213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1963</v>
      </c>
      <c r="M954" s="9">
        <f t="shared" si="47"/>
        <v>31.661290322580644</v>
      </c>
      <c r="N954" s="8">
        <v>1</v>
      </c>
      <c r="O954" s="8">
        <v>0</v>
      </c>
      <c r="P954" s="8">
        <v>0</v>
      </c>
      <c r="Q954" s="8">
        <v>63134</v>
      </c>
      <c r="R954" s="9">
        <f t="shared" si="48"/>
        <v>1018.2903225806451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8">
        <v>13582</v>
      </c>
      <c r="AF954" s="5">
        <v>1</v>
      </c>
    </row>
    <row r="955" spans="1:32" x14ac:dyDescent="0.25">
      <c r="A955" s="2">
        <v>2015</v>
      </c>
      <c r="B955" s="1" t="s">
        <v>29</v>
      </c>
      <c r="C955" s="6">
        <v>118</v>
      </c>
      <c r="D955" s="9">
        <v>41057</v>
      </c>
      <c r="E955" s="9">
        <f t="shared" si="50"/>
        <v>28995.056497175141</v>
      </c>
      <c r="F955" s="9">
        <v>3185</v>
      </c>
      <c r="G955" s="9">
        <v>3011</v>
      </c>
      <c r="H955" s="9">
        <v>1309</v>
      </c>
      <c r="I955" s="9">
        <v>0</v>
      </c>
      <c r="J955" s="9">
        <v>0</v>
      </c>
      <c r="K955" s="9">
        <v>0</v>
      </c>
      <c r="L955" s="9">
        <v>7576</v>
      </c>
      <c r="M955" s="9">
        <f t="shared" si="47"/>
        <v>64.20338983050847</v>
      </c>
      <c r="N955" s="9">
        <v>30</v>
      </c>
      <c r="O955" s="9">
        <v>1</v>
      </c>
      <c r="P955" s="9">
        <v>1</v>
      </c>
      <c r="Q955" s="9">
        <v>898099</v>
      </c>
      <c r="R955" s="9">
        <f t="shared" si="48"/>
        <v>7611.0084745762715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1</v>
      </c>
      <c r="AA955" s="5">
        <v>0</v>
      </c>
      <c r="AB955" s="5">
        <v>0</v>
      </c>
      <c r="AC955" s="5">
        <v>1</v>
      </c>
      <c r="AD955" s="5">
        <v>0</v>
      </c>
      <c r="AE955" s="9">
        <v>281524</v>
      </c>
      <c r="AF955" s="5">
        <v>1</v>
      </c>
    </row>
    <row r="956" spans="1:32" x14ac:dyDescent="0.25">
      <c r="A956" s="2">
        <v>2015</v>
      </c>
      <c r="B956" s="1" t="s">
        <v>29</v>
      </c>
      <c r="C956" s="9">
        <v>158</v>
      </c>
      <c r="D956" s="9">
        <v>44823</v>
      </c>
      <c r="E956" s="9">
        <f t="shared" si="50"/>
        <v>23640.822784810127</v>
      </c>
      <c r="F956" s="9">
        <v>208</v>
      </c>
      <c r="G956" s="9">
        <v>0</v>
      </c>
      <c r="H956" s="9">
        <v>0</v>
      </c>
      <c r="I956" s="9">
        <v>0</v>
      </c>
      <c r="J956" s="9">
        <v>0</v>
      </c>
      <c r="K956" s="9">
        <v>0</v>
      </c>
      <c r="L956" s="9">
        <v>3644</v>
      </c>
      <c r="M956" s="9">
        <f t="shared" si="47"/>
        <v>23.063291139240505</v>
      </c>
      <c r="N956" s="9">
        <v>7</v>
      </c>
      <c r="O956" s="9">
        <v>0</v>
      </c>
      <c r="P956" s="9">
        <v>0</v>
      </c>
      <c r="Q956" s="9">
        <v>44252</v>
      </c>
      <c r="R956" s="9">
        <f t="shared" si="48"/>
        <v>280.07594936708858</v>
      </c>
      <c r="S956" s="5">
        <v>0</v>
      </c>
      <c r="T956" s="5">
        <v>0</v>
      </c>
      <c r="U956" s="5">
        <v>1</v>
      </c>
      <c r="V956" s="5">
        <v>1</v>
      </c>
      <c r="W956" s="5">
        <v>1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9">
        <v>117573</v>
      </c>
      <c r="AF956" s="5">
        <v>1</v>
      </c>
    </row>
    <row r="957" spans="1:32" x14ac:dyDescent="0.25">
      <c r="A957" s="2">
        <v>2015</v>
      </c>
      <c r="B957" s="1" t="s">
        <v>40</v>
      </c>
      <c r="C957" s="6">
        <v>68</v>
      </c>
      <c r="D957" s="9">
        <v>11796</v>
      </c>
      <c r="E957" s="9">
        <f t="shared" si="50"/>
        <v>14455.882352941177</v>
      </c>
      <c r="F957" s="9">
        <v>3625</v>
      </c>
      <c r="G957" s="9">
        <v>380</v>
      </c>
      <c r="H957" s="9">
        <v>149</v>
      </c>
      <c r="I957" s="9">
        <v>0</v>
      </c>
      <c r="J957" s="9">
        <v>0</v>
      </c>
      <c r="K957" s="9">
        <v>0</v>
      </c>
      <c r="L957" s="9">
        <v>8869</v>
      </c>
      <c r="M957" s="9">
        <f t="shared" si="47"/>
        <v>130.4264705882353</v>
      </c>
      <c r="N957" s="9">
        <v>18</v>
      </c>
      <c r="O957" s="9">
        <v>6</v>
      </c>
      <c r="P957" s="9">
        <v>5</v>
      </c>
      <c r="Q957" s="9">
        <v>165119</v>
      </c>
      <c r="R957" s="9">
        <f t="shared" si="48"/>
        <v>2428.2205882352941</v>
      </c>
      <c r="S957" s="5">
        <v>1</v>
      </c>
      <c r="T957" s="5">
        <v>0</v>
      </c>
      <c r="U957" s="5">
        <v>1</v>
      </c>
      <c r="V957" s="5">
        <v>0</v>
      </c>
      <c r="W957" s="5">
        <v>0</v>
      </c>
      <c r="X957" s="5">
        <v>0</v>
      </c>
      <c r="Y957" s="5">
        <v>0</v>
      </c>
      <c r="Z957" s="5">
        <v>1</v>
      </c>
      <c r="AA957" s="5">
        <v>0</v>
      </c>
      <c r="AB957" s="5">
        <v>0</v>
      </c>
      <c r="AC957" s="5">
        <v>1</v>
      </c>
      <c r="AD957" s="5">
        <v>0</v>
      </c>
      <c r="AE957" s="9">
        <v>68979</v>
      </c>
      <c r="AF957" s="5">
        <v>0</v>
      </c>
    </row>
    <row r="958" spans="1:32" x14ac:dyDescent="0.25">
      <c r="A958" s="2">
        <v>2015</v>
      </c>
      <c r="B958" s="1" t="s">
        <v>29</v>
      </c>
      <c r="C958" s="9">
        <v>10</v>
      </c>
      <c r="D958" s="9">
        <v>1660</v>
      </c>
      <c r="E958" s="9">
        <f t="shared" si="50"/>
        <v>13833.333333333334</v>
      </c>
      <c r="F958" s="9">
        <v>320</v>
      </c>
      <c r="G958" s="9">
        <v>110</v>
      </c>
      <c r="H958" s="9">
        <v>77</v>
      </c>
      <c r="I958" s="9">
        <v>0</v>
      </c>
      <c r="J958" s="9">
        <v>0</v>
      </c>
      <c r="K958" s="9">
        <v>0</v>
      </c>
      <c r="L958" s="9">
        <v>1464</v>
      </c>
      <c r="M958" s="9">
        <f t="shared" si="47"/>
        <v>146.4</v>
      </c>
      <c r="N958" s="9">
        <v>4</v>
      </c>
      <c r="O958" s="9">
        <v>1</v>
      </c>
      <c r="P958" s="9">
        <v>0</v>
      </c>
      <c r="Q958" s="9">
        <v>8193</v>
      </c>
      <c r="R958" s="9">
        <f t="shared" si="48"/>
        <v>819.3</v>
      </c>
      <c r="S958" s="5">
        <v>1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1</v>
      </c>
      <c r="AA958" s="5">
        <v>0</v>
      </c>
      <c r="AB958" s="5">
        <v>0</v>
      </c>
      <c r="AC958" s="5">
        <v>1</v>
      </c>
      <c r="AD958" s="5">
        <v>0</v>
      </c>
      <c r="AE958" s="9">
        <v>5485</v>
      </c>
      <c r="AF958" s="5">
        <v>1</v>
      </c>
    </row>
    <row r="959" spans="1:32" x14ac:dyDescent="0.25">
      <c r="A959" s="2">
        <v>2015</v>
      </c>
      <c r="B959" s="1" t="s">
        <v>29</v>
      </c>
      <c r="C959" s="8">
        <v>6</v>
      </c>
      <c r="D959" s="8">
        <v>389</v>
      </c>
      <c r="E959" s="9">
        <f t="shared" si="50"/>
        <v>5402.7777777777774</v>
      </c>
      <c r="F959" s="8">
        <v>388</v>
      </c>
      <c r="G959" s="8">
        <v>102</v>
      </c>
      <c r="H959" s="8">
        <v>55</v>
      </c>
      <c r="I959" s="8">
        <v>0</v>
      </c>
      <c r="J959" s="8">
        <v>0</v>
      </c>
      <c r="K959" s="8">
        <v>0</v>
      </c>
      <c r="L959" s="8">
        <v>290</v>
      </c>
      <c r="M959" s="9">
        <f t="shared" si="47"/>
        <v>48.333333333333336</v>
      </c>
      <c r="N959" s="9">
        <v>4</v>
      </c>
      <c r="O959" s="8">
        <v>0</v>
      </c>
      <c r="P959" s="8">
        <v>0</v>
      </c>
      <c r="Q959" s="8">
        <v>2096</v>
      </c>
      <c r="R959" s="9">
        <f t="shared" si="48"/>
        <v>349.33333333333331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1</v>
      </c>
      <c r="AA959" s="5">
        <v>0</v>
      </c>
      <c r="AB959" s="5">
        <v>0</v>
      </c>
      <c r="AC959" s="5">
        <v>1</v>
      </c>
      <c r="AD959" s="5">
        <v>0</v>
      </c>
      <c r="AE959" s="8">
        <v>2177</v>
      </c>
      <c r="AF959" s="5">
        <v>1</v>
      </c>
    </row>
    <row r="960" spans="1:32" x14ac:dyDescent="0.25">
      <c r="A960" s="2">
        <v>2015</v>
      </c>
      <c r="B960" s="1" t="s">
        <v>29</v>
      </c>
      <c r="C960" s="10">
        <v>4</v>
      </c>
      <c r="D960" s="9">
        <v>720</v>
      </c>
      <c r="E960" s="9">
        <f t="shared" si="50"/>
        <v>15000</v>
      </c>
      <c r="F960" s="9">
        <v>650</v>
      </c>
      <c r="G960" s="9">
        <v>0</v>
      </c>
      <c r="H960" s="9">
        <v>0</v>
      </c>
      <c r="I960" s="9">
        <v>0</v>
      </c>
      <c r="J960" s="9">
        <v>0</v>
      </c>
      <c r="K960" s="9">
        <v>0</v>
      </c>
      <c r="L960" s="9">
        <v>1600</v>
      </c>
      <c r="M960" s="9">
        <f t="shared" si="47"/>
        <v>400</v>
      </c>
      <c r="N960" s="9">
        <v>5</v>
      </c>
      <c r="O960" s="9">
        <v>2</v>
      </c>
      <c r="P960" s="9">
        <v>0</v>
      </c>
      <c r="Q960" s="9">
        <v>11252</v>
      </c>
      <c r="R960" s="9">
        <f t="shared" si="48"/>
        <v>2813</v>
      </c>
      <c r="S960" s="5">
        <v>1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9">
        <v>5442</v>
      </c>
      <c r="AF960" s="5">
        <v>1</v>
      </c>
    </row>
    <row r="961" spans="1:32" x14ac:dyDescent="0.25">
      <c r="A961" s="2">
        <v>2015</v>
      </c>
      <c r="B961" s="1" t="s">
        <v>29</v>
      </c>
      <c r="C961" s="10">
        <v>12</v>
      </c>
      <c r="D961" s="8">
        <v>2328</v>
      </c>
      <c r="E961" s="9">
        <f t="shared" si="50"/>
        <v>16166.666666666668</v>
      </c>
      <c r="F961" s="8">
        <v>2175</v>
      </c>
      <c r="G961" s="8">
        <v>429</v>
      </c>
      <c r="H961" s="8">
        <v>279</v>
      </c>
      <c r="I961" s="8">
        <v>0</v>
      </c>
      <c r="J961" s="8">
        <v>0</v>
      </c>
      <c r="K961" s="8">
        <v>0</v>
      </c>
      <c r="L961" s="8">
        <v>1890</v>
      </c>
      <c r="M961" s="9">
        <f t="shared" si="47"/>
        <v>157.5</v>
      </c>
      <c r="N961" s="8">
        <v>5</v>
      </c>
      <c r="O961" s="8">
        <v>3</v>
      </c>
      <c r="P961" s="8">
        <v>0</v>
      </c>
      <c r="Q961" s="8">
        <v>21882</v>
      </c>
      <c r="R961" s="9">
        <f t="shared" si="48"/>
        <v>1823.5</v>
      </c>
      <c r="S961" s="5">
        <v>1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1</v>
      </c>
      <c r="AA961" s="5">
        <v>0</v>
      </c>
      <c r="AB961" s="5">
        <v>0</v>
      </c>
      <c r="AC961" s="5">
        <v>1</v>
      </c>
      <c r="AD961" s="5">
        <v>1</v>
      </c>
      <c r="AE961" s="8">
        <v>18523</v>
      </c>
      <c r="AF961" s="5">
        <v>1</v>
      </c>
    </row>
    <row r="962" spans="1:32" x14ac:dyDescent="0.25">
      <c r="A962" s="2">
        <v>2015</v>
      </c>
      <c r="B962" s="1" t="s">
        <v>29</v>
      </c>
      <c r="C962" s="10">
        <v>2</v>
      </c>
      <c r="D962" s="8">
        <v>408</v>
      </c>
      <c r="E962" s="9">
        <f t="shared" si="50"/>
        <v>17000</v>
      </c>
      <c r="F962" s="8">
        <v>3886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5037</v>
      </c>
      <c r="M962" s="9">
        <f t="shared" si="47"/>
        <v>2518.5</v>
      </c>
      <c r="N962" s="8">
        <v>8</v>
      </c>
      <c r="O962" s="8">
        <v>4</v>
      </c>
      <c r="P962" s="8">
        <v>0</v>
      </c>
      <c r="Q962" s="8">
        <v>58121</v>
      </c>
      <c r="R962" s="9">
        <f t="shared" si="48"/>
        <v>29060.5</v>
      </c>
      <c r="S962" s="5">
        <v>1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8">
        <v>3812</v>
      </c>
      <c r="AF962" s="5">
        <v>0</v>
      </c>
    </row>
    <row r="963" spans="1:32" x14ac:dyDescent="0.25">
      <c r="A963" s="2">
        <v>2015</v>
      </c>
      <c r="B963" s="1" t="s">
        <v>30</v>
      </c>
      <c r="C963" s="10">
        <v>10</v>
      </c>
      <c r="D963" s="8">
        <v>1196</v>
      </c>
      <c r="E963" s="9">
        <f t="shared" si="50"/>
        <v>9966.6666666666661</v>
      </c>
      <c r="F963" s="8">
        <v>809</v>
      </c>
      <c r="G963" s="8">
        <v>14</v>
      </c>
      <c r="H963" s="8">
        <v>0</v>
      </c>
      <c r="I963" s="8">
        <v>0</v>
      </c>
      <c r="J963" s="8">
        <v>0</v>
      </c>
      <c r="K963" s="8">
        <v>0</v>
      </c>
      <c r="L963" s="8">
        <v>2088</v>
      </c>
      <c r="M963" s="9">
        <f t="shared" si="47"/>
        <v>208.8</v>
      </c>
      <c r="N963" s="8">
        <v>4</v>
      </c>
      <c r="O963" s="8">
        <v>1</v>
      </c>
      <c r="P963" s="8">
        <v>2</v>
      </c>
      <c r="Q963" s="8">
        <v>35507</v>
      </c>
      <c r="R963" s="9">
        <f t="shared" si="48"/>
        <v>3550.7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1</v>
      </c>
      <c r="AA963" s="5">
        <v>0</v>
      </c>
      <c r="AB963" s="5">
        <v>0</v>
      </c>
      <c r="AC963" s="5">
        <v>0</v>
      </c>
      <c r="AD963" s="5">
        <v>1</v>
      </c>
      <c r="AE963" s="8">
        <v>3548</v>
      </c>
      <c r="AF963" s="5">
        <v>0</v>
      </c>
    </row>
    <row r="964" spans="1:32" x14ac:dyDescent="0.25">
      <c r="A964" s="2">
        <v>2015</v>
      </c>
      <c r="B964" s="1" t="s">
        <v>33</v>
      </c>
      <c r="C964" s="10">
        <v>5</v>
      </c>
      <c r="D964" s="8">
        <v>966</v>
      </c>
      <c r="E964" s="9">
        <f t="shared" si="50"/>
        <v>16099.999999999998</v>
      </c>
      <c r="F964" s="8">
        <v>1091</v>
      </c>
      <c r="G964" s="8">
        <v>82</v>
      </c>
      <c r="H964" s="8">
        <v>37</v>
      </c>
      <c r="I964" s="8">
        <v>202</v>
      </c>
      <c r="J964" s="8">
        <v>0</v>
      </c>
      <c r="K964" s="8">
        <v>0</v>
      </c>
      <c r="L964" s="8">
        <v>2548</v>
      </c>
      <c r="M964" s="9">
        <f t="shared" ref="M964:M1027" si="51">L964/C964</f>
        <v>509.6</v>
      </c>
      <c r="N964" s="8">
        <v>7</v>
      </c>
      <c r="O964" s="8">
        <v>3</v>
      </c>
      <c r="P964" s="8">
        <v>0</v>
      </c>
      <c r="Q964" s="8">
        <v>11179</v>
      </c>
      <c r="R964" s="9">
        <f t="shared" ref="R964:R1027" si="52">Q964/C964</f>
        <v>2235.8000000000002</v>
      </c>
      <c r="S964" s="5">
        <v>1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1</v>
      </c>
      <c r="AA964" s="5">
        <v>1</v>
      </c>
      <c r="AB964" s="5">
        <v>0</v>
      </c>
      <c r="AC964" s="5">
        <v>1</v>
      </c>
      <c r="AD964" s="5">
        <v>1</v>
      </c>
      <c r="AE964" s="8">
        <v>4451</v>
      </c>
      <c r="AF964" s="5">
        <v>1</v>
      </c>
    </row>
    <row r="965" spans="1:32" x14ac:dyDescent="0.25">
      <c r="A965" s="2">
        <v>2015</v>
      </c>
      <c r="B965" s="1" t="s">
        <v>30</v>
      </c>
      <c r="C965" s="10">
        <v>2</v>
      </c>
      <c r="D965" s="8">
        <v>371</v>
      </c>
      <c r="E965" s="9">
        <f t="shared" si="50"/>
        <v>15458.333333333334</v>
      </c>
      <c r="F965" s="8">
        <v>307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8">
        <v>801</v>
      </c>
      <c r="M965" s="9">
        <f t="shared" si="51"/>
        <v>400.5</v>
      </c>
      <c r="N965" s="8">
        <v>5</v>
      </c>
      <c r="O965" s="8">
        <v>2</v>
      </c>
      <c r="P965" s="8">
        <v>0</v>
      </c>
      <c r="Q965" s="8">
        <v>517</v>
      </c>
      <c r="R965" s="9">
        <f t="shared" si="52"/>
        <v>258.5</v>
      </c>
      <c r="S965" s="5">
        <v>1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8">
        <v>1824</v>
      </c>
      <c r="AF965" s="5">
        <v>1</v>
      </c>
    </row>
    <row r="966" spans="1:32" x14ac:dyDescent="0.25">
      <c r="A966" s="2">
        <v>2015</v>
      </c>
      <c r="B966" s="1" t="s">
        <v>29</v>
      </c>
      <c r="C966" s="57">
        <v>51</v>
      </c>
      <c r="D966" s="8">
        <v>9212</v>
      </c>
      <c r="E966" s="9">
        <f t="shared" si="50"/>
        <v>15052.287581699346</v>
      </c>
      <c r="F966" s="8">
        <v>1535</v>
      </c>
      <c r="G966" s="8">
        <v>520</v>
      </c>
      <c r="H966" s="8">
        <v>253</v>
      </c>
      <c r="I966" s="8">
        <v>0</v>
      </c>
      <c r="J966" s="8">
        <v>0</v>
      </c>
      <c r="K966" s="8">
        <v>0</v>
      </c>
      <c r="L966" s="8">
        <v>3420</v>
      </c>
      <c r="M966" s="9">
        <f t="shared" si="51"/>
        <v>67.058823529411768</v>
      </c>
      <c r="N966" s="8">
        <v>10</v>
      </c>
      <c r="O966" s="8">
        <v>1</v>
      </c>
      <c r="P966" s="8">
        <v>0</v>
      </c>
      <c r="Q966" s="8">
        <v>32670</v>
      </c>
      <c r="R966" s="9">
        <f t="shared" si="52"/>
        <v>640.58823529411768</v>
      </c>
      <c r="S966" s="5">
        <v>1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1</v>
      </c>
      <c r="AA966" s="5">
        <v>0</v>
      </c>
      <c r="AB966" s="5">
        <v>0</v>
      </c>
      <c r="AC966" s="5">
        <v>1</v>
      </c>
      <c r="AD966" s="5">
        <v>1</v>
      </c>
      <c r="AE966" s="8">
        <v>33809</v>
      </c>
      <c r="AF966" s="5">
        <v>1</v>
      </c>
    </row>
    <row r="967" spans="1:32" x14ac:dyDescent="0.25">
      <c r="A967" s="2">
        <v>2015</v>
      </c>
      <c r="B967" s="1" t="s">
        <v>30</v>
      </c>
      <c r="C967" s="10">
        <v>3</v>
      </c>
      <c r="D967" s="8">
        <v>518</v>
      </c>
      <c r="E967" s="9">
        <f t="shared" si="50"/>
        <v>14388.888888888887</v>
      </c>
      <c r="F967" s="8">
        <v>399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974</v>
      </c>
      <c r="M967" s="9">
        <f t="shared" si="51"/>
        <v>324.66666666666669</v>
      </c>
      <c r="N967" s="8">
        <v>3</v>
      </c>
      <c r="O967" s="8">
        <v>2</v>
      </c>
      <c r="P967" s="8">
        <v>0</v>
      </c>
      <c r="Q967" s="8">
        <v>10202</v>
      </c>
      <c r="R967" s="9">
        <f t="shared" si="52"/>
        <v>3400.6666666666665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8">
        <v>2568</v>
      </c>
      <c r="AF967" s="5">
        <v>1</v>
      </c>
    </row>
    <row r="968" spans="1:32" x14ac:dyDescent="0.25">
      <c r="A968" s="2">
        <v>2015</v>
      </c>
      <c r="B968" s="1" t="s">
        <v>29</v>
      </c>
      <c r="C968" s="10">
        <v>18</v>
      </c>
      <c r="D968" s="8">
        <v>2240</v>
      </c>
      <c r="E968" s="9">
        <f t="shared" si="50"/>
        <v>10370.37037037037</v>
      </c>
      <c r="F968" s="8">
        <v>1015</v>
      </c>
      <c r="G968" s="8">
        <v>185</v>
      </c>
      <c r="H968" s="8">
        <v>156</v>
      </c>
      <c r="I968" s="8">
        <v>0</v>
      </c>
      <c r="J968" s="8">
        <v>0</v>
      </c>
      <c r="K968" s="8">
        <v>0</v>
      </c>
      <c r="L968" s="8">
        <v>80</v>
      </c>
      <c r="M968" s="9">
        <f t="shared" si="51"/>
        <v>4.4444444444444446</v>
      </c>
      <c r="N968" s="8">
        <v>3</v>
      </c>
      <c r="O968" s="8">
        <v>0</v>
      </c>
      <c r="P968" s="8">
        <v>0</v>
      </c>
      <c r="Q968" s="8">
        <v>16077</v>
      </c>
      <c r="R968" s="9">
        <f t="shared" si="52"/>
        <v>893.16666666666663</v>
      </c>
      <c r="S968" s="5">
        <v>1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1</v>
      </c>
      <c r="AA968" s="5">
        <v>0</v>
      </c>
      <c r="AB968" s="5">
        <v>0</v>
      </c>
      <c r="AC968" s="5">
        <v>1</v>
      </c>
      <c r="AD968" s="5">
        <v>1</v>
      </c>
      <c r="AE968" s="8">
        <v>7883</v>
      </c>
      <c r="AF968" s="5">
        <v>1</v>
      </c>
    </row>
    <row r="969" spans="1:32" x14ac:dyDescent="0.25">
      <c r="A969" s="2">
        <v>2015</v>
      </c>
      <c r="B969" s="1" t="s">
        <v>29</v>
      </c>
      <c r="C969" s="10">
        <v>15</v>
      </c>
      <c r="D969" s="8">
        <v>1471</v>
      </c>
      <c r="E969" s="9">
        <f t="shared" si="50"/>
        <v>8172.2222222222226</v>
      </c>
      <c r="F969" s="8">
        <v>1529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205</v>
      </c>
      <c r="M969" s="9">
        <f t="shared" si="51"/>
        <v>13.666666666666666</v>
      </c>
      <c r="N969" s="8">
        <v>1</v>
      </c>
      <c r="O969" s="8">
        <v>0</v>
      </c>
      <c r="P969" s="8">
        <v>0</v>
      </c>
      <c r="Q969" s="8">
        <v>15378</v>
      </c>
      <c r="R969" s="9">
        <f t="shared" si="52"/>
        <v>1025.2</v>
      </c>
      <c r="S969" s="5">
        <v>1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8">
        <v>6879</v>
      </c>
      <c r="AF969" s="5">
        <v>0</v>
      </c>
    </row>
    <row r="970" spans="1:32" x14ac:dyDescent="0.25">
      <c r="A970" s="2">
        <v>2015</v>
      </c>
      <c r="B970" s="1" t="s">
        <v>31</v>
      </c>
      <c r="C970" s="10">
        <v>9</v>
      </c>
      <c r="D970" s="8">
        <v>1260</v>
      </c>
      <c r="E970" s="9">
        <f t="shared" si="50"/>
        <v>11666.666666666666</v>
      </c>
      <c r="F970" s="8">
        <v>1927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1720</v>
      </c>
      <c r="M970" s="9">
        <f t="shared" si="51"/>
        <v>191.11111111111111</v>
      </c>
      <c r="N970" s="8">
        <v>6</v>
      </c>
      <c r="O970" s="8">
        <v>2</v>
      </c>
      <c r="P970" s="8">
        <v>0</v>
      </c>
      <c r="Q970" s="8">
        <v>44348</v>
      </c>
      <c r="R970" s="9">
        <f t="shared" si="52"/>
        <v>4927.5555555555557</v>
      </c>
      <c r="S970" s="5">
        <v>1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8">
        <v>6545</v>
      </c>
      <c r="AF970" s="5">
        <v>1</v>
      </c>
    </row>
    <row r="971" spans="1:32" x14ac:dyDescent="0.25">
      <c r="A971" s="2">
        <v>2015</v>
      </c>
      <c r="B971" s="1" t="s">
        <v>29</v>
      </c>
      <c r="C971" s="10">
        <v>60</v>
      </c>
      <c r="D971" s="8">
        <v>20020</v>
      </c>
      <c r="E971" s="9">
        <f t="shared" si="50"/>
        <v>27805.555555555558</v>
      </c>
      <c r="F971" s="8">
        <v>5690</v>
      </c>
      <c r="G971" s="8">
        <v>33</v>
      </c>
      <c r="H971" s="8">
        <v>0</v>
      </c>
      <c r="I971" s="8">
        <v>0</v>
      </c>
      <c r="J971" s="8">
        <v>0</v>
      </c>
      <c r="K971" s="8">
        <v>0</v>
      </c>
      <c r="L971" s="8">
        <v>8144</v>
      </c>
      <c r="M971" s="9">
        <f t="shared" si="51"/>
        <v>135.73333333333332</v>
      </c>
      <c r="N971" s="8">
        <v>11</v>
      </c>
      <c r="O971" s="8">
        <v>6</v>
      </c>
      <c r="P971" s="8">
        <v>1</v>
      </c>
      <c r="Q971" s="8">
        <v>350052</v>
      </c>
      <c r="R971" s="9">
        <f t="shared" si="52"/>
        <v>5834.2</v>
      </c>
      <c r="S971" s="5">
        <v>1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1</v>
      </c>
      <c r="AA971" s="5">
        <v>0</v>
      </c>
      <c r="AB971" s="5">
        <v>0</v>
      </c>
      <c r="AC971" s="5">
        <v>0</v>
      </c>
      <c r="AD971" s="5">
        <v>1</v>
      </c>
      <c r="AE971" s="8">
        <v>51715</v>
      </c>
      <c r="AF971" s="5">
        <v>1</v>
      </c>
    </row>
    <row r="972" spans="1:32" x14ac:dyDescent="0.25">
      <c r="A972" s="2">
        <v>2015</v>
      </c>
      <c r="B972" s="1" t="s">
        <v>29</v>
      </c>
      <c r="C972" s="10">
        <v>7</v>
      </c>
      <c r="D972" s="8">
        <v>1657</v>
      </c>
      <c r="E972" s="9">
        <f t="shared" si="50"/>
        <v>19726.190476190477</v>
      </c>
      <c r="F972" s="8">
        <v>16014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872</v>
      </c>
      <c r="M972" s="9">
        <f t="shared" si="51"/>
        <v>124.57142857142857</v>
      </c>
      <c r="N972" s="8">
        <v>2</v>
      </c>
      <c r="O972" s="8">
        <v>0</v>
      </c>
      <c r="P972" s="8">
        <v>0</v>
      </c>
      <c r="Q972" s="8">
        <v>111873</v>
      </c>
      <c r="R972" s="9">
        <f t="shared" si="52"/>
        <v>15981.857142857143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8">
        <v>13</v>
      </c>
      <c r="AF972" s="5">
        <v>1</v>
      </c>
    </row>
    <row r="973" spans="1:32" x14ac:dyDescent="0.25">
      <c r="A973" s="2">
        <v>2015</v>
      </c>
      <c r="B973" s="1" t="s">
        <v>29</v>
      </c>
      <c r="C973" s="10">
        <v>37</v>
      </c>
      <c r="D973" s="8">
        <v>2369</v>
      </c>
      <c r="E973" s="9">
        <f t="shared" si="50"/>
        <v>5335.5855855855862</v>
      </c>
      <c r="F973" s="8">
        <v>2424</v>
      </c>
      <c r="G973" s="8">
        <v>257</v>
      </c>
      <c r="H973" s="8">
        <v>217</v>
      </c>
      <c r="I973" s="8">
        <v>0</v>
      </c>
      <c r="J973" s="8">
        <v>0</v>
      </c>
      <c r="K973" s="8">
        <v>0</v>
      </c>
      <c r="L973" s="8">
        <v>511</v>
      </c>
      <c r="M973" s="9">
        <f t="shared" si="51"/>
        <v>13.810810810810811</v>
      </c>
      <c r="N973" s="8">
        <v>0</v>
      </c>
      <c r="O973" s="8">
        <v>2</v>
      </c>
      <c r="P973" s="8">
        <v>0</v>
      </c>
      <c r="Q973" s="8">
        <v>17567</v>
      </c>
      <c r="R973" s="9">
        <f t="shared" si="52"/>
        <v>474.7837837837838</v>
      </c>
      <c r="S973" s="5">
        <v>1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1</v>
      </c>
      <c r="AA973" s="5">
        <v>0</v>
      </c>
      <c r="AB973" s="5">
        <v>0</v>
      </c>
      <c r="AC973" s="5">
        <v>1</v>
      </c>
      <c r="AD973" s="5">
        <v>1</v>
      </c>
      <c r="AE973" s="8">
        <v>18328</v>
      </c>
      <c r="AF973" s="5">
        <v>0</v>
      </c>
    </row>
    <row r="974" spans="1:32" x14ac:dyDescent="0.25">
      <c r="A974" s="2">
        <v>2015</v>
      </c>
      <c r="B974" s="1" t="s">
        <v>29</v>
      </c>
      <c r="C974" s="10">
        <v>32</v>
      </c>
      <c r="D974" s="8">
        <v>5444</v>
      </c>
      <c r="E974" s="9">
        <f t="shared" si="50"/>
        <v>14177.083333333334</v>
      </c>
      <c r="F974" s="8">
        <v>1603</v>
      </c>
      <c r="G974" s="8">
        <v>636</v>
      </c>
      <c r="H974" s="8">
        <v>213</v>
      </c>
      <c r="I974" s="8">
        <v>0</v>
      </c>
      <c r="J974" s="8">
        <v>0</v>
      </c>
      <c r="K974" s="8">
        <v>0</v>
      </c>
      <c r="L974" s="8">
        <v>641</v>
      </c>
      <c r="M974" s="9">
        <f t="shared" si="51"/>
        <v>20.03125</v>
      </c>
      <c r="N974" s="8">
        <v>0</v>
      </c>
      <c r="O974" s="8">
        <v>0</v>
      </c>
      <c r="P974" s="8">
        <v>0</v>
      </c>
      <c r="Q974" s="8">
        <v>7599</v>
      </c>
      <c r="R974" s="9">
        <f t="shared" si="52"/>
        <v>237.46875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1</v>
      </c>
      <c r="AA974" s="5">
        <v>0</v>
      </c>
      <c r="AB974" s="5">
        <v>0</v>
      </c>
      <c r="AC974" s="5">
        <v>1</v>
      </c>
      <c r="AD974" s="5">
        <v>1</v>
      </c>
      <c r="AE974" s="8">
        <v>11890</v>
      </c>
      <c r="AF974" s="5">
        <v>1</v>
      </c>
    </row>
    <row r="975" spans="1:32" x14ac:dyDescent="0.25">
      <c r="A975" s="2">
        <v>2015</v>
      </c>
      <c r="B975" s="1" t="s">
        <v>30</v>
      </c>
      <c r="C975" s="8">
        <v>29</v>
      </c>
      <c r="D975" s="8">
        <v>3556</v>
      </c>
      <c r="E975" s="9">
        <f t="shared" si="50"/>
        <v>10218.390804597702</v>
      </c>
      <c r="F975" s="8">
        <v>0</v>
      </c>
      <c r="G975" s="8">
        <v>231</v>
      </c>
      <c r="H975" s="8">
        <v>86</v>
      </c>
      <c r="I975" s="8">
        <v>0</v>
      </c>
      <c r="J975" s="8">
        <v>0</v>
      </c>
      <c r="K975" s="8">
        <v>0</v>
      </c>
      <c r="L975" s="8">
        <v>556</v>
      </c>
      <c r="M975" s="9">
        <f t="shared" si="51"/>
        <v>19.172413793103448</v>
      </c>
      <c r="N975" s="8">
        <v>3</v>
      </c>
      <c r="O975" s="8">
        <v>0</v>
      </c>
      <c r="P975" s="8">
        <v>0</v>
      </c>
      <c r="Q975" s="8">
        <v>9038</v>
      </c>
      <c r="R975" s="9">
        <f t="shared" si="52"/>
        <v>311.65517241379308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1</v>
      </c>
      <c r="AA975" s="5">
        <v>0</v>
      </c>
      <c r="AB975" s="5">
        <v>0</v>
      </c>
      <c r="AC975" s="5">
        <v>1</v>
      </c>
      <c r="AD975" s="5">
        <v>0</v>
      </c>
      <c r="AE975" s="8">
        <v>12119</v>
      </c>
      <c r="AF975" s="5">
        <v>0</v>
      </c>
    </row>
    <row r="976" spans="1:32" x14ac:dyDescent="0.25">
      <c r="A976" s="2">
        <v>2015</v>
      </c>
      <c r="B976" s="1" t="s">
        <v>30</v>
      </c>
      <c r="C976" s="8">
        <v>6</v>
      </c>
      <c r="D976" s="8">
        <v>1057</v>
      </c>
      <c r="E976" s="9">
        <f t="shared" si="50"/>
        <v>14680.555555555555</v>
      </c>
      <c r="F976" s="8">
        <v>2324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1754</v>
      </c>
      <c r="M976" s="9">
        <f t="shared" si="51"/>
        <v>292.33333333333331</v>
      </c>
      <c r="N976" s="8">
        <v>4</v>
      </c>
      <c r="O976" s="8">
        <v>2</v>
      </c>
      <c r="P976" s="8">
        <v>0</v>
      </c>
      <c r="Q976" s="8">
        <v>5491</v>
      </c>
      <c r="R976" s="9">
        <f t="shared" si="52"/>
        <v>915.16666666666663</v>
      </c>
      <c r="S976" s="5">
        <v>1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8">
        <v>1526</v>
      </c>
      <c r="AF976" s="5">
        <v>1</v>
      </c>
    </row>
    <row r="977" spans="1:32" x14ac:dyDescent="0.25">
      <c r="A977" s="2">
        <v>2015</v>
      </c>
      <c r="B977" s="1" t="s">
        <v>30</v>
      </c>
      <c r="C977" s="8">
        <v>4</v>
      </c>
      <c r="D977" s="8">
        <v>566</v>
      </c>
      <c r="E977" s="9">
        <f t="shared" si="50"/>
        <v>11791.666666666666</v>
      </c>
      <c r="F977" s="8">
        <v>101</v>
      </c>
      <c r="G977" s="8">
        <v>0</v>
      </c>
      <c r="H977" s="8">
        <v>0</v>
      </c>
      <c r="I977" s="8">
        <v>0</v>
      </c>
      <c r="J977" s="8">
        <v>0</v>
      </c>
      <c r="K977" s="8">
        <v>0</v>
      </c>
      <c r="L977" s="8">
        <v>400</v>
      </c>
      <c r="M977" s="9">
        <f t="shared" si="51"/>
        <v>100</v>
      </c>
      <c r="N977" s="8">
        <v>2</v>
      </c>
      <c r="O977" s="8">
        <v>0</v>
      </c>
      <c r="P977" s="8">
        <v>0</v>
      </c>
      <c r="Q977" s="8">
        <v>3379</v>
      </c>
      <c r="R977" s="9">
        <f t="shared" si="52"/>
        <v>844.75</v>
      </c>
      <c r="S977" s="5">
        <v>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8">
        <v>1990</v>
      </c>
      <c r="AF977" s="5">
        <v>0</v>
      </c>
    </row>
    <row r="978" spans="1:32" x14ac:dyDescent="0.25">
      <c r="A978" s="2">
        <v>2015</v>
      </c>
      <c r="B978" s="1" t="s">
        <v>31</v>
      </c>
      <c r="C978" s="8">
        <v>288</v>
      </c>
      <c r="D978" s="8">
        <v>70528</v>
      </c>
      <c r="E978" s="9">
        <f t="shared" si="50"/>
        <v>20407.407407407409</v>
      </c>
      <c r="F978" s="8">
        <v>9442</v>
      </c>
      <c r="G978" s="8">
        <v>2500</v>
      </c>
      <c r="H978" s="8">
        <v>1100</v>
      </c>
      <c r="I978" s="8">
        <v>0</v>
      </c>
      <c r="J978" s="8">
        <v>0</v>
      </c>
      <c r="K978" s="8">
        <v>0</v>
      </c>
      <c r="L978" s="8">
        <v>16861</v>
      </c>
      <c r="M978" s="9">
        <f t="shared" si="51"/>
        <v>58.545138888888886</v>
      </c>
      <c r="N978" s="8">
        <v>51</v>
      </c>
      <c r="O978" s="8">
        <v>8</v>
      </c>
      <c r="P978" s="8">
        <v>3</v>
      </c>
      <c r="Q978" s="8">
        <v>494660</v>
      </c>
      <c r="R978" s="9">
        <f t="shared" si="52"/>
        <v>1717.5694444444443</v>
      </c>
      <c r="S978" s="5">
        <v>1</v>
      </c>
      <c r="T978" s="5">
        <v>1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1</v>
      </c>
      <c r="AA978" s="5">
        <v>0</v>
      </c>
      <c r="AB978" s="5">
        <v>0</v>
      </c>
      <c r="AC978" s="5">
        <v>1</v>
      </c>
      <c r="AD978" s="5">
        <v>0</v>
      </c>
      <c r="AE978" s="8">
        <v>210261</v>
      </c>
      <c r="AF978" s="5">
        <v>1</v>
      </c>
    </row>
    <row r="979" spans="1:32" x14ac:dyDescent="0.25">
      <c r="A979" s="2">
        <v>2015</v>
      </c>
      <c r="B979" s="1" t="s">
        <v>31</v>
      </c>
      <c r="C979" s="8">
        <v>240</v>
      </c>
      <c r="D979" s="8">
        <v>45431</v>
      </c>
      <c r="E979" s="9">
        <f t="shared" si="50"/>
        <v>15774.652777777776</v>
      </c>
      <c r="F979" s="8">
        <v>9030</v>
      </c>
      <c r="G979" s="8">
        <v>1147</v>
      </c>
      <c r="H979" s="8">
        <v>475</v>
      </c>
      <c r="I979" s="8">
        <v>0</v>
      </c>
      <c r="J979" s="8">
        <v>0</v>
      </c>
      <c r="K979" s="8">
        <v>0</v>
      </c>
      <c r="L979" s="8">
        <v>10132</v>
      </c>
      <c r="M979" s="9">
        <f t="shared" si="51"/>
        <v>42.216666666666669</v>
      </c>
      <c r="N979" s="8">
        <v>31</v>
      </c>
      <c r="O979" s="8">
        <v>5</v>
      </c>
      <c r="P979" s="8">
        <v>3</v>
      </c>
      <c r="Q979" s="8">
        <v>324732</v>
      </c>
      <c r="R979" s="9">
        <f t="shared" si="52"/>
        <v>1353.05</v>
      </c>
      <c r="S979" s="5">
        <v>1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1</v>
      </c>
      <c r="AA979" s="5">
        <v>0</v>
      </c>
      <c r="AB979" s="5">
        <v>0</v>
      </c>
      <c r="AC979" s="5">
        <v>1</v>
      </c>
      <c r="AD979" s="5">
        <v>0</v>
      </c>
      <c r="AE979" s="8">
        <v>128662</v>
      </c>
      <c r="AF979" s="5">
        <v>1</v>
      </c>
    </row>
    <row r="980" spans="1:32" x14ac:dyDescent="0.25">
      <c r="A980" s="2">
        <v>2015</v>
      </c>
      <c r="B980" s="1" t="s">
        <v>29</v>
      </c>
      <c r="C980" s="8">
        <v>238</v>
      </c>
      <c r="D980" s="8">
        <v>59478</v>
      </c>
      <c r="E980" s="9">
        <f t="shared" si="50"/>
        <v>20825.63025210084</v>
      </c>
      <c r="F980" s="8">
        <v>7326</v>
      </c>
      <c r="G980" s="8">
        <v>2348</v>
      </c>
      <c r="H980" s="8">
        <v>835</v>
      </c>
      <c r="I980" s="8">
        <v>1292</v>
      </c>
      <c r="J980" s="8">
        <v>0</v>
      </c>
      <c r="K980" s="8">
        <v>0</v>
      </c>
      <c r="L980" s="8">
        <v>9262</v>
      </c>
      <c r="M980" s="9">
        <f t="shared" si="51"/>
        <v>38.915966386554622</v>
      </c>
      <c r="N980" s="8">
        <v>31</v>
      </c>
      <c r="O980" s="8">
        <v>6</v>
      </c>
      <c r="P980" s="8">
        <v>4</v>
      </c>
      <c r="Q980" s="8">
        <v>407215</v>
      </c>
      <c r="R980" s="9">
        <f t="shared" si="52"/>
        <v>1710.9873949579833</v>
      </c>
      <c r="S980" s="5">
        <v>1</v>
      </c>
      <c r="T980" s="5">
        <v>1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1</v>
      </c>
      <c r="AA980" s="5">
        <v>1</v>
      </c>
      <c r="AB980" s="5">
        <v>0</v>
      </c>
      <c r="AC980" s="5">
        <v>1</v>
      </c>
      <c r="AD980" s="5">
        <v>0</v>
      </c>
      <c r="AE980" s="8">
        <v>193359</v>
      </c>
      <c r="AF980" s="5">
        <v>1</v>
      </c>
    </row>
    <row r="981" spans="1:32" x14ac:dyDescent="0.25">
      <c r="A981" s="2">
        <v>2015</v>
      </c>
      <c r="B981" s="1" t="s">
        <v>31</v>
      </c>
      <c r="C981" s="8">
        <v>77</v>
      </c>
      <c r="D981" s="8">
        <v>13195</v>
      </c>
      <c r="E981" s="9">
        <f t="shared" si="50"/>
        <v>14280.303030303032</v>
      </c>
      <c r="F981" s="8">
        <v>3418</v>
      </c>
      <c r="G981" s="8">
        <v>774</v>
      </c>
      <c r="H981" s="8">
        <v>450</v>
      </c>
      <c r="I981" s="8">
        <v>0</v>
      </c>
      <c r="J981" s="8">
        <v>0</v>
      </c>
      <c r="K981" s="8">
        <v>0</v>
      </c>
      <c r="L981" s="8">
        <v>6262</v>
      </c>
      <c r="M981" s="9">
        <f t="shared" si="51"/>
        <v>81.324675324675326</v>
      </c>
      <c r="N981" s="8">
        <v>16</v>
      </c>
      <c r="O981" s="8">
        <v>4</v>
      </c>
      <c r="P981" s="8">
        <v>3</v>
      </c>
      <c r="Q981" s="8">
        <v>72187</v>
      </c>
      <c r="R981" s="9">
        <f t="shared" si="52"/>
        <v>937.49350649350652</v>
      </c>
      <c r="S981" s="5">
        <v>1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1</v>
      </c>
      <c r="AA981" s="5">
        <v>0</v>
      </c>
      <c r="AB981" s="5">
        <v>0</v>
      </c>
      <c r="AC981" s="5">
        <v>1</v>
      </c>
      <c r="AD981" s="5">
        <v>0</v>
      </c>
      <c r="AE981" s="8">
        <v>37646</v>
      </c>
      <c r="AF981" s="5">
        <v>0</v>
      </c>
    </row>
    <row r="982" spans="1:32" x14ac:dyDescent="0.25">
      <c r="A982" s="2">
        <v>2015</v>
      </c>
      <c r="B982" s="1" t="s">
        <v>29</v>
      </c>
      <c r="C982" s="8">
        <v>11</v>
      </c>
      <c r="D982" s="8">
        <v>1900</v>
      </c>
      <c r="E982" s="9">
        <f t="shared" si="50"/>
        <v>14393.939393939392</v>
      </c>
      <c r="F982" s="8">
        <v>327.39999999999998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608</v>
      </c>
      <c r="M982" s="9">
        <f t="shared" si="51"/>
        <v>55.272727272727273</v>
      </c>
      <c r="N982" s="8">
        <v>3</v>
      </c>
      <c r="O982" s="8">
        <v>0</v>
      </c>
      <c r="P982" s="8">
        <v>0</v>
      </c>
      <c r="Q982" s="8">
        <v>12740</v>
      </c>
      <c r="R982" s="9">
        <f t="shared" si="52"/>
        <v>1158.1818181818182</v>
      </c>
      <c r="S982" s="5">
        <v>0</v>
      </c>
      <c r="T982" s="5">
        <v>0</v>
      </c>
      <c r="U982" s="5">
        <v>1</v>
      </c>
      <c r="V982" s="5">
        <v>1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8">
        <v>11211</v>
      </c>
      <c r="AF982" s="5">
        <v>1</v>
      </c>
    </row>
    <row r="983" spans="1:32" x14ac:dyDescent="0.25">
      <c r="A983" s="2">
        <v>2015</v>
      </c>
      <c r="B983" s="1" t="s">
        <v>29</v>
      </c>
      <c r="C983" s="8">
        <v>68</v>
      </c>
      <c r="D983" s="8">
        <v>12596</v>
      </c>
      <c r="E983" s="9">
        <f t="shared" si="50"/>
        <v>15436.274509803923</v>
      </c>
      <c r="F983" s="8">
        <v>4219</v>
      </c>
      <c r="G983" s="8">
        <v>314</v>
      </c>
      <c r="H983" s="8">
        <v>159</v>
      </c>
      <c r="I983" s="8">
        <v>0</v>
      </c>
      <c r="J983" s="8">
        <v>0</v>
      </c>
      <c r="K983" s="8">
        <v>0</v>
      </c>
      <c r="L983" s="8">
        <v>3530</v>
      </c>
      <c r="M983" s="9">
        <f t="shared" si="51"/>
        <v>51.911764705882355</v>
      </c>
      <c r="N983" s="8">
        <v>12</v>
      </c>
      <c r="O983" s="8">
        <v>4</v>
      </c>
      <c r="P983" s="8">
        <v>2</v>
      </c>
      <c r="Q983" s="8">
        <v>135508</v>
      </c>
      <c r="R983" s="9">
        <f t="shared" si="52"/>
        <v>1992.7647058823529</v>
      </c>
      <c r="S983" s="5">
        <v>1</v>
      </c>
      <c r="T983" s="5">
        <v>1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1</v>
      </c>
      <c r="AA983" s="5">
        <v>0</v>
      </c>
      <c r="AB983" s="5">
        <v>0</v>
      </c>
      <c r="AC983" s="5">
        <v>1</v>
      </c>
      <c r="AD983" s="5">
        <v>0</v>
      </c>
      <c r="AE983" s="8">
        <v>35829</v>
      </c>
      <c r="AF983" s="5">
        <v>1</v>
      </c>
    </row>
    <row r="984" spans="1:32" x14ac:dyDescent="0.25">
      <c r="A984" s="2">
        <v>2015</v>
      </c>
      <c r="B984" s="1" t="s">
        <v>29</v>
      </c>
      <c r="C984" s="8">
        <v>96</v>
      </c>
      <c r="D984" s="8">
        <v>19777</v>
      </c>
      <c r="E984" s="9">
        <f t="shared" si="50"/>
        <v>17167.534722222223</v>
      </c>
      <c r="F984" s="8">
        <v>7759</v>
      </c>
      <c r="G984" s="8">
        <v>2660</v>
      </c>
      <c r="H984" s="8">
        <v>354</v>
      </c>
      <c r="I984" s="8">
        <v>0</v>
      </c>
      <c r="J984" s="8">
        <v>0</v>
      </c>
      <c r="K984" s="8">
        <v>0</v>
      </c>
      <c r="L984" s="8">
        <v>12250</v>
      </c>
      <c r="M984" s="9">
        <f t="shared" si="51"/>
        <v>127.60416666666667</v>
      </c>
      <c r="N984" s="8">
        <v>27</v>
      </c>
      <c r="O984" s="8">
        <v>7</v>
      </c>
      <c r="P984" s="8">
        <v>3</v>
      </c>
      <c r="Q984" s="8">
        <v>912017</v>
      </c>
      <c r="R984" s="9">
        <f t="shared" si="52"/>
        <v>9500.1770833333339</v>
      </c>
      <c r="S984" s="5">
        <v>1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1</v>
      </c>
      <c r="AA984" s="5">
        <v>0</v>
      </c>
      <c r="AB984" s="5">
        <v>0</v>
      </c>
      <c r="AC984" s="5">
        <v>1</v>
      </c>
      <c r="AD984" s="5">
        <v>0</v>
      </c>
      <c r="AE984" s="8">
        <v>63607</v>
      </c>
      <c r="AF984" s="5">
        <v>0</v>
      </c>
    </row>
    <row r="985" spans="1:32" x14ac:dyDescent="0.25">
      <c r="A985" s="2">
        <v>2015</v>
      </c>
      <c r="B985" s="1" t="s">
        <v>29</v>
      </c>
      <c r="C985" s="8">
        <v>25</v>
      </c>
      <c r="D985" s="8">
        <v>2728</v>
      </c>
      <c r="E985" s="9">
        <f t="shared" si="50"/>
        <v>9093.3333333333339</v>
      </c>
      <c r="F985" s="8">
        <v>2161</v>
      </c>
      <c r="G985" s="8">
        <v>560</v>
      </c>
      <c r="H985" s="8">
        <v>238</v>
      </c>
      <c r="I985" s="8">
        <v>0</v>
      </c>
      <c r="J985" s="8">
        <v>0</v>
      </c>
      <c r="K985" s="8">
        <v>0</v>
      </c>
      <c r="L985" s="8">
        <v>3495</v>
      </c>
      <c r="M985" s="9">
        <f t="shared" si="51"/>
        <v>139.80000000000001</v>
      </c>
      <c r="N985" s="8">
        <v>14</v>
      </c>
      <c r="O985" s="8">
        <v>2</v>
      </c>
      <c r="P985" s="8">
        <v>1</v>
      </c>
      <c r="Q985" s="8">
        <v>7272</v>
      </c>
      <c r="R985" s="9">
        <f t="shared" si="52"/>
        <v>290.88</v>
      </c>
      <c r="S985" s="5">
        <v>1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1</v>
      </c>
      <c r="AA985" s="5">
        <v>0</v>
      </c>
      <c r="AB985" s="5">
        <v>0</v>
      </c>
      <c r="AC985" s="5">
        <v>1</v>
      </c>
      <c r="AD985" s="5">
        <v>0</v>
      </c>
      <c r="AE985" s="8">
        <v>13857</v>
      </c>
      <c r="AF985" s="5">
        <v>0</v>
      </c>
    </row>
    <row r="986" spans="1:32" x14ac:dyDescent="0.25">
      <c r="A986" s="2">
        <v>2015</v>
      </c>
      <c r="B986" s="1" t="s">
        <v>36</v>
      </c>
      <c r="C986" s="8">
        <v>109</v>
      </c>
      <c r="D986" s="8">
        <v>24212</v>
      </c>
      <c r="E986" s="9">
        <f t="shared" si="50"/>
        <v>18510.703363914374</v>
      </c>
      <c r="F986" s="8">
        <v>4410</v>
      </c>
      <c r="G986" s="8">
        <f>685+559</f>
        <v>1244</v>
      </c>
      <c r="H986" s="8">
        <v>685</v>
      </c>
      <c r="I986" s="8">
        <v>0</v>
      </c>
      <c r="J986" s="8">
        <v>0</v>
      </c>
      <c r="K986" s="8">
        <v>0</v>
      </c>
      <c r="L986" s="8">
        <v>8565</v>
      </c>
      <c r="M986" s="9">
        <f t="shared" si="51"/>
        <v>78.577981651376149</v>
      </c>
      <c r="N986" s="8">
        <v>18</v>
      </c>
      <c r="O986" s="8">
        <v>4</v>
      </c>
      <c r="P986" s="8">
        <v>2</v>
      </c>
      <c r="Q986" s="8">
        <v>228532</v>
      </c>
      <c r="R986" s="9">
        <f t="shared" si="52"/>
        <v>2096.6238532110092</v>
      </c>
      <c r="S986" s="5">
        <v>1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1</v>
      </c>
      <c r="AA986" s="5">
        <v>0</v>
      </c>
      <c r="AB986" s="5">
        <v>0</v>
      </c>
      <c r="AC986" s="5">
        <v>1</v>
      </c>
      <c r="AD986" s="5">
        <v>0</v>
      </c>
      <c r="AE986" s="8">
        <v>98102</v>
      </c>
      <c r="AF986" s="5">
        <v>1</v>
      </c>
    </row>
    <row r="987" spans="1:32" x14ac:dyDescent="0.25">
      <c r="A987" s="2">
        <v>2015</v>
      </c>
      <c r="B987" s="1" t="s">
        <v>29</v>
      </c>
      <c r="C987" s="8">
        <v>6</v>
      </c>
      <c r="D987" s="8">
        <v>729</v>
      </c>
      <c r="E987" s="9">
        <f t="shared" si="50"/>
        <v>10125</v>
      </c>
      <c r="F987" s="8">
        <f>895+130</f>
        <v>1025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2537</v>
      </c>
      <c r="M987" s="9">
        <f t="shared" si="51"/>
        <v>422.83333333333331</v>
      </c>
      <c r="N987" s="8">
        <v>7</v>
      </c>
      <c r="O987" s="8">
        <v>1</v>
      </c>
      <c r="P987" s="8">
        <v>0</v>
      </c>
      <c r="Q987" s="8">
        <v>12795</v>
      </c>
      <c r="R987" s="9">
        <f t="shared" si="52"/>
        <v>2132.5</v>
      </c>
      <c r="S987" s="5">
        <v>1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8">
        <v>2714</v>
      </c>
      <c r="AF987" s="5">
        <v>1</v>
      </c>
    </row>
    <row r="988" spans="1:32" x14ac:dyDescent="0.25">
      <c r="A988" s="2">
        <v>2015</v>
      </c>
      <c r="B988" s="1" t="s">
        <v>36</v>
      </c>
      <c r="C988" s="8">
        <v>97</v>
      </c>
      <c r="D988" s="8">
        <v>20022</v>
      </c>
      <c r="E988" s="9">
        <f t="shared" si="50"/>
        <v>17201.030927835054</v>
      </c>
      <c r="F988" s="8">
        <v>2576</v>
      </c>
      <c r="G988" s="8">
        <f>748+1066</f>
        <v>1814</v>
      </c>
      <c r="H988" s="8">
        <v>748</v>
      </c>
      <c r="I988" s="8">
        <v>0</v>
      </c>
      <c r="J988" s="8">
        <v>0</v>
      </c>
      <c r="K988" s="8">
        <v>0</v>
      </c>
      <c r="L988" s="8">
        <v>6664</v>
      </c>
      <c r="M988" s="9">
        <f t="shared" si="51"/>
        <v>68.701030927835049</v>
      </c>
      <c r="N988" s="8">
        <v>14</v>
      </c>
      <c r="O988" s="8">
        <v>4</v>
      </c>
      <c r="P988" s="8">
        <v>2</v>
      </c>
      <c r="Q988" s="8">
        <v>358035</v>
      </c>
      <c r="R988" s="9">
        <f t="shared" si="52"/>
        <v>3691.0824742268042</v>
      </c>
      <c r="S988" s="5">
        <v>1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1</v>
      </c>
      <c r="AA988" s="5">
        <v>0</v>
      </c>
      <c r="AB988" s="5">
        <v>0</v>
      </c>
      <c r="AC988" s="5">
        <v>1</v>
      </c>
      <c r="AD988" s="5">
        <v>0</v>
      </c>
      <c r="AE988" s="8">
        <v>114854</v>
      </c>
      <c r="AF988" s="5">
        <v>0</v>
      </c>
    </row>
    <row r="989" spans="1:32" x14ac:dyDescent="0.25">
      <c r="A989" s="2">
        <v>2015</v>
      </c>
      <c r="B989" s="1" t="s">
        <v>36</v>
      </c>
      <c r="C989" s="8">
        <v>206</v>
      </c>
      <c r="D989" s="8">
        <v>46595</v>
      </c>
      <c r="E989" s="9">
        <f t="shared" si="50"/>
        <v>18849.110032362456</v>
      </c>
      <c r="F989" s="8">
        <v>3749</v>
      </c>
      <c r="G989" s="8">
        <f>756+1111</f>
        <v>1867</v>
      </c>
      <c r="H989" s="8">
        <v>756</v>
      </c>
      <c r="I989" s="8">
        <v>0</v>
      </c>
      <c r="J989" s="8">
        <v>0</v>
      </c>
      <c r="K989" s="8">
        <v>0</v>
      </c>
      <c r="L989" s="8">
        <v>10814</v>
      </c>
      <c r="M989" s="9">
        <f t="shared" si="51"/>
        <v>52.495145631067963</v>
      </c>
      <c r="N989" s="8">
        <v>37</v>
      </c>
      <c r="O989" s="8">
        <v>3</v>
      </c>
      <c r="P989" s="8">
        <v>1</v>
      </c>
      <c r="Q989" s="8">
        <v>212677</v>
      </c>
      <c r="R989" s="9">
        <f t="shared" si="52"/>
        <v>1032.4126213592233</v>
      </c>
      <c r="S989" s="5">
        <v>1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1</v>
      </c>
      <c r="AA989" s="5">
        <v>0</v>
      </c>
      <c r="AB989" s="5">
        <v>0</v>
      </c>
      <c r="AC989" s="5">
        <v>1</v>
      </c>
      <c r="AD989" s="5">
        <v>0</v>
      </c>
      <c r="AE989" s="8">
        <v>133649</v>
      </c>
      <c r="AF989" s="5">
        <v>1</v>
      </c>
    </row>
    <row r="990" spans="1:32" x14ac:dyDescent="0.25">
      <c r="A990" s="2">
        <v>2015</v>
      </c>
      <c r="B990" s="1" t="s">
        <v>30</v>
      </c>
      <c r="C990" s="8">
        <v>60</v>
      </c>
      <c r="D990" s="8">
        <v>12311</v>
      </c>
      <c r="E990" s="9">
        <f t="shared" si="50"/>
        <v>17098.611111111113</v>
      </c>
      <c r="F990" s="8">
        <v>3515</v>
      </c>
      <c r="G990" s="8">
        <f>566+259</f>
        <v>825</v>
      </c>
      <c r="H990" s="8">
        <v>626</v>
      </c>
      <c r="I990" s="8">
        <v>0</v>
      </c>
      <c r="J990" s="8">
        <v>0</v>
      </c>
      <c r="K990" s="8">
        <v>0</v>
      </c>
      <c r="L990" s="8">
        <v>5360</v>
      </c>
      <c r="M990" s="9">
        <f t="shared" si="51"/>
        <v>89.333333333333329</v>
      </c>
      <c r="N990" s="8">
        <f>25+3</f>
        <v>28</v>
      </c>
      <c r="O990" s="8">
        <v>6</v>
      </c>
      <c r="P990" s="8">
        <v>4</v>
      </c>
      <c r="Q990" s="8">
        <v>233160</v>
      </c>
      <c r="R990" s="9">
        <f t="shared" si="52"/>
        <v>3886</v>
      </c>
      <c r="S990" s="5">
        <v>1</v>
      </c>
      <c r="T990" s="5">
        <v>1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1</v>
      </c>
      <c r="AA990" s="5">
        <v>0</v>
      </c>
      <c r="AB990" s="5">
        <v>0</v>
      </c>
      <c r="AC990" s="5">
        <v>1</v>
      </c>
      <c r="AD990" s="5">
        <v>0</v>
      </c>
      <c r="AE990" s="8">
        <v>76880</v>
      </c>
      <c r="AF990" s="5">
        <v>1</v>
      </c>
    </row>
    <row r="991" spans="1:32" x14ac:dyDescent="0.25">
      <c r="A991" s="2">
        <v>2015</v>
      </c>
      <c r="B991" s="1" t="s">
        <v>29</v>
      </c>
      <c r="C991" s="8">
        <v>1276</v>
      </c>
      <c r="D991" s="8">
        <v>344344</v>
      </c>
      <c r="E991" s="9">
        <f t="shared" si="50"/>
        <v>22488.505747126437</v>
      </c>
      <c r="F991" s="8">
        <v>0</v>
      </c>
      <c r="G991" s="8">
        <v>0</v>
      </c>
      <c r="H991" s="8">
        <v>0</v>
      </c>
      <c r="I991" s="8">
        <v>0</v>
      </c>
      <c r="J991" s="8">
        <v>2226</v>
      </c>
      <c r="K991" s="8">
        <v>0</v>
      </c>
      <c r="L991" s="8">
        <v>16909</v>
      </c>
      <c r="M991" s="9">
        <f t="shared" si="51"/>
        <v>13.251567398119123</v>
      </c>
      <c r="N991" s="8">
        <v>35</v>
      </c>
      <c r="O991" s="8">
        <v>0</v>
      </c>
      <c r="P991" s="8">
        <v>0</v>
      </c>
      <c r="Q991" s="8">
        <v>2575999</v>
      </c>
      <c r="R991" s="9">
        <f t="shared" si="52"/>
        <v>2018.8079937304076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1</v>
      </c>
      <c r="AC991" s="5">
        <v>0</v>
      </c>
      <c r="AD991" s="5">
        <v>0</v>
      </c>
      <c r="AE991" s="8">
        <v>2640296</v>
      </c>
      <c r="AF991" s="5">
        <v>1</v>
      </c>
    </row>
    <row r="992" spans="1:32" x14ac:dyDescent="0.25">
      <c r="A992" s="2">
        <v>2015</v>
      </c>
      <c r="B992" s="1" t="s">
        <v>36</v>
      </c>
      <c r="C992" s="8">
        <v>22</v>
      </c>
      <c r="D992" s="8">
        <v>5465</v>
      </c>
      <c r="E992" s="9">
        <f t="shared" si="50"/>
        <v>20700.757575757576</v>
      </c>
      <c r="F992" s="8">
        <v>3325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3017</v>
      </c>
      <c r="M992" s="9">
        <f t="shared" si="51"/>
        <v>137.13636363636363</v>
      </c>
      <c r="N992" s="8">
        <v>8</v>
      </c>
      <c r="O992" s="8">
        <v>4</v>
      </c>
      <c r="P992" s="8">
        <v>0</v>
      </c>
      <c r="Q992" s="8">
        <v>71710</v>
      </c>
      <c r="R992" s="9">
        <f t="shared" si="52"/>
        <v>3259.5454545454545</v>
      </c>
      <c r="S992" s="5">
        <v>1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8">
        <v>23844</v>
      </c>
      <c r="AF992" s="5">
        <v>1</v>
      </c>
    </row>
    <row r="993" spans="1:32" x14ac:dyDescent="0.25">
      <c r="A993" s="2">
        <v>2015</v>
      </c>
      <c r="B993" s="1" t="s">
        <v>31</v>
      </c>
      <c r="C993" s="8">
        <v>365</v>
      </c>
      <c r="D993" s="8">
        <v>68970</v>
      </c>
      <c r="E993" s="9">
        <f t="shared" si="50"/>
        <v>15746.575342465754</v>
      </c>
      <c r="F993" s="8">
        <v>6111</v>
      </c>
      <c r="G993" s="8">
        <v>0</v>
      </c>
      <c r="H993" s="8">
        <v>0</v>
      </c>
      <c r="I993" s="8">
        <v>0</v>
      </c>
      <c r="J993" s="8">
        <f>491+193</f>
        <v>684</v>
      </c>
      <c r="K993" s="8">
        <v>491</v>
      </c>
      <c r="L993" s="8">
        <v>21373</v>
      </c>
      <c r="M993" s="9">
        <f t="shared" si="51"/>
        <v>58.556164383561644</v>
      </c>
      <c r="N993" s="8">
        <v>44</v>
      </c>
      <c r="O993" s="8">
        <v>14</v>
      </c>
      <c r="P993" s="8">
        <v>0</v>
      </c>
      <c r="Q993" s="8">
        <v>260112</v>
      </c>
      <c r="R993" s="9">
        <f t="shared" si="52"/>
        <v>712.63561643835612</v>
      </c>
      <c r="S993" s="5">
        <v>1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1</v>
      </c>
      <c r="AC993" s="5">
        <v>0</v>
      </c>
      <c r="AD993" s="5">
        <v>1</v>
      </c>
      <c r="AE993" s="8">
        <v>557445</v>
      </c>
      <c r="AF993" s="5">
        <v>1</v>
      </c>
    </row>
    <row r="994" spans="1:32" x14ac:dyDescent="0.25">
      <c r="A994" s="2">
        <v>2015</v>
      </c>
      <c r="B994" s="1" t="s">
        <v>29</v>
      </c>
      <c r="C994" s="8">
        <v>1</v>
      </c>
      <c r="D994" s="8">
        <v>281</v>
      </c>
      <c r="E994" s="9">
        <f t="shared" si="50"/>
        <v>23416.666666666668</v>
      </c>
      <c r="F994" s="8">
        <v>1883</v>
      </c>
      <c r="G994" s="8">
        <v>4</v>
      </c>
      <c r="H994" s="8">
        <v>4</v>
      </c>
      <c r="I994" s="8">
        <v>0</v>
      </c>
      <c r="J994" s="8">
        <v>0</v>
      </c>
      <c r="K994" s="8">
        <v>0</v>
      </c>
      <c r="L994" s="8">
        <v>640</v>
      </c>
      <c r="M994" s="9">
        <f t="shared" si="51"/>
        <v>640</v>
      </c>
      <c r="N994" s="8">
        <v>6</v>
      </c>
      <c r="O994" s="8">
        <v>0</v>
      </c>
      <c r="P994" s="8">
        <v>0</v>
      </c>
      <c r="Q994" s="8">
        <v>20991</v>
      </c>
      <c r="R994" s="9">
        <f t="shared" si="52"/>
        <v>20991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1</v>
      </c>
      <c r="AA994" s="5">
        <v>0</v>
      </c>
      <c r="AB994" s="5">
        <v>0</v>
      </c>
      <c r="AC994" s="5">
        <v>1</v>
      </c>
      <c r="AD994" s="5">
        <v>0</v>
      </c>
      <c r="AE994" s="8">
        <v>993</v>
      </c>
      <c r="AF994" s="5">
        <v>0</v>
      </c>
    </row>
    <row r="995" spans="1:32" x14ac:dyDescent="0.25">
      <c r="A995" s="2">
        <v>2015</v>
      </c>
      <c r="B995" s="1" t="s">
        <v>29</v>
      </c>
      <c r="C995" s="9">
        <v>130</v>
      </c>
      <c r="D995" s="9">
        <v>22494</v>
      </c>
      <c r="E995" s="9">
        <f t="shared" si="50"/>
        <v>14419.23076923077</v>
      </c>
      <c r="F995" s="9">
        <v>3983</v>
      </c>
      <c r="G995" s="9">
        <v>1037</v>
      </c>
      <c r="H995" s="9">
        <v>442</v>
      </c>
      <c r="I995" s="9">
        <v>0</v>
      </c>
      <c r="J995" s="9">
        <v>0</v>
      </c>
      <c r="K995" s="9">
        <v>0</v>
      </c>
      <c r="L995" s="9">
        <v>6922</v>
      </c>
      <c r="M995" s="9">
        <f t="shared" si="51"/>
        <v>53.246153846153845</v>
      </c>
      <c r="N995" s="9">
        <v>25</v>
      </c>
      <c r="O995" s="9">
        <v>6</v>
      </c>
      <c r="P995" s="9">
        <v>4</v>
      </c>
      <c r="Q995" s="9">
        <v>171521</v>
      </c>
      <c r="R995" s="9">
        <f t="shared" si="52"/>
        <v>1319.3923076923077</v>
      </c>
      <c r="S995" s="5">
        <v>1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1</v>
      </c>
      <c r="AA995" s="5">
        <v>0</v>
      </c>
      <c r="AB995" s="5">
        <v>0</v>
      </c>
      <c r="AC995" s="5">
        <v>1</v>
      </c>
      <c r="AD995" s="5">
        <v>0</v>
      </c>
      <c r="AE995" s="9">
        <v>77251</v>
      </c>
      <c r="AF995" s="5">
        <v>0</v>
      </c>
    </row>
    <row r="996" spans="1:32" x14ac:dyDescent="0.25">
      <c r="A996" s="2">
        <v>2015</v>
      </c>
      <c r="B996" s="1" t="s">
        <v>36</v>
      </c>
      <c r="C996" s="8">
        <v>67</v>
      </c>
      <c r="D996" s="8">
        <v>13130</v>
      </c>
      <c r="E996" s="9">
        <f t="shared" si="50"/>
        <v>16330.845771144279</v>
      </c>
      <c r="F996" s="8">
        <v>4704</v>
      </c>
      <c r="G996" s="8">
        <v>727</v>
      </c>
      <c r="H996" s="8">
        <v>345</v>
      </c>
      <c r="I996" s="8">
        <v>0</v>
      </c>
      <c r="J996" s="8">
        <v>0</v>
      </c>
      <c r="K996" s="8">
        <v>0</v>
      </c>
      <c r="L996" s="8">
        <v>4791</v>
      </c>
      <c r="M996" s="9">
        <f t="shared" si="51"/>
        <v>71.507462686567166</v>
      </c>
      <c r="N996" s="8">
        <v>13</v>
      </c>
      <c r="O996" s="8">
        <v>4</v>
      </c>
      <c r="P996" s="8">
        <v>1</v>
      </c>
      <c r="Q996" s="8">
        <v>328837</v>
      </c>
      <c r="R996" s="9">
        <f t="shared" si="52"/>
        <v>4908.0149253731342</v>
      </c>
      <c r="S996" s="5">
        <v>1</v>
      </c>
      <c r="T996" s="5">
        <v>0</v>
      </c>
      <c r="U996" s="5">
        <v>1</v>
      </c>
      <c r="V996" s="5">
        <v>0</v>
      </c>
      <c r="W996" s="5">
        <v>0</v>
      </c>
      <c r="X996" s="5">
        <v>0</v>
      </c>
      <c r="Y996" s="5">
        <v>0</v>
      </c>
      <c r="Z996" s="5">
        <v>1</v>
      </c>
      <c r="AA996" s="5">
        <v>0</v>
      </c>
      <c r="AB996" s="5">
        <v>0</v>
      </c>
      <c r="AC996" s="5">
        <v>1</v>
      </c>
      <c r="AD996" s="5">
        <v>0</v>
      </c>
      <c r="AE996" s="8">
        <v>48885</v>
      </c>
      <c r="AF996" s="5">
        <v>1</v>
      </c>
    </row>
    <row r="997" spans="1:32" x14ac:dyDescent="0.25">
      <c r="A997" s="2">
        <v>2015</v>
      </c>
      <c r="B997" s="1" t="s">
        <v>31</v>
      </c>
      <c r="C997" s="9">
        <v>20</v>
      </c>
      <c r="D997" s="9">
        <v>4044</v>
      </c>
      <c r="E997" s="9">
        <f t="shared" si="50"/>
        <v>16849.999999999996</v>
      </c>
      <c r="F997" s="9">
        <v>2200</v>
      </c>
      <c r="G997" s="9">
        <v>0</v>
      </c>
      <c r="H997" s="9">
        <v>0</v>
      </c>
      <c r="I997" s="9">
        <v>0</v>
      </c>
      <c r="J997" s="9">
        <v>0</v>
      </c>
      <c r="K997" s="9">
        <v>0</v>
      </c>
      <c r="L997" s="9">
        <v>569</v>
      </c>
      <c r="M997" s="9">
        <f t="shared" si="51"/>
        <v>28.45</v>
      </c>
      <c r="N997" s="9">
        <v>8</v>
      </c>
      <c r="O997" s="9">
        <v>0</v>
      </c>
      <c r="P997" s="9">
        <v>0</v>
      </c>
      <c r="Q997" s="9">
        <v>30876</v>
      </c>
      <c r="R997" s="9">
        <f t="shared" si="52"/>
        <v>1543.8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9">
        <v>1167</v>
      </c>
      <c r="AF997" s="5">
        <v>0</v>
      </c>
    </row>
    <row r="998" spans="1:32" x14ac:dyDescent="0.25">
      <c r="A998" s="2">
        <v>2015</v>
      </c>
      <c r="B998" s="1" t="s">
        <v>31</v>
      </c>
      <c r="C998" s="8">
        <v>102</v>
      </c>
      <c r="D998" s="8">
        <v>23875</v>
      </c>
      <c r="E998" s="9">
        <f t="shared" si="50"/>
        <v>19505.718954248365</v>
      </c>
      <c r="F998" s="8">
        <v>3798</v>
      </c>
      <c r="G998" s="8">
        <v>1986</v>
      </c>
      <c r="H998" s="8">
        <v>665</v>
      </c>
      <c r="I998" s="8">
        <v>0</v>
      </c>
      <c r="J998" s="8">
        <v>0</v>
      </c>
      <c r="K998" s="8">
        <v>0</v>
      </c>
      <c r="L998" s="8">
        <v>2773</v>
      </c>
      <c r="M998" s="9">
        <f t="shared" si="51"/>
        <v>27.186274509803923</v>
      </c>
      <c r="N998" s="8">
        <v>23</v>
      </c>
      <c r="O998" s="8">
        <v>7</v>
      </c>
      <c r="P998" s="8">
        <v>4</v>
      </c>
      <c r="Q998" s="8">
        <v>150342</v>
      </c>
      <c r="R998" s="9">
        <f t="shared" si="52"/>
        <v>1473.9411764705883</v>
      </c>
      <c r="S998" s="5">
        <v>1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1</v>
      </c>
      <c r="AA998" s="5">
        <v>0</v>
      </c>
      <c r="AB998" s="5">
        <v>0</v>
      </c>
      <c r="AC998" s="5">
        <v>1</v>
      </c>
      <c r="AD998" s="5">
        <v>0</v>
      </c>
      <c r="AE998" s="8">
        <v>61207</v>
      </c>
      <c r="AF998" s="5">
        <v>1</v>
      </c>
    </row>
    <row r="999" spans="1:32" x14ac:dyDescent="0.25">
      <c r="A999" s="2">
        <v>2015</v>
      </c>
      <c r="B999" s="1" t="s">
        <v>29</v>
      </c>
      <c r="C999" s="8">
        <v>10</v>
      </c>
      <c r="D999" s="8">
        <v>1748</v>
      </c>
      <c r="E999" s="9">
        <f t="shared" si="50"/>
        <v>14566.666666666668</v>
      </c>
      <c r="F999" s="8">
        <v>1216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3050</v>
      </c>
      <c r="M999" s="9">
        <f t="shared" si="51"/>
        <v>305</v>
      </c>
      <c r="N999" s="8">
        <v>4</v>
      </c>
      <c r="O999" s="8">
        <v>2</v>
      </c>
      <c r="P999" s="8">
        <v>0</v>
      </c>
      <c r="Q999" s="8">
        <v>35848</v>
      </c>
      <c r="R999" s="9">
        <f t="shared" si="52"/>
        <v>3584.8</v>
      </c>
      <c r="S999" s="5">
        <v>1</v>
      </c>
      <c r="T999" s="5">
        <v>1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8">
        <v>16783</v>
      </c>
      <c r="AF999" s="5">
        <v>0</v>
      </c>
    </row>
    <row r="1000" spans="1:32" x14ac:dyDescent="0.25">
      <c r="A1000" s="2">
        <v>2015</v>
      </c>
      <c r="B1000" s="1" t="s">
        <v>29</v>
      </c>
      <c r="C1000" s="8">
        <v>15</v>
      </c>
      <c r="D1000" s="8">
        <v>2725</v>
      </c>
      <c r="E1000" s="9">
        <f t="shared" ref="E1000:E1057" si="53">D1000/C1000/12*1000</f>
        <v>15138.888888888887</v>
      </c>
      <c r="F1000" s="8">
        <v>2230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8">
        <v>6188</v>
      </c>
      <c r="M1000" s="9">
        <f t="shared" si="51"/>
        <v>412.53333333333336</v>
      </c>
      <c r="N1000" s="8">
        <v>8</v>
      </c>
      <c r="O1000" s="8">
        <v>4</v>
      </c>
      <c r="P1000" s="8">
        <v>0</v>
      </c>
      <c r="Q1000" s="8">
        <v>13645</v>
      </c>
      <c r="R1000" s="9">
        <f t="shared" si="52"/>
        <v>909.66666666666663</v>
      </c>
      <c r="S1000" s="5">
        <v>1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8">
        <v>21580</v>
      </c>
      <c r="AF1000" s="5">
        <v>1</v>
      </c>
    </row>
    <row r="1001" spans="1:32" x14ac:dyDescent="0.25">
      <c r="A1001" s="2">
        <v>2015</v>
      </c>
      <c r="B1001" s="1" t="s">
        <v>29</v>
      </c>
      <c r="C1001" s="8">
        <v>16</v>
      </c>
      <c r="D1001" s="8">
        <v>1739</v>
      </c>
      <c r="E1001" s="9">
        <f t="shared" si="53"/>
        <v>9057.2916666666661</v>
      </c>
      <c r="F1001" s="8">
        <v>340</v>
      </c>
      <c r="G1001" s="8">
        <v>699</v>
      </c>
      <c r="H1001" s="8">
        <v>240</v>
      </c>
      <c r="I1001" s="8">
        <v>0</v>
      </c>
      <c r="J1001" s="8">
        <v>0</v>
      </c>
      <c r="K1001" s="8">
        <v>0</v>
      </c>
      <c r="L1001" s="8">
        <v>593</v>
      </c>
      <c r="M1001" s="9">
        <f t="shared" si="51"/>
        <v>37.0625</v>
      </c>
      <c r="N1001" s="8">
        <v>3</v>
      </c>
      <c r="O1001" s="8">
        <v>0</v>
      </c>
      <c r="P1001" s="8">
        <v>2</v>
      </c>
      <c r="Q1001" s="8">
        <v>17257</v>
      </c>
      <c r="R1001" s="9">
        <f t="shared" si="52"/>
        <v>1078.5625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1</v>
      </c>
      <c r="AA1001" s="5">
        <v>0</v>
      </c>
      <c r="AB1001" s="5">
        <v>0</v>
      </c>
      <c r="AC1001" s="5">
        <v>1</v>
      </c>
      <c r="AD1001" s="5">
        <v>0</v>
      </c>
      <c r="AE1001" s="8">
        <v>19720</v>
      </c>
      <c r="AF1001" s="5">
        <v>1</v>
      </c>
    </row>
    <row r="1002" spans="1:32" x14ac:dyDescent="0.25">
      <c r="A1002" s="2">
        <v>2015</v>
      </c>
      <c r="B1002" s="1" t="s">
        <v>29</v>
      </c>
      <c r="C1002" s="8">
        <v>55</v>
      </c>
      <c r="D1002" s="8">
        <v>9596</v>
      </c>
      <c r="E1002" s="9">
        <f t="shared" si="53"/>
        <v>14539.39393939394</v>
      </c>
      <c r="F1002" s="8">
        <v>5718</v>
      </c>
      <c r="G1002" s="8">
        <v>1485</v>
      </c>
      <c r="H1002" s="8">
        <v>707</v>
      </c>
      <c r="I1002" s="8">
        <v>0</v>
      </c>
      <c r="J1002" s="8">
        <v>0</v>
      </c>
      <c r="K1002" s="8">
        <v>0</v>
      </c>
      <c r="L1002" s="8">
        <v>6145</v>
      </c>
      <c r="M1002" s="9">
        <f t="shared" si="51"/>
        <v>111.72727272727273</v>
      </c>
      <c r="N1002" s="8">
        <v>16</v>
      </c>
      <c r="O1002" s="8">
        <v>4</v>
      </c>
      <c r="P1002" s="8">
        <v>1</v>
      </c>
      <c r="Q1002" s="8">
        <v>109803</v>
      </c>
      <c r="R1002" s="9">
        <f t="shared" si="52"/>
        <v>1996.4181818181819</v>
      </c>
      <c r="S1002" s="5">
        <v>1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1</v>
      </c>
      <c r="AA1002" s="5">
        <v>0</v>
      </c>
      <c r="AB1002" s="5">
        <v>0</v>
      </c>
      <c r="AC1002" s="5">
        <v>1</v>
      </c>
      <c r="AD1002" s="5">
        <v>0</v>
      </c>
      <c r="AE1002" s="8">
        <v>67728</v>
      </c>
      <c r="AF1002" s="5">
        <v>1</v>
      </c>
    </row>
    <row r="1003" spans="1:32" x14ac:dyDescent="0.25">
      <c r="A1003" s="2">
        <v>2015</v>
      </c>
      <c r="B1003" s="1" t="s">
        <v>30</v>
      </c>
      <c r="C1003" s="8">
        <v>55</v>
      </c>
      <c r="D1003" s="8">
        <v>9507</v>
      </c>
      <c r="E1003" s="9">
        <f t="shared" si="53"/>
        <v>14404.545454545454</v>
      </c>
      <c r="F1003" s="8">
        <v>3991</v>
      </c>
      <c r="G1003" s="8">
        <v>858</v>
      </c>
      <c r="H1003" s="8">
        <v>483</v>
      </c>
      <c r="I1003" s="8">
        <v>0</v>
      </c>
      <c r="J1003" s="8">
        <v>0</v>
      </c>
      <c r="K1003" s="8">
        <v>0</v>
      </c>
      <c r="L1003" s="8">
        <v>6199</v>
      </c>
      <c r="M1003" s="9">
        <f t="shared" si="51"/>
        <v>112.7090909090909</v>
      </c>
      <c r="N1003" s="8">
        <v>18</v>
      </c>
      <c r="O1003" s="8">
        <v>5</v>
      </c>
      <c r="P1003" s="8">
        <v>3</v>
      </c>
      <c r="Q1003" s="8">
        <v>86989</v>
      </c>
      <c r="R1003" s="9">
        <f t="shared" si="52"/>
        <v>1581.6181818181817</v>
      </c>
      <c r="S1003" s="5">
        <v>1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1</v>
      </c>
      <c r="AA1003" s="5">
        <v>0</v>
      </c>
      <c r="AB1003" s="5">
        <v>0</v>
      </c>
      <c r="AC1003" s="5">
        <v>1</v>
      </c>
      <c r="AD1003" s="5">
        <v>0</v>
      </c>
      <c r="AE1003" s="8">
        <v>44005</v>
      </c>
      <c r="AF1003" s="5">
        <v>1</v>
      </c>
    </row>
    <row r="1004" spans="1:32" x14ac:dyDescent="0.25">
      <c r="A1004" s="2">
        <v>2015</v>
      </c>
      <c r="B1004" s="1" t="s">
        <v>30</v>
      </c>
      <c r="C1004" s="8">
        <v>56</v>
      </c>
      <c r="D1004" s="8">
        <v>9614</v>
      </c>
      <c r="E1004" s="9">
        <f t="shared" si="53"/>
        <v>14306.547619047618</v>
      </c>
      <c r="F1004" s="8">
        <v>3576</v>
      </c>
      <c r="G1004" s="8">
        <v>879</v>
      </c>
      <c r="H1004" s="8">
        <v>450</v>
      </c>
      <c r="I1004" s="8">
        <v>0</v>
      </c>
      <c r="J1004" s="8">
        <v>0</v>
      </c>
      <c r="K1004" s="8">
        <v>0</v>
      </c>
      <c r="L1004" s="8">
        <v>10220</v>
      </c>
      <c r="M1004" s="9">
        <f t="shared" si="51"/>
        <v>182.5</v>
      </c>
      <c r="N1004" s="8">
        <v>22</v>
      </c>
      <c r="O1004" s="8">
        <v>6</v>
      </c>
      <c r="P1004" s="8">
        <v>3</v>
      </c>
      <c r="Q1004" s="8">
        <v>69447</v>
      </c>
      <c r="R1004" s="9">
        <f t="shared" si="52"/>
        <v>1240.125</v>
      </c>
      <c r="S1004" s="5">
        <v>1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1</v>
      </c>
      <c r="AA1004" s="5">
        <v>0</v>
      </c>
      <c r="AB1004" s="5">
        <v>0</v>
      </c>
      <c r="AC1004" s="5">
        <v>1</v>
      </c>
      <c r="AD1004" s="5">
        <v>0</v>
      </c>
      <c r="AE1004" s="8">
        <v>36853</v>
      </c>
      <c r="AF1004" s="5">
        <v>1</v>
      </c>
    </row>
    <row r="1005" spans="1:32" x14ac:dyDescent="0.25">
      <c r="A1005" s="2">
        <v>2015</v>
      </c>
      <c r="B1005" s="1" t="s">
        <v>30</v>
      </c>
      <c r="C1005" s="17">
        <v>80</v>
      </c>
      <c r="D1005" s="17">
        <v>15476</v>
      </c>
      <c r="E1005" s="9">
        <f t="shared" si="53"/>
        <v>16120.833333333334</v>
      </c>
      <c r="F1005" s="17">
        <v>5986</v>
      </c>
      <c r="G1005" s="58">
        <v>1307</v>
      </c>
      <c r="H1005" s="58">
        <v>560</v>
      </c>
      <c r="I1005" s="17">
        <v>0</v>
      </c>
      <c r="J1005" s="8">
        <v>0</v>
      </c>
      <c r="K1005" s="8">
        <v>0</v>
      </c>
      <c r="L1005" s="17">
        <v>6106</v>
      </c>
      <c r="M1005" s="9">
        <f t="shared" si="51"/>
        <v>76.325000000000003</v>
      </c>
      <c r="N1005" s="59">
        <v>19</v>
      </c>
      <c r="O1005" s="17">
        <v>6</v>
      </c>
      <c r="P1005" s="17">
        <v>1</v>
      </c>
      <c r="Q1005" s="54">
        <v>155338</v>
      </c>
      <c r="R1005" s="9">
        <f t="shared" si="52"/>
        <v>1941.7249999999999</v>
      </c>
      <c r="S1005" s="5">
        <v>1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1</v>
      </c>
      <c r="AA1005" s="5">
        <v>0</v>
      </c>
      <c r="AB1005" s="5">
        <v>0</v>
      </c>
      <c r="AC1005" s="5">
        <v>1</v>
      </c>
      <c r="AD1005" s="5">
        <v>0</v>
      </c>
      <c r="AE1005" s="61">
        <v>61194</v>
      </c>
      <c r="AF1005" s="5">
        <v>1</v>
      </c>
    </row>
    <row r="1006" spans="1:32" x14ac:dyDescent="0.25">
      <c r="A1006" s="2">
        <v>2015</v>
      </c>
      <c r="B1006" s="1" t="s">
        <v>30</v>
      </c>
      <c r="C1006" s="17">
        <v>43</v>
      </c>
      <c r="D1006" s="17">
        <v>7764</v>
      </c>
      <c r="E1006" s="9">
        <f t="shared" si="53"/>
        <v>15046.511627906975</v>
      </c>
      <c r="F1006" s="17">
        <v>2862</v>
      </c>
      <c r="G1006" s="58">
        <v>565</v>
      </c>
      <c r="H1006" s="58">
        <v>242</v>
      </c>
      <c r="I1006" s="17">
        <v>0</v>
      </c>
      <c r="J1006" s="8">
        <v>0</v>
      </c>
      <c r="K1006" s="8">
        <v>0</v>
      </c>
      <c r="L1006" s="17">
        <v>2071</v>
      </c>
      <c r="M1006" s="9">
        <f t="shared" si="51"/>
        <v>48.162790697674417</v>
      </c>
      <c r="N1006" s="59">
        <v>3</v>
      </c>
      <c r="O1006" s="17">
        <v>3</v>
      </c>
      <c r="P1006" s="17">
        <v>1</v>
      </c>
      <c r="Q1006" s="54">
        <v>51416</v>
      </c>
      <c r="R1006" s="9">
        <f t="shared" si="52"/>
        <v>1195.7209302325582</v>
      </c>
      <c r="S1006" s="5">
        <v>1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1</v>
      </c>
      <c r="AA1006" s="5">
        <v>0</v>
      </c>
      <c r="AB1006" s="5">
        <v>0</v>
      </c>
      <c r="AC1006" s="5">
        <v>1</v>
      </c>
      <c r="AD1006" s="5">
        <v>0</v>
      </c>
      <c r="AE1006" s="61">
        <v>31426</v>
      </c>
      <c r="AF1006" s="5">
        <v>1</v>
      </c>
    </row>
    <row r="1007" spans="1:32" x14ac:dyDescent="0.25">
      <c r="A1007" s="2">
        <v>2015</v>
      </c>
      <c r="B1007" s="1" t="s">
        <v>30</v>
      </c>
      <c r="C1007" s="17">
        <v>146</v>
      </c>
      <c r="D1007" s="17">
        <v>29834</v>
      </c>
      <c r="E1007" s="9">
        <f t="shared" si="53"/>
        <v>17028.538812785388</v>
      </c>
      <c r="F1007" s="17">
        <v>3811</v>
      </c>
      <c r="G1007" s="58">
        <v>2708</v>
      </c>
      <c r="H1007" s="58">
        <v>1338</v>
      </c>
      <c r="I1007" s="17">
        <v>0</v>
      </c>
      <c r="J1007" s="8">
        <v>0</v>
      </c>
      <c r="K1007" s="8">
        <v>0</v>
      </c>
      <c r="L1007" s="17">
        <v>13848</v>
      </c>
      <c r="M1007" s="9">
        <f t="shared" si="51"/>
        <v>94.849315068493155</v>
      </c>
      <c r="N1007" s="59">
        <v>36</v>
      </c>
      <c r="O1007" s="17">
        <v>7</v>
      </c>
      <c r="P1007" s="17">
        <v>2</v>
      </c>
      <c r="Q1007" s="54">
        <v>300732</v>
      </c>
      <c r="R1007" s="9">
        <f t="shared" si="52"/>
        <v>2059.8082191780823</v>
      </c>
      <c r="S1007" s="5">
        <v>1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1</v>
      </c>
      <c r="AA1007" s="5">
        <v>0</v>
      </c>
      <c r="AB1007" s="5">
        <v>0</v>
      </c>
      <c r="AC1007" s="5">
        <v>1</v>
      </c>
      <c r="AD1007" s="5">
        <v>0</v>
      </c>
      <c r="AE1007" s="61">
        <v>151683</v>
      </c>
      <c r="AF1007" s="5">
        <v>1</v>
      </c>
    </row>
    <row r="1008" spans="1:32" x14ac:dyDescent="0.25">
      <c r="A1008" s="2">
        <v>2015</v>
      </c>
      <c r="B1008" s="1" t="s">
        <v>30</v>
      </c>
      <c r="C1008" s="17">
        <v>14</v>
      </c>
      <c r="D1008" s="17">
        <v>2470</v>
      </c>
      <c r="E1008" s="9">
        <f t="shared" si="53"/>
        <v>14702.38095238095</v>
      </c>
      <c r="F1008" s="17">
        <v>3442</v>
      </c>
      <c r="G1008" s="58">
        <v>0</v>
      </c>
      <c r="H1008" s="58">
        <v>0</v>
      </c>
      <c r="I1008" s="17">
        <v>0</v>
      </c>
      <c r="J1008" s="8">
        <v>0</v>
      </c>
      <c r="K1008" s="8">
        <v>0</v>
      </c>
      <c r="L1008" s="17">
        <v>8194</v>
      </c>
      <c r="M1008" s="9">
        <f t="shared" si="51"/>
        <v>585.28571428571433</v>
      </c>
      <c r="N1008" s="59">
        <v>15</v>
      </c>
      <c r="O1008" s="17">
        <v>0</v>
      </c>
      <c r="P1008" s="17">
        <v>1</v>
      </c>
      <c r="Q1008" s="54">
        <v>40416</v>
      </c>
      <c r="R1008" s="9">
        <f t="shared" si="52"/>
        <v>2886.8571428571427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61">
        <v>4779</v>
      </c>
      <c r="AF1008" s="5">
        <v>0</v>
      </c>
    </row>
    <row r="1009" spans="1:32" x14ac:dyDescent="0.25">
      <c r="A1009" s="2">
        <v>2015</v>
      </c>
      <c r="B1009" s="1" t="s">
        <v>30</v>
      </c>
      <c r="C1009" s="17">
        <v>46</v>
      </c>
      <c r="D1009" s="17">
        <v>12914</v>
      </c>
      <c r="E1009" s="9">
        <f t="shared" si="53"/>
        <v>23394.927536231888</v>
      </c>
      <c r="F1009" s="17">
        <v>2885</v>
      </c>
      <c r="G1009" s="58">
        <v>619</v>
      </c>
      <c r="H1009" s="58">
        <v>317</v>
      </c>
      <c r="I1009" s="17">
        <v>0</v>
      </c>
      <c r="J1009" s="8">
        <v>0</v>
      </c>
      <c r="K1009" s="8">
        <v>0</v>
      </c>
      <c r="L1009" s="17">
        <v>4816</v>
      </c>
      <c r="M1009" s="9">
        <f t="shared" si="51"/>
        <v>104.69565217391305</v>
      </c>
      <c r="N1009" s="59">
        <v>18</v>
      </c>
      <c r="O1009" s="17">
        <v>5</v>
      </c>
      <c r="P1009" s="17">
        <v>3</v>
      </c>
      <c r="Q1009" s="54">
        <v>55694</v>
      </c>
      <c r="R1009" s="9">
        <f t="shared" si="52"/>
        <v>1210.7391304347825</v>
      </c>
      <c r="S1009" s="5">
        <v>1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1</v>
      </c>
      <c r="AA1009" s="5">
        <v>0</v>
      </c>
      <c r="AB1009" s="5">
        <v>0</v>
      </c>
      <c r="AC1009" s="5">
        <v>1</v>
      </c>
      <c r="AD1009" s="5">
        <v>0</v>
      </c>
      <c r="AE1009" s="61">
        <v>40155</v>
      </c>
      <c r="AF1009" s="5">
        <v>0</v>
      </c>
    </row>
    <row r="1010" spans="1:32" x14ac:dyDescent="0.25">
      <c r="A1010" s="2">
        <v>2015</v>
      </c>
      <c r="B1010" s="1" t="s">
        <v>30</v>
      </c>
      <c r="C1010" s="17">
        <v>13</v>
      </c>
      <c r="D1010" s="17">
        <v>2350</v>
      </c>
      <c r="E1010" s="9">
        <f t="shared" si="53"/>
        <v>15064.102564102564</v>
      </c>
      <c r="F1010" s="17">
        <v>1598</v>
      </c>
      <c r="G1010" s="58">
        <v>0</v>
      </c>
      <c r="H1010" s="58">
        <v>0</v>
      </c>
      <c r="I1010" s="17">
        <v>0</v>
      </c>
      <c r="J1010" s="8">
        <v>0</v>
      </c>
      <c r="K1010" s="8">
        <v>0</v>
      </c>
      <c r="L1010" s="17">
        <v>80</v>
      </c>
      <c r="M1010" s="9">
        <f t="shared" si="51"/>
        <v>6.1538461538461542</v>
      </c>
      <c r="N1010" s="59">
        <v>1</v>
      </c>
      <c r="O1010" s="17">
        <v>0</v>
      </c>
      <c r="P1010" s="17">
        <v>0</v>
      </c>
      <c r="Q1010" s="54">
        <v>5985</v>
      </c>
      <c r="R1010" s="9">
        <f t="shared" si="52"/>
        <v>460.38461538461536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61">
        <v>3998</v>
      </c>
      <c r="AF1010" s="5">
        <v>0</v>
      </c>
    </row>
    <row r="1011" spans="1:32" x14ac:dyDescent="0.25">
      <c r="A1011" s="2">
        <v>2015</v>
      </c>
      <c r="B1011" s="1" t="s">
        <v>30</v>
      </c>
      <c r="C1011" s="17">
        <v>71</v>
      </c>
      <c r="D1011" s="17">
        <v>10869</v>
      </c>
      <c r="E1011" s="9">
        <f t="shared" si="53"/>
        <v>12757.042253521127</v>
      </c>
      <c r="F1011" s="17">
        <v>3438</v>
      </c>
      <c r="G1011" s="58">
        <v>739</v>
      </c>
      <c r="H1011" s="58">
        <v>350</v>
      </c>
      <c r="I1011" s="17">
        <v>0</v>
      </c>
      <c r="J1011" s="8">
        <v>0</v>
      </c>
      <c r="K1011" s="8">
        <v>0</v>
      </c>
      <c r="L1011" s="17">
        <v>4757</v>
      </c>
      <c r="M1011" s="9">
        <f t="shared" si="51"/>
        <v>67</v>
      </c>
      <c r="N1011" s="59">
        <v>16</v>
      </c>
      <c r="O1011" s="17">
        <v>5</v>
      </c>
      <c r="P1011" s="17">
        <v>1</v>
      </c>
      <c r="Q1011" s="54">
        <v>87234</v>
      </c>
      <c r="R1011" s="9">
        <f t="shared" si="52"/>
        <v>1228.6478873239437</v>
      </c>
      <c r="S1011" s="5">
        <v>1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1</v>
      </c>
      <c r="AA1011" s="5">
        <v>0</v>
      </c>
      <c r="AB1011" s="5">
        <v>0</v>
      </c>
      <c r="AC1011" s="5">
        <v>1</v>
      </c>
      <c r="AD1011" s="5">
        <v>0</v>
      </c>
      <c r="AE1011" s="61">
        <v>38155</v>
      </c>
      <c r="AF1011" s="5">
        <v>1</v>
      </c>
    </row>
    <row r="1012" spans="1:32" x14ac:dyDescent="0.25">
      <c r="A1012" s="2">
        <v>2015</v>
      </c>
      <c r="B1012" s="1" t="s">
        <v>30</v>
      </c>
      <c r="C1012" s="17">
        <v>74</v>
      </c>
      <c r="D1012" s="17">
        <v>14290</v>
      </c>
      <c r="E1012" s="9">
        <f t="shared" si="53"/>
        <v>16092.342342342341</v>
      </c>
      <c r="F1012" s="17">
        <v>3282</v>
      </c>
      <c r="G1012" s="58">
        <v>877</v>
      </c>
      <c r="H1012" s="58">
        <v>390</v>
      </c>
      <c r="I1012" s="17">
        <v>0</v>
      </c>
      <c r="J1012" s="8">
        <v>0</v>
      </c>
      <c r="K1012" s="8">
        <v>0</v>
      </c>
      <c r="L1012" s="17">
        <v>5766</v>
      </c>
      <c r="M1012" s="9">
        <f t="shared" si="51"/>
        <v>77.918918918918919</v>
      </c>
      <c r="N1012" s="59">
        <v>18</v>
      </c>
      <c r="O1012" s="17">
        <v>3</v>
      </c>
      <c r="P1012" s="17">
        <v>1</v>
      </c>
      <c r="Q1012" s="54">
        <v>89577.7</v>
      </c>
      <c r="R1012" s="9">
        <f t="shared" si="52"/>
        <v>1210.5094594594593</v>
      </c>
      <c r="S1012" s="5">
        <v>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1</v>
      </c>
      <c r="AA1012" s="5">
        <v>0</v>
      </c>
      <c r="AB1012" s="5">
        <v>0</v>
      </c>
      <c r="AC1012" s="5">
        <v>1</v>
      </c>
      <c r="AD1012" s="5">
        <v>0</v>
      </c>
      <c r="AE1012" s="61">
        <v>38669</v>
      </c>
      <c r="AF1012" s="5">
        <v>1</v>
      </c>
    </row>
    <row r="1013" spans="1:32" x14ac:dyDescent="0.25">
      <c r="A1013" s="2">
        <v>2015</v>
      </c>
      <c r="B1013" s="1" t="s">
        <v>30</v>
      </c>
      <c r="C1013" s="17">
        <v>122</v>
      </c>
      <c r="D1013" s="17">
        <v>22617</v>
      </c>
      <c r="E1013" s="9">
        <f t="shared" si="53"/>
        <v>15448.770491803278</v>
      </c>
      <c r="F1013" s="17">
        <v>5494</v>
      </c>
      <c r="G1013" s="58">
        <v>1441</v>
      </c>
      <c r="H1013" s="58">
        <v>516</v>
      </c>
      <c r="I1013" s="17">
        <v>0</v>
      </c>
      <c r="J1013" s="8">
        <v>0</v>
      </c>
      <c r="K1013" s="8">
        <v>0</v>
      </c>
      <c r="L1013" s="17">
        <v>8218</v>
      </c>
      <c r="M1013" s="9">
        <f t="shared" si="51"/>
        <v>67.360655737704917</v>
      </c>
      <c r="N1013" s="59">
        <v>16</v>
      </c>
      <c r="O1013" s="17">
        <v>3</v>
      </c>
      <c r="P1013" s="17">
        <v>2</v>
      </c>
      <c r="Q1013" s="54">
        <v>111432</v>
      </c>
      <c r="R1013" s="9">
        <f t="shared" si="52"/>
        <v>913.37704918032784</v>
      </c>
      <c r="S1013" s="5">
        <v>1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1</v>
      </c>
      <c r="AA1013" s="5">
        <v>0</v>
      </c>
      <c r="AB1013" s="5">
        <v>0</v>
      </c>
      <c r="AC1013" s="5">
        <v>1</v>
      </c>
      <c r="AD1013" s="5">
        <v>0</v>
      </c>
      <c r="AE1013" s="61">
        <v>60175</v>
      </c>
      <c r="AF1013" s="5">
        <v>1</v>
      </c>
    </row>
    <row r="1014" spans="1:32" x14ac:dyDescent="0.25">
      <c r="A1014" s="2">
        <v>2015</v>
      </c>
      <c r="B1014" s="1" t="s">
        <v>30</v>
      </c>
      <c r="C1014" s="17">
        <v>92</v>
      </c>
      <c r="D1014" s="17">
        <v>20804</v>
      </c>
      <c r="E1014" s="9">
        <f t="shared" si="53"/>
        <v>18844.202898550724</v>
      </c>
      <c r="F1014" s="17">
        <v>4280</v>
      </c>
      <c r="G1014" s="58">
        <v>1495</v>
      </c>
      <c r="H1014" s="58">
        <v>600</v>
      </c>
      <c r="I1014" s="17">
        <v>0</v>
      </c>
      <c r="J1014" s="8">
        <v>0</v>
      </c>
      <c r="K1014" s="8">
        <v>0</v>
      </c>
      <c r="L1014" s="17">
        <v>6905</v>
      </c>
      <c r="M1014" s="9">
        <f t="shared" si="51"/>
        <v>75.054347826086953</v>
      </c>
      <c r="N1014" s="59">
        <v>21</v>
      </c>
      <c r="O1014" s="17">
        <v>4</v>
      </c>
      <c r="P1014" s="17">
        <v>4</v>
      </c>
      <c r="Q1014" s="54">
        <v>124524</v>
      </c>
      <c r="R1014" s="9">
        <f t="shared" si="52"/>
        <v>1353.5217391304348</v>
      </c>
      <c r="S1014" s="5">
        <v>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1</v>
      </c>
      <c r="AA1014" s="5">
        <v>0</v>
      </c>
      <c r="AB1014" s="5">
        <v>0</v>
      </c>
      <c r="AC1014" s="5">
        <v>1</v>
      </c>
      <c r="AD1014" s="5">
        <v>0</v>
      </c>
      <c r="AE1014" s="61">
        <v>64439</v>
      </c>
      <c r="AF1014" s="5">
        <v>1</v>
      </c>
    </row>
    <row r="1015" spans="1:32" x14ac:dyDescent="0.25">
      <c r="A1015" s="2">
        <v>2015</v>
      </c>
      <c r="B1015" s="1" t="s">
        <v>30</v>
      </c>
      <c r="C1015" s="17">
        <v>87</v>
      </c>
      <c r="D1015" s="17">
        <v>17202</v>
      </c>
      <c r="E1015" s="9">
        <f t="shared" si="53"/>
        <v>16477.011494252874</v>
      </c>
      <c r="F1015" s="17">
        <v>3771</v>
      </c>
      <c r="G1015" s="58">
        <v>1232</v>
      </c>
      <c r="H1015" s="58">
        <v>513</v>
      </c>
      <c r="I1015" s="8">
        <v>0</v>
      </c>
      <c r="J1015" s="8">
        <v>0</v>
      </c>
      <c r="K1015" s="8">
        <v>0</v>
      </c>
      <c r="L1015" s="17">
        <v>7854</v>
      </c>
      <c r="M1015" s="9">
        <f t="shared" si="51"/>
        <v>90.275862068965523</v>
      </c>
      <c r="N1015" s="59">
        <v>22</v>
      </c>
      <c r="O1015" s="17">
        <v>2</v>
      </c>
      <c r="P1015" s="17">
        <v>1</v>
      </c>
      <c r="Q1015" s="54">
        <v>116302</v>
      </c>
      <c r="R1015" s="9">
        <f t="shared" si="52"/>
        <v>1336.8045977011495</v>
      </c>
      <c r="S1015" s="5">
        <v>1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1</v>
      </c>
      <c r="AA1015" s="5">
        <v>0</v>
      </c>
      <c r="AB1015" s="5">
        <v>0</v>
      </c>
      <c r="AC1015" s="5">
        <v>1</v>
      </c>
      <c r="AD1015" s="5">
        <v>0</v>
      </c>
      <c r="AE1015" s="61">
        <v>55277</v>
      </c>
      <c r="AF1015" s="5">
        <v>0</v>
      </c>
    </row>
    <row r="1016" spans="1:32" x14ac:dyDescent="0.25">
      <c r="A1016" s="2">
        <v>2015</v>
      </c>
      <c r="B1016" s="1" t="s">
        <v>30</v>
      </c>
      <c r="C1016" s="17">
        <v>188</v>
      </c>
      <c r="D1016" s="17">
        <v>39278</v>
      </c>
      <c r="E1016" s="9">
        <f t="shared" si="53"/>
        <v>17410.4609929078</v>
      </c>
      <c r="F1016" s="17">
        <v>7940</v>
      </c>
      <c r="G1016" s="58">
        <v>2098</v>
      </c>
      <c r="H1016" s="58">
        <v>725</v>
      </c>
      <c r="I1016" s="17">
        <v>0</v>
      </c>
      <c r="J1016" s="9">
        <v>0</v>
      </c>
      <c r="K1016" s="9">
        <v>0</v>
      </c>
      <c r="L1016" s="17">
        <v>18975</v>
      </c>
      <c r="M1016" s="9">
        <f t="shared" si="51"/>
        <v>100.93085106382979</v>
      </c>
      <c r="N1016" s="59">
        <v>34</v>
      </c>
      <c r="O1016" s="17">
        <v>6</v>
      </c>
      <c r="P1016" s="17">
        <v>4</v>
      </c>
      <c r="Q1016" s="54">
        <v>257558</v>
      </c>
      <c r="R1016" s="9">
        <f t="shared" si="52"/>
        <v>1369.9893617021276</v>
      </c>
      <c r="S1016" s="5">
        <v>1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1</v>
      </c>
      <c r="AA1016" s="5">
        <v>0</v>
      </c>
      <c r="AB1016" s="5">
        <v>0</v>
      </c>
      <c r="AC1016" s="5">
        <v>1</v>
      </c>
      <c r="AD1016" s="5">
        <v>0</v>
      </c>
      <c r="AE1016" s="61">
        <v>118897</v>
      </c>
      <c r="AF1016" s="5">
        <v>1</v>
      </c>
    </row>
    <row r="1017" spans="1:32" x14ac:dyDescent="0.25">
      <c r="A1017" s="2">
        <v>2015</v>
      </c>
      <c r="B1017" s="1" t="s">
        <v>30</v>
      </c>
      <c r="C1017" s="17">
        <v>99</v>
      </c>
      <c r="D1017" s="17">
        <v>23545</v>
      </c>
      <c r="E1017" s="9">
        <f t="shared" si="53"/>
        <v>19819.023569023568</v>
      </c>
      <c r="F1017" s="17">
        <v>4674</v>
      </c>
      <c r="G1017" s="58">
        <v>1531</v>
      </c>
      <c r="H1017" s="58">
        <v>646</v>
      </c>
      <c r="I1017" s="17">
        <v>0</v>
      </c>
      <c r="J1017" s="8">
        <v>0</v>
      </c>
      <c r="K1017" s="8">
        <v>0</v>
      </c>
      <c r="L1017" s="17">
        <v>8478</v>
      </c>
      <c r="M1017" s="9">
        <f t="shared" si="51"/>
        <v>85.63636363636364</v>
      </c>
      <c r="N1017" s="59">
        <v>24</v>
      </c>
      <c r="O1017" s="17">
        <v>7</v>
      </c>
      <c r="P1017" s="17">
        <v>4</v>
      </c>
      <c r="Q1017" s="54">
        <v>157949</v>
      </c>
      <c r="R1017" s="9">
        <f t="shared" si="52"/>
        <v>1595.4444444444443</v>
      </c>
      <c r="S1017" s="5">
        <v>1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1</v>
      </c>
      <c r="AA1017" s="5">
        <v>0</v>
      </c>
      <c r="AB1017" s="5">
        <v>0</v>
      </c>
      <c r="AC1017" s="5">
        <v>1</v>
      </c>
      <c r="AD1017" s="5">
        <v>0</v>
      </c>
      <c r="AE1017" s="61">
        <v>72853</v>
      </c>
      <c r="AF1017" s="5">
        <v>1</v>
      </c>
    </row>
    <row r="1018" spans="1:32" x14ac:dyDescent="0.25">
      <c r="A1018" s="2">
        <v>2015</v>
      </c>
      <c r="B1018" s="1" t="s">
        <v>30</v>
      </c>
      <c r="C1018" s="17">
        <v>40</v>
      </c>
      <c r="D1018" s="17">
        <v>7123</v>
      </c>
      <c r="E1018" s="9">
        <f t="shared" si="53"/>
        <v>14839.583333333332</v>
      </c>
      <c r="F1018" s="17">
        <v>2157</v>
      </c>
      <c r="G1018" s="58">
        <v>722</v>
      </c>
      <c r="H1018" s="58">
        <v>312</v>
      </c>
      <c r="I1018" s="17">
        <v>0</v>
      </c>
      <c r="J1018" s="8">
        <v>0</v>
      </c>
      <c r="K1018" s="8">
        <v>0</v>
      </c>
      <c r="L1018" s="17">
        <v>4483</v>
      </c>
      <c r="M1018" s="9">
        <f t="shared" si="51"/>
        <v>112.075</v>
      </c>
      <c r="N1018" s="59">
        <v>9</v>
      </c>
      <c r="O1018" s="17">
        <v>5</v>
      </c>
      <c r="P1018" s="17">
        <v>0</v>
      </c>
      <c r="Q1018" s="54">
        <v>74422</v>
      </c>
      <c r="R1018" s="9">
        <f t="shared" si="52"/>
        <v>1860.55</v>
      </c>
      <c r="S1018" s="5">
        <v>1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1</v>
      </c>
      <c r="AA1018" s="5">
        <v>0</v>
      </c>
      <c r="AB1018" s="5">
        <v>0</v>
      </c>
      <c r="AC1018" s="5">
        <v>1</v>
      </c>
      <c r="AD1018" s="5">
        <v>0</v>
      </c>
      <c r="AE1018" s="61">
        <v>24761</v>
      </c>
      <c r="AF1018" s="5">
        <v>1</v>
      </c>
    </row>
    <row r="1019" spans="1:32" x14ac:dyDescent="0.25">
      <c r="A1019" s="2">
        <v>2015</v>
      </c>
      <c r="B1019" s="1" t="s">
        <v>30</v>
      </c>
      <c r="C1019" s="17">
        <v>60</v>
      </c>
      <c r="D1019" s="17">
        <v>10807</v>
      </c>
      <c r="E1019" s="9">
        <f t="shared" si="53"/>
        <v>15009.722222222223</v>
      </c>
      <c r="F1019" s="17">
        <v>4520</v>
      </c>
      <c r="G1019" s="58">
        <v>635</v>
      </c>
      <c r="H1019" s="58">
        <v>253</v>
      </c>
      <c r="I1019" s="17">
        <v>0</v>
      </c>
      <c r="J1019" s="8">
        <v>0</v>
      </c>
      <c r="K1019" s="8">
        <v>0</v>
      </c>
      <c r="L1019" s="17">
        <v>8402</v>
      </c>
      <c r="M1019" s="9">
        <f t="shared" si="51"/>
        <v>140.03333333333333</v>
      </c>
      <c r="N1019" s="59">
        <v>14</v>
      </c>
      <c r="O1019" s="17">
        <v>4</v>
      </c>
      <c r="P1019" s="17">
        <v>3</v>
      </c>
      <c r="Q1019" s="54">
        <v>85459</v>
      </c>
      <c r="R1019" s="9">
        <f t="shared" si="52"/>
        <v>1424.3166666666666</v>
      </c>
      <c r="S1019" s="5">
        <v>1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1</v>
      </c>
      <c r="AA1019" s="5">
        <v>0</v>
      </c>
      <c r="AB1019" s="5">
        <v>0</v>
      </c>
      <c r="AC1019" s="5">
        <v>1</v>
      </c>
      <c r="AD1019" s="5">
        <v>0</v>
      </c>
      <c r="AE1019" s="61">
        <v>47982</v>
      </c>
      <c r="AF1019" s="5">
        <v>1</v>
      </c>
    </row>
    <row r="1020" spans="1:32" x14ac:dyDescent="0.25">
      <c r="A1020" s="2">
        <v>2015</v>
      </c>
      <c r="B1020" s="1" t="s">
        <v>30</v>
      </c>
      <c r="C1020" s="17">
        <v>92</v>
      </c>
      <c r="D1020" s="17">
        <v>16785</v>
      </c>
      <c r="E1020" s="9">
        <f t="shared" si="53"/>
        <v>15203.804347826086</v>
      </c>
      <c r="F1020" s="17">
        <v>4225</v>
      </c>
      <c r="G1020" s="58">
        <v>750</v>
      </c>
      <c r="H1020" s="58">
        <v>360</v>
      </c>
      <c r="I1020" s="17">
        <v>0</v>
      </c>
      <c r="J1020" s="8">
        <v>0</v>
      </c>
      <c r="K1020" s="8">
        <v>0</v>
      </c>
      <c r="L1020" s="17">
        <v>6312</v>
      </c>
      <c r="M1020" s="9">
        <f t="shared" si="51"/>
        <v>68.608695652173907</v>
      </c>
      <c r="N1020" s="59">
        <v>14</v>
      </c>
      <c r="O1020" s="17">
        <v>4</v>
      </c>
      <c r="P1020" s="17">
        <v>1</v>
      </c>
      <c r="Q1020" s="54">
        <v>97923</v>
      </c>
      <c r="R1020" s="9">
        <f t="shared" si="52"/>
        <v>1064.3804347826087</v>
      </c>
      <c r="S1020" s="5">
        <v>1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>
        <v>0</v>
      </c>
      <c r="AB1020" s="5">
        <v>0</v>
      </c>
      <c r="AC1020" s="5">
        <v>1</v>
      </c>
      <c r="AD1020" s="5">
        <v>0</v>
      </c>
      <c r="AE1020" s="61">
        <v>41724</v>
      </c>
      <c r="AF1020" s="5">
        <v>1</v>
      </c>
    </row>
    <row r="1021" spans="1:32" x14ac:dyDescent="0.25">
      <c r="A1021" s="2">
        <v>2015</v>
      </c>
      <c r="B1021" s="1" t="s">
        <v>30</v>
      </c>
      <c r="C1021" s="17">
        <v>6</v>
      </c>
      <c r="D1021" s="17">
        <v>604</v>
      </c>
      <c r="E1021" s="9">
        <f t="shared" si="53"/>
        <v>8388.8888888888887</v>
      </c>
      <c r="F1021" s="17">
        <v>1569</v>
      </c>
      <c r="G1021" s="58">
        <v>15</v>
      </c>
      <c r="H1021" s="58">
        <v>3</v>
      </c>
      <c r="I1021" s="17">
        <v>0</v>
      </c>
      <c r="J1021" s="8">
        <v>0</v>
      </c>
      <c r="K1021" s="8">
        <v>0</v>
      </c>
      <c r="L1021" s="17">
        <v>732</v>
      </c>
      <c r="M1021" s="9">
        <f t="shared" si="51"/>
        <v>122</v>
      </c>
      <c r="N1021" s="59">
        <v>5</v>
      </c>
      <c r="O1021" s="17">
        <v>1</v>
      </c>
      <c r="P1021" s="17">
        <v>0</v>
      </c>
      <c r="Q1021" s="54">
        <v>10192</v>
      </c>
      <c r="R1021" s="9">
        <f t="shared" si="52"/>
        <v>1698.6666666666667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1</v>
      </c>
      <c r="AA1021" s="5">
        <v>0</v>
      </c>
      <c r="AB1021" s="5">
        <v>0</v>
      </c>
      <c r="AC1021" s="5">
        <v>1</v>
      </c>
      <c r="AD1021" s="5">
        <v>0</v>
      </c>
      <c r="AE1021" s="61">
        <v>1304</v>
      </c>
      <c r="AF1021" s="5">
        <v>1</v>
      </c>
    </row>
    <row r="1022" spans="1:32" x14ac:dyDescent="0.25">
      <c r="A1022" s="2">
        <v>2015</v>
      </c>
      <c r="B1022" s="1" t="s">
        <v>30</v>
      </c>
      <c r="C1022" s="17">
        <v>10</v>
      </c>
      <c r="D1022" s="17">
        <v>1536</v>
      </c>
      <c r="E1022" s="9">
        <f t="shared" si="53"/>
        <v>12799.999999999998</v>
      </c>
      <c r="F1022" s="17">
        <v>2793</v>
      </c>
      <c r="G1022" s="58">
        <v>82</v>
      </c>
      <c r="H1022" s="58">
        <v>57</v>
      </c>
      <c r="I1022" s="17">
        <v>0</v>
      </c>
      <c r="J1022" s="8">
        <v>0</v>
      </c>
      <c r="K1022" s="8">
        <v>0</v>
      </c>
      <c r="L1022" s="17">
        <v>1417</v>
      </c>
      <c r="M1022" s="9">
        <f t="shared" si="51"/>
        <v>141.69999999999999</v>
      </c>
      <c r="N1022" s="59">
        <v>4</v>
      </c>
      <c r="O1022" s="17">
        <v>2</v>
      </c>
      <c r="P1022" s="17">
        <v>1</v>
      </c>
      <c r="Q1022" s="54">
        <v>24937</v>
      </c>
      <c r="R1022" s="9">
        <f t="shared" si="52"/>
        <v>2493.6999999999998</v>
      </c>
      <c r="S1022" s="5">
        <v>1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1</v>
      </c>
      <c r="AA1022" s="5">
        <v>0</v>
      </c>
      <c r="AB1022" s="5">
        <v>0</v>
      </c>
      <c r="AC1022" s="5">
        <v>1</v>
      </c>
      <c r="AD1022" s="5">
        <v>0</v>
      </c>
      <c r="AE1022" s="61">
        <v>10443</v>
      </c>
      <c r="AF1022" s="5">
        <v>0</v>
      </c>
    </row>
    <row r="1023" spans="1:32" x14ac:dyDescent="0.25">
      <c r="A1023" s="2">
        <v>2015</v>
      </c>
      <c r="B1023" s="1" t="s">
        <v>30</v>
      </c>
      <c r="C1023" s="62">
        <v>115</v>
      </c>
      <c r="D1023" s="62">
        <v>25972</v>
      </c>
      <c r="E1023" s="9">
        <f t="shared" si="53"/>
        <v>18820.289855072464</v>
      </c>
      <c r="F1023" s="56">
        <v>6405</v>
      </c>
      <c r="G1023" s="9">
        <v>1813</v>
      </c>
      <c r="H1023" s="63">
        <v>680</v>
      </c>
      <c r="I1023" s="64">
        <v>0</v>
      </c>
      <c r="J1023" s="9">
        <v>0</v>
      </c>
      <c r="K1023" s="9">
        <v>0</v>
      </c>
      <c r="L1023" s="65">
        <v>5855</v>
      </c>
      <c r="M1023" s="9">
        <f t="shared" si="51"/>
        <v>50.913043478260867</v>
      </c>
      <c r="N1023" s="66">
        <v>13</v>
      </c>
      <c r="O1023" s="66">
        <v>7</v>
      </c>
      <c r="P1023" s="66">
        <v>4</v>
      </c>
      <c r="Q1023" s="67">
        <v>190344</v>
      </c>
      <c r="R1023" s="9">
        <f t="shared" si="52"/>
        <v>1655.1652173913044</v>
      </c>
      <c r="S1023" s="5">
        <v>1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1</v>
      </c>
      <c r="AA1023" s="5">
        <v>0</v>
      </c>
      <c r="AB1023" s="5">
        <v>0</v>
      </c>
      <c r="AC1023" s="5">
        <v>1</v>
      </c>
      <c r="AD1023" s="5">
        <v>0</v>
      </c>
      <c r="AE1023" s="70">
        <v>73345</v>
      </c>
      <c r="AF1023" s="5">
        <v>1</v>
      </c>
    </row>
    <row r="1024" spans="1:32" x14ac:dyDescent="0.25">
      <c r="A1024" s="2">
        <v>2015</v>
      </c>
      <c r="B1024" s="1" t="s">
        <v>29</v>
      </c>
      <c r="C1024" s="62">
        <v>110</v>
      </c>
      <c r="D1024" s="62">
        <v>21857</v>
      </c>
      <c r="E1024" s="9">
        <f t="shared" si="53"/>
        <v>16558.333333333332</v>
      </c>
      <c r="F1024" s="56">
        <v>11608</v>
      </c>
      <c r="G1024" s="9">
        <v>1202</v>
      </c>
      <c r="H1024" s="63">
        <v>465</v>
      </c>
      <c r="I1024" s="64">
        <v>0</v>
      </c>
      <c r="J1024" s="8">
        <v>0</v>
      </c>
      <c r="K1024" s="8">
        <v>0</v>
      </c>
      <c r="L1024" s="65">
        <v>4548</v>
      </c>
      <c r="M1024" s="9">
        <f t="shared" si="51"/>
        <v>41.345454545454544</v>
      </c>
      <c r="N1024" s="66">
        <v>20</v>
      </c>
      <c r="O1024" s="66">
        <v>6</v>
      </c>
      <c r="P1024" s="66">
        <v>5</v>
      </c>
      <c r="Q1024" s="67">
        <v>90575</v>
      </c>
      <c r="R1024" s="9">
        <f t="shared" si="52"/>
        <v>823.40909090909088</v>
      </c>
      <c r="S1024" s="5">
        <v>1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1</v>
      </c>
      <c r="AA1024" s="5">
        <v>0</v>
      </c>
      <c r="AB1024" s="5">
        <v>0</v>
      </c>
      <c r="AC1024" s="5">
        <v>1</v>
      </c>
      <c r="AD1024" s="5">
        <v>0</v>
      </c>
      <c r="AE1024" s="70">
        <v>40434</v>
      </c>
      <c r="AF1024" s="5">
        <v>1</v>
      </c>
    </row>
    <row r="1025" spans="1:32" x14ac:dyDescent="0.25">
      <c r="A1025" s="2">
        <v>2015</v>
      </c>
      <c r="B1025" s="1" t="s">
        <v>29</v>
      </c>
      <c r="C1025" s="62">
        <v>57</v>
      </c>
      <c r="D1025" s="62">
        <v>9557</v>
      </c>
      <c r="E1025" s="9">
        <f t="shared" si="53"/>
        <v>13972.222222222221</v>
      </c>
      <c r="F1025" s="56">
        <v>3611</v>
      </c>
      <c r="G1025" s="9">
        <v>815</v>
      </c>
      <c r="H1025" s="63">
        <v>321</v>
      </c>
      <c r="I1025" s="64">
        <v>0</v>
      </c>
      <c r="J1025" s="8">
        <v>0</v>
      </c>
      <c r="K1025" s="8">
        <v>0</v>
      </c>
      <c r="L1025" s="65">
        <v>3708</v>
      </c>
      <c r="M1025" s="9">
        <f t="shared" si="51"/>
        <v>65.05263157894737</v>
      </c>
      <c r="N1025" s="66">
        <v>14</v>
      </c>
      <c r="O1025" s="66">
        <v>3</v>
      </c>
      <c r="P1025" s="66">
        <v>4</v>
      </c>
      <c r="Q1025" s="67">
        <v>42549</v>
      </c>
      <c r="R1025" s="9">
        <f t="shared" si="52"/>
        <v>746.47368421052636</v>
      </c>
      <c r="S1025" s="5">
        <v>1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1</v>
      </c>
      <c r="AA1025" s="5">
        <v>0</v>
      </c>
      <c r="AB1025" s="5">
        <v>0</v>
      </c>
      <c r="AC1025" s="5">
        <v>1</v>
      </c>
      <c r="AD1025" s="5">
        <v>0</v>
      </c>
      <c r="AE1025" s="70">
        <v>22144</v>
      </c>
      <c r="AF1025" s="5">
        <v>1</v>
      </c>
    </row>
    <row r="1026" spans="1:32" x14ac:dyDescent="0.25">
      <c r="A1026" s="2">
        <v>2015</v>
      </c>
      <c r="B1026" s="1" t="s">
        <v>29</v>
      </c>
      <c r="C1026" s="62">
        <v>2</v>
      </c>
      <c r="D1026" s="62">
        <v>254</v>
      </c>
      <c r="E1026" s="9">
        <f t="shared" si="53"/>
        <v>10583.333333333334</v>
      </c>
      <c r="F1026" s="56">
        <v>24000</v>
      </c>
      <c r="G1026" s="9">
        <v>0</v>
      </c>
      <c r="H1026" s="9">
        <v>0</v>
      </c>
      <c r="I1026" s="8">
        <v>0</v>
      </c>
      <c r="J1026" s="8">
        <v>0</v>
      </c>
      <c r="K1026" s="8">
        <v>0</v>
      </c>
      <c r="L1026" s="65">
        <v>19560</v>
      </c>
      <c r="M1026" s="9">
        <f t="shared" si="51"/>
        <v>9780</v>
      </c>
      <c r="N1026" s="66">
        <v>24</v>
      </c>
      <c r="O1026" s="66">
        <v>15</v>
      </c>
      <c r="P1026" s="9">
        <v>0</v>
      </c>
      <c r="Q1026" s="67">
        <v>251947</v>
      </c>
      <c r="R1026" s="9">
        <f t="shared" si="52"/>
        <v>125973.5</v>
      </c>
      <c r="S1026" s="5">
        <v>1</v>
      </c>
      <c r="T1026" s="5">
        <v>1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70">
        <v>88208</v>
      </c>
      <c r="AF1026" s="5">
        <v>1</v>
      </c>
    </row>
    <row r="1027" spans="1:32" x14ac:dyDescent="0.25">
      <c r="A1027" s="2">
        <v>2015</v>
      </c>
      <c r="B1027" s="1" t="s">
        <v>30</v>
      </c>
      <c r="C1027" s="62">
        <v>133</v>
      </c>
      <c r="D1027" s="62">
        <v>28895</v>
      </c>
      <c r="E1027" s="9">
        <f t="shared" si="53"/>
        <v>18104.636591478698</v>
      </c>
      <c r="F1027" s="56">
        <v>4953</v>
      </c>
      <c r="G1027" s="9">
        <v>1549</v>
      </c>
      <c r="H1027" s="63">
        <v>475</v>
      </c>
      <c r="I1027" s="64">
        <v>0</v>
      </c>
      <c r="J1027" s="8">
        <v>0</v>
      </c>
      <c r="K1027" s="8">
        <v>0</v>
      </c>
      <c r="L1027" s="65">
        <v>7584</v>
      </c>
      <c r="M1027" s="9">
        <f t="shared" si="51"/>
        <v>57.022556390977442</v>
      </c>
      <c r="N1027" s="66">
        <v>21</v>
      </c>
      <c r="O1027" s="66">
        <v>6</v>
      </c>
      <c r="P1027" s="66">
        <v>4</v>
      </c>
      <c r="Q1027" s="67">
        <v>121296</v>
      </c>
      <c r="R1027" s="9">
        <f t="shared" si="52"/>
        <v>912</v>
      </c>
      <c r="S1027" s="5">
        <v>1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1</v>
      </c>
      <c r="AA1027" s="5">
        <v>0</v>
      </c>
      <c r="AB1027" s="5">
        <v>0</v>
      </c>
      <c r="AC1027" s="5">
        <v>1</v>
      </c>
      <c r="AD1027" s="5">
        <v>0</v>
      </c>
      <c r="AE1027" s="70">
        <v>70668</v>
      </c>
      <c r="AF1027" s="5">
        <v>1</v>
      </c>
    </row>
    <row r="1028" spans="1:32" x14ac:dyDescent="0.25">
      <c r="A1028" s="2">
        <v>2015</v>
      </c>
      <c r="B1028" s="1" t="s">
        <v>30</v>
      </c>
      <c r="C1028" s="62">
        <v>80</v>
      </c>
      <c r="D1028" s="62">
        <v>17275</v>
      </c>
      <c r="E1028" s="9">
        <f t="shared" si="53"/>
        <v>17994.791666666668</v>
      </c>
      <c r="F1028" s="56">
        <v>2947</v>
      </c>
      <c r="G1028" s="9">
        <v>1007</v>
      </c>
      <c r="H1028" s="63">
        <v>347</v>
      </c>
      <c r="I1028" s="64">
        <v>0</v>
      </c>
      <c r="J1028" s="8">
        <v>0</v>
      </c>
      <c r="K1028" s="8">
        <v>0</v>
      </c>
      <c r="L1028" s="65">
        <v>4256</v>
      </c>
      <c r="M1028" s="9">
        <f t="shared" ref="M1028:M1091" si="54">L1028/C1028</f>
        <v>53.2</v>
      </c>
      <c r="N1028" s="66">
        <v>13</v>
      </c>
      <c r="O1028" s="66">
        <v>3</v>
      </c>
      <c r="P1028" s="66">
        <v>4</v>
      </c>
      <c r="Q1028" s="67">
        <v>86124</v>
      </c>
      <c r="R1028" s="9">
        <f t="shared" ref="R1028:R1091" si="55">Q1028/C1028</f>
        <v>1076.55</v>
      </c>
      <c r="S1028" s="5">
        <v>1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1</v>
      </c>
      <c r="AA1028" s="5">
        <v>0</v>
      </c>
      <c r="AB1028" s="5">
        <v>0</v>
      </c>
      <c r="AC1028" s="5">
        <v>1</v>
      </c>
      <c r="AD1028" s="5">
        <v>0</v>
      </c>
      <c r="AE1028" s="70">
        <v>36005</v>
      </c>
      <c r="AF1028" s="5">
        <v>1</v>
      </c>
    </row>
    <row r="1029" spans="1:32" x14ac:dyDescent="0.25">
      <c r="A1029" s="2">
        <v>2015</v>
      </c>
      <c r="B1029" s="1" t="s">
        <v>30</v>
      </c>
      <c r="C1029" s="62">
        <v>133</v>
      </c>
      <c r="D1029" s="62">
        <v>29651</v>
      </c>
      <c r="E1029" s="9">
        <f t="shared" si="53"/>
        <v>18578.320802005012</v>
      </c>
      <c r="F1029" s="56">
        <v>2817</v>
      </c>
      <c r="G1029" s="9">
        <v>1633</v>
      </c>
      <c r="H1029" s="63">
        <v>440</v>
      </c>
      <c r="I1029" s="64">
        <v>0</v>
      </c>
      <c r="J1029" s="8">
        <v>0</v>
      </c>
      <c r="K1029" s="8">
        <v>0</v>
      </c>
      <c r="L1029" s="65">
        <v>8175</v>
      </c>
      <c r="M1029" s="9">
        <f t="shared" si="54"/>
        <v>61.466165413533837</v>
      </c>
      <c r="N1029" s="66">
        <v>24</v>
      </c>
      <c r="O1029" s="66">
        <v>5</v>
      </c>
      <c r="P1029" s="66">
        <v>6</v>
      </c>
      <c r="Q1029" s="67">
        <v>193550</v>
      </c>
      <c r="R1029" s="9">
        <f t="shared" si="55"/>
        <v>1455.2631578947369</v>
      </c>
      <c r="S1029" s="5">
        <v>1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1</v>
      </c>
      <c r="AA1029" s="5">
        <v>0</v>
      </c>
      <c r="AB1029" s="5">
        <v>0</v>
      </c>
      <c r="AC1029" s="5">
        <v>1</v>
      </c>
      <c r="AD1029" s="5">
        <v>0</v>
      </c>
      <c r="AE1029" s="70">
        <v>86674</v>
      </c>
      <c r="AF1029" s="5">
        <v>1</v>
      </c>
    </row>
    <row r="1030" spans="1:32" x14ac:dyDescent="0.25">
      <c r="A1030" s="2">
        <v>2015</v>
      </c>
      <c r="B1030" s="1" t="s">
        <v>30</v>
      </c>
      <c r="C1030" s="62">
        <v>98</v>
      </c>
      <c r="D1030" s="62">
        <v>21004</v>
      </c>
      <c r="E1030" s="9">
        <f t="shared" si="53"/>
        <v>17860.544217687075</v>
      </c>
      <c r="F1030" s="56">
        <v>3495</v>
      </c>
      <c r="G1030" s="9">
        <v>1274</v>
      </c>
      <c r="H1030" s="63">
        <v>441</v>
      </c>
      <c r="I1030" s="64">
        <v>0</v>
      </c>
      <c r="J1030" s="38">
        <v>0</v>
      </c>
      <c r="K1030" s="38">
        <v>0</v>
      </c>
      <c r="L1030" s="65">
        <v>6188</v>
      </c>
      <c r="M1030" s="9">
        <f t="shared" si="54"/>
        <v>63.142857142857146</v>
      </c>
      <c r="N1030" s="66">
        <v>14</v>
      </c>
      <c r="O1030" s="66">
        <v>4</v>
      </c>
      <c r="P1030" s="66">
        <v>2</v>
      </c>
      <c r="Q1030" s="67">
        <v>120782</v>
      </c>
      <c r="R1030" s="9">
        <f t="shared" si="55"/>
        <v>1232.4693877551019</v>
      </c>
      <c r="S1030" s="5">
        <v>1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1</v>
      </c>
      <c r="AA1030" s="5">
        <v>0</v>
      </c>
      <c r="AB1030" s="5">
        <v>0</v>
      </c>
      <c r="AC1030" s="5">
        <v>1</v>
      </c>
      <c r="AD1030" s="5">
        <v>0</v>
      </c>
      <c r="AE1030" s="70">
        <v>57585</v>
      </c>
      <c r="AF1030" s="5">
        <v>1</v>
      </c>
    </row>
    <row r="1031" spans="1:32" x14ac:dyDescent="0.25">
      <c r="A1031" s="2">
        <v>2015</v>
      </c>
      <c r="B1031" s="1" t="s">
        <v>30</v>
      </c>
      <c r="C1031" s="62">
        <v>55</v>
      </c>
      <c r="D1031" s="62">
        <v>5770</v>
      </c>
      <c r="E1031" s="9">
        <f t="shared" si="53"/>
        <v>8742.424242424242</v>
      </c>
      <c r="F1031" s="56">
        <v>2976</v>
      </c>
      <c r="G1031" s="9">
        <v>588</v>
      </c>
      <c r="H1031" s="63">
        <v>315</v>
      </c>
      <c r="I1031" s="64">
        <v>0</v>
      </c>
      <c r="J1031" s="8">
        <v>0</v>
      </c>
      <c r="K1031" s="8">
        <v>0</v>
      </c>
      <c r="L1031" s="65">
        <v>3464</v>
      </c>
      <c r="M1031" s="9">
        <f t="shared" si="54"/>
        <v>62.981818181818184</v>
      </c>
      <c r="N1031" s="66">
        <v>6</v>
      </c>
      <c r="O1031" s="66">
        <v>2</v>
      </c>
      <c r="P1031" s="66">
        <v>4</v>
      </c>
      <c r="Q1031" s="67">
        <v>42430</v>
      </c>
      <c r="R1031" s="9">
        <f t="shared" si="55"/>
        <v>771.4545454545455</v>
      </c>
      <c r="S1031" s="5">
        <v>1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1</v>
      </c>
      <c r="AA1031" s="5">
        <v>0</v>
      </c>
      <c r="AB1031" s="5">
        <v>0</v>
      </c>
      <c r="AC1031" s="5">
        <v>1</v>
      </c>
      <c r="AD1031" s="5">
        <v>0</v>
      </c>
      <c r="AE1031" s="70">
        <v>16319</v>
      </c>
      <c r="AF1031" s="5">
        <v>0</v>
      </c>
    </row>
    <row r="1032" spans="1:32" x14ac:dyDescent="0.25">
      <c r="A1032" s="2">
        <v>2015</v>
      </c>
      <c r="B1032" s="1" t="s">
        <v>30</v>
      </c>
      <c r="C1032" s="62">
        <v>10</v>
      </c>
      <c r="D1032" s="62">
        <v>1637</v>
      </c>
      <c r="E1032" s="9">
        <f t="shared" si="53"/>
        <v>13641.666666666666</v>
      </c>
      <c r="F1032" s="56">
        <v>1307</v>
      </c>
      <c r="G1032" s="9">
        <v>175</v>
      </c>
      <c r="H1032" s="63">
        <v>70</v>
      </c>
      <c r="I1032" s="64">
        <v>0</v>
      </c>
      <c r="J1032" s="8">
        <v>0</v>
      </c>
      <c r="K1032" s="8">
        <v>0</v>
      </c>
      <c r="L1032" s="65">
        <v>1281</v>
      </c>
      <c r="M1032" s="9">
        <f t="shared" si="54"/>
        <v>128.1</v>
      </c>
      <c r="N1032" s="66">
        <v>4</v>
      </c>
      <c r="O1032" s="66">
        <v>0</v>
      </c>
      <c r="P1032" s="66">
        <v>0</v>
      </c>
      <c r="Q1032" s="67">
        <v>11076</v>
      </c>
      <c r="R1032" s="9">
        <f t="shared" si="55"/>
        <v>1107.5999999999999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1</v>
      </c>
      <c r="AA1032" s="5">
        <v>0</v>
      </c>
      <c r="AB1032" s="5">
        <v>0</v>
      </c>
      <c r="AC1032" s="5">
        <v>1</v>
      </c>
      <c r="AD1032" s="5">
        <v>0</v>
      </c>
      <c r="AE1032" s="70">
        <v>3186</v>
      </c>
      <c r="AF1032" s="5">
        <v>1</v>
      </c>
    </row>
    <row r="1033" spans="1:32" x14ac:dyDescent="0.25">
      <c r="A1033" s="2">
        <v>2015</v>
      </c>
      <c r="B1033" s="1" t="s">
        <v>30</v>
      </c>
      <c r="C1033" s="62">
        <v>87</v>
      </c>
      <c r="D1033" s="62">
        <v>12807</v>
      </c>
      <c r="E1033" s="9">
        <f t="shared" si="53"/>
        <v>12267.241379310344</v>
      </c>
      <c r="F1033" s="56">
        <v>4927</v>
      </c>
      <c r="G1033" s="9">
        <v>906</v>
      </c>
      <c r="H1033" s="63">
        <v>442</v>
      </c>
      <c r="I1033" s="64">
        <v>0</v>
      </c>
      <c r="J1033" s="8">
        <v>0</v>
      </c>
      <c r="K1033" s="8">
        <v>0</v>
      </c>
      <c r="L1033" s="65">
        <v>7543</v>
      </c>
      <c r="M1033" s="9">
        <f t="shared" si="54"/>
        <v>86.701149425287355</v>
      </c>
      <c r="N1033" s="66">
        <v>15</v>
      </c>
      <c r="O1033" s="66">
        <v>4</v>
      </c>
      <c r="P1033" s="66">
        <v>1</v>
      </c>
      <c r="Q1033" s="67">
        <v>119143</v>
      </c>
      <c r="R1033" s="9">
        <f t="shared" si="55"/>
        <v>1369.4597701149426</v>
      </c>
      <c r="S1033" s="5">
        <v>1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1</v>
      </c>
      <c r="AD1033" s="5">
        <v>0</v>
      </c>
      <c r="AE1033" s="70">
        <v>42699</v>
      </c>
      <c r="AF1033" s="5">
        <v>0</v>
      </c>
    </row>
    <row r="1034" spans="1:32" x14ac:dyDescent="0.25">
      <c r="A1034" s="2">
        <v>2015</v>
      </c>
      <c r="B1034" s="1" t="s">
        <v>33</v>
      </c>
      <c r="C1034" s="62">
        <v>43</v>
      </c>
      <c r="D1034" s="62">
        <v>6911</v>
      </c>
      <c r="E1034" s="9">
        <f t="shared" si="53"/>
        <v>13393.410852713179</v>
      </c>
      <c r="F1034" s="56">
        <v>2957</v>
      </c>
      <c r="G1034" s="9">
        <v>385</v>
      </c>
      <c r="H1034" s="63">
        <v>200</v>
      </c>
      <c r="I1034" s="64">
        <v>0</v>
      </c>
      <c r="J1034" s="8">
        <v>0</v>
      </c>
      <c r="K1034" s="8">
        <v>0</v>
      </c>
      <c r="L1034" s="65">
        <v>2287</v>
      </c>
      <c r="M1034" s="9">
        <f t="shared" si="54"/>
        <v>53.186046511627907</v>
      </c>
      <c r="N1034" s="66">
        <v>7</v>
      </c>
      <c r="O1034" s="66">
        <v>3</v>
      </c>
      <c r="P1034" s="66">
        <v>2</v>
      </c>
      <c r="Q1034" s="67">
        <v>40462</v>
      </c>
      <c r="R1034" s="9">
        <f t="shared" si="55"/>
        <v>940.97674418604652</v>
      </c>
      <c r="S1034" s="5">
        <v>1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1</v>
      </c>
      <c r="AA1034" s="5">
        <v>0</v>
      </c>
      <c r="AB1034" s="5">
        <v>0</v>
      </c>
      <c r="AC1034" s="5">
        <v>1</v>
      </c>
      <c r="AD1034" s="5">
        <v>0</v>
      </c>
      <c r="AE1034" s="4">
        <v>21726</v>
      </c>
      <c r="AF1034" s="5">
        <v>0</v>
      </c>
    </row>
    <row r="1035" spans="1:32" x14ac:dyDescent="0.25">
      <c r="A1035" s="2">
        <v>2015</v>
      </c>
      <c r="B1035" s="1" t="s">
        <v>31</v>
      </c>
      <c r="C1035" s="9">
        <v>106</v>
      </c>
      <c r="D1035" s="9">
        <v>22991</v>
      </c>
      <c r="E1035" s="9">
        <f t="shared" si="53"/>
        <v>18074.685534591194</v>
      </c>
      <c r="F1035" s="9">
        <v>1553</v>
      </c>
      <c r="G1035" s="9">
        <v>986</v>
      </c>
      <c r="H1035" s="9">
        <v>290</v>
      </c>
      <c r="I1035" s="9">
        <v>0</v>
      </c>
      <c r="J1035" s="9">
        <v>0</v>
      </c>
      <c r="K1035" s="9">
        <v>0</v>
      </c>
      <c r="L1035" s="9">
        <v>9067</v>
      </c>
      <c r="M1035" s="9">
        <f t="shared" si="54"/>
        <v>85.537735849056602</v>
      </c>
      <c r="N1035" s="9">
        <v>34</v>
      </c>
      <c r="O1035" s="9">
        <v>2</v>
      </c>
      <c r="P1035" s="9">
        <v>2</v>
      </c>
      <c r="Q1035" s="9">
        <v>161200</v>
      </c>
      <c r="R1035" s="9">
        <f t="shared" si="55"/>
        <v>1520.7547169811321</v>
      </c>
      <c r="S1035" s="5">
        <v>1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1</v>
      </c>
      <c r="Z1035" s="5">
        <v>1</v>
      </c>
      <c r="AA1035" s="5">
        <v>0</v>
      </c>
      <c r="AB1035" s="5">
        <v>0</v>
      </c>
      <c r="AC1035" s="5">
        <v>1</v>
      </c>
      <c r="AD1035" s="5">
        <v>0</v>
      </c>
      <c r="AE1035" s="9">
        <v>62082</v>
      </c>
      <c r="AF1035" s="5">
        <v>1</v>
      </c>
    </row>
    <row r="1036" spans="1:32" x14ac:dyDescent="0.25">
      <c r="A1036" s="2">
        <v>2015</v>
      </c>
      <c r="B1036" s="1" t="s">
        <v>29</v>
      </c>
      <c r="C1036" s="8">
        <v>20</v>
      </c>
      <c r="D1036" s="8">
        <v>3486</v>
      </c>
      <c r="E1036" s="9">
        <f t="shared" si="53"/>
        <v>14525</v>
      </c>
      <c r="F1036" s="8">
        <v>564</v>
      </c>
      <c r="G1036" s="8">
        <v>303</v>
      </c>
      <c r="H1036" s="8">
        <v>105</v>
      </c>
      <c r="I1036" s="8">
        <v>0</v>
      </c>
      <c r="J1036" s="8">
        <v>0</v>
      </c>
      <c r="K1036" s="8">
        <v>0</v>
      </c>
      <c r="L1036" s="8">
        <v>2637</v>
      </c>
      <c r="M1036" s="9">
        <f t="shared" si="54"/>
        <v>131.85</v>
      </c>
      <c r="N1036" s="8">
        <v>9</v>
      </c>
      <c r="O1036" s="8">
        <v>2</v>
      </c>
      <c r="P1036" s="8">
        <v>3</v>
      </c>
      <c r="Q1036" s="8">
        <v>21017</v>
      </c>
      <c r="R1036" s="9">
        <f t="shared" si="55"/>
        <v>1050.8499999999999</v>
      </c>
      <c r="S1036" s="5">
        <v>1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1</v>
      </c>
      <c r="AA1036" s="5">
        <v>0</v>
      </c>
      <c r="AB1036" s="5">
        <v>0</v>
      </c>
      <c r="AC1036" s="5">
        <v>1</v>
      </c>
      <c r="AD1036" s="5">
        <v>0</v>
      </c>
      <c r="AE1036" s="8">
        <v>10181</v>
      </c>
      <c r="AF1036" s="5">
        <v>1</v>
      </c>
    </row>
    <row r="1037" spans="1:32" x14ac:dyDescent="0.25">
      <c r="A1037" s="2">
        <v>2015</v>
      </c>
      <c r="B1037" s="1" t="s">
        <v>29</v>
      </c>
      <c r="C1037" s="8">
        <v>20</v>
      </c>
      <c r="D1037" s="8">
        <v>3364</v>
      </c>
      <c r="E1037" s="9">
        <f t="shared" si="53"/>
        <v>14016.666666666666</v>
      </c>
      <c r="F1037" s="8">
        <v>891</v>
      </c>
      <c r="G1037" s="8">
        <v>242</v>
      </c>
      <c r="H1037" s="8">
        <v>95</v>
      </c>
      <c r="I1037" s="8">
        <v>0</v>
      </c>
      <c r="J1037" s="8">
        <v>0</v>
      </c>
      <c r="K1037" s="8">
        <v>0</v>
      </c>
      <c r="L1037" s="8">
        <v>2925</v>
      </c>
      <c r="M1037" s="9">
        <f t="shared" si="54"/>
        <v>146.25</v>
      </c>
      <c r="N1037" s="8">
        <v>12</v>
      </c>
      <c r="O1037" s="8">
        <v>2</v>
      </c>
      <c r="P1037" s="8">
        <v>2</v>
      </c>
      <c r="Q1037" s="8">
        <v>12150</v>
      </c>
      <c r="R1037" s="9">
        <f t="shared" si="55"/>
        <v>607.5</v>
      </c>
      <c r="S1037" s="5">
        <v>1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1</v>
      </c>
      <c r="AA1037" s="5">
        <v>0</v>
      </c>
      <c r="AB1037" s="5">
        <v>0</v>
      </c>
      <c r="AC1037" s="5">
        <v>1</v>
      </c>
      <c r="AD1037" s="5">
        <v>0</v>
      </c>
      <c r="AE1037" s="8">
        <v>11418</v>
      </c>
      <c r="AF1037" s="5">
        <v>0</v>
      </c>
    </row>
    <row r="1038" spans="1:32" x14ac:dyDescent="0.25">
      <c r="A1038" s="2">
        <v>2015</v>
      </c>
      <c r="B1038" s="1" t="s">
        <v>29</v>
      </c>
      <c r="C1038" s="8">
        <v>50</v>
      </c>
      <c r="D1038" s="8">
        <v>10546</v>
      </c>
      <c r="E1038" s="9">
        <f t="shared" si="53"/>
        <v>17576.666666666664</v>
      </c>
      <c r="F1038" s="8">
        <v>3441</v>
      </c>
      <c r="G1038" s="8">
        <v>768</v>
      </c>
      <c r="H1038" s="8">
        <v>412</v>
      </c>
      <c r="I1038" s="8">
        <v>0</v>
      </c>
      <c r="J1038" s="8">
        <v>0</v>
      </c>
      <c r="K1038" s="8">
        <v>0</v>
      </c>
      <c r="L1038" s="8">
        <v>5055</v>
      </c>
      <c r="M1038" s="9">
        <f t="shared" si="54"/>
        <v>101.1</v>
      </c>
      <c r="N1038" s="8">
        <v>23</v>
      </c>
      <c r="O1038" s="8">
        <v>4</v>
      </c>
      <c r="P1038" s="8">
        <v>3</v>
      </c>
      <c r="Q1038" s="8">
        <v>60154</v>
      </c>
      <c r="R1038" s="9">
        <f t="shared" si="55"/>
        <v>1203.08</v>
      </c>
      <c r="S1038" s="5">
        <v>1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1</v>
      </c>
      <c r="AA1038" s="5">
        <v>0</v>
      </c>
      <c r="AB1038" s="5">
        <v>0</v>
      </c>
      <c r="AC1038" s="5">
        <v>1</v>
      </c>
      <c r="AD1038" s="5">
        <v>0</v>
      </c>
      <c r="AE1038" s="8">
        <v>40146</v>
      </c>
      <c r="AF1038" s="5">
        <v>1</v>
      </c>
    </row>
    <row r="1039" spans="1:32" x14ac:dyDescent="0.25">
      <c r="A1039" s="2">
        <v>2015</v>
      </c>
      <c r="B1039" s="1" t="s">
        <v>29</v>
      </c>
      <c r="C1039" s="8">
        <v>7</v>
      </c>
      <c r="D1039" s="8">
        <v>1230</v>
      </c>
      <c r="E1039" s="9">
        <f t="shared" si="53"/>
        <v>14642.857142857145</v>
      </c>
      <c r="F1039" s="8">
        <v>662</v>
      </c>
      <c r="G1039" s="8">
        <v>40</v>
      </c>
      <c r="H1039" s="8">
        <v>0</v>
      </c>
      <c r="I1039" s="8">
        <v>0</v>
      </c>
      <c r="J1039" s="8">
        <v>0</v>
      </c>
      <c r="K1039" s="8">
        <v>0</v>
      </c>
      <c r="L1039" s="8">
        <v>1035</v>
      </c>
      <c r="M1039" s="9">
        <f t="shared" si="54"/>
        <v>147.85714285714286</v>
      </c>
      <c r="N1039" s="8">
        <v>9</v>
      </c>
      <c r="O1039" s="8">
        <v>1</v>
      </c>
      <c r="P1039" s="8">
        <v>0</v>
      </c>
      <c r="Q1039" s="8">
        <v>7705</v>
      </c>
      <c r="R1039" s="9">
        <f t="shared" si="55"/>
        <v>1100.7142857142858</v>
      </c>
      <c r="S1039" s="5">
        <v>1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1</v>
      </c>
      <c r="AA1039" s="5">
        <v>0</v>
      </c>
      <c r="AB1039" s="5">
        <v>0</v>
      </c>
      <c r="AC1039" s="5">
        <v>0</v>
      </c>
      <c r="AD1039" s="5">
        <v>0</v>
      </c>
      <c r="AE1039" s="8">
        <v>5827</v>
      </c>
      <c r="AF1039" s="5">
        <v>1</v>
      </c>
    </row>
    <row r="1040" spans="1:32" x14ac:dyDescent="0.25">
      <c r="A1040" s="2">
        <v>2015</v>
      </c>
      <c r="B1040" s="1" t="s">
        <v>29</v>
      </c>
      <c r="C1040" s="8">
        <v>5</v>
      </c>
      <c r="D1040" s="8">
        <v>914</v>
      </c>
      <c r="E1040" s="9">
        <f t="shared" si="53"/>
        <v>15233.333333333334</v>
      </c>
      <c r="F1040" s="8">
        <v>616</v>
      </c>
      <c r="G1040" s="8">
        <v>205</v>
      </c>
      <c r="H1040" s="8">
        <v>0</v>
      </c>
      <c r="I1040" s="8">
        <v>0</v>
      </c>
      <c r="J1040" s="8">
        <v>0</v>
      </c>
      <c r="K1040" s="8">
        <v>0</v>
      </c>
      <c r="L1040" s="8">
        <v>262</v>
      </c>
      <c r="M1040" s="9">
        <f t="shared" si="54"/>
        <v>52.4</v>
      </c>
      <c r="N1040" s="8">
        <v>2</v>
      </c>
      <c r="O1040" s="8">
        <v>0</v>
      </c>
      <c r="P1040" s="8">
        <v>0</v>
      </c>
      <c r="Q1040" s="8">
        <v>21155</v>
      </c>
      <c r="R1040" s="9">
        <f t="shared" si="55"/>
        <v>4231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1</v>
      </c>
      <c r="AA1040" s="5">
        <v>0</v>
      </c>
      <c r="AB1040" s="5">
        <v>0</v>
      </c>
      <c r="AC1040" s="5">
        <v>1</v>
      </c>
      <c r="AD1040" s="5">
        <v>0</v>
      </c>
      <c r="AE1040" s="8">
        <v>2768</v>
      </c>
      <c r="AF1040" s="5">
        <v>1</v>
      </c>
    </row>
    <row r="1041" spans="1:32" x14ac:dyDescent="0.25">
      <c r="A1041" s="2">
        <v>2015</v>
      </c>
      <c r="B1041" s="1" t="s">
        <v>29</v>
      </c>
      <c r="C1041" s="8">
        <v>4</v>
      </c>
      <c r="D1041" s="8">
        <v>383</v>
      </c>
      <c r="E1041" s="9">
        <f t="shared" si="53"/>
        <v>7979.166666666667</v>
      </c>
      <c r="F1041" s="8">
        <v>150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8">
        <v>755</v>
      </c>
      <c r="M1041" s="9">
        <f t="shared" si="54"/>
        <v>188.75</v>
      </c>
      <c r="N1041" s="8">
        <v>4</v>
      </c>
      <c r="O1041" s="8">
        <v>1</v>
      </c>
      <c r="P1041" s="8">
        <v>0</v>
      </c>
      <c r="Q1041" s="8">
        <v>4663</v>
      </c>
      <c r="R1041" s="9">
        <f t="shared" si="55"/>
        <v>1165.75</v>
      </c>
      <c r="S1041" s="5">
        <v>1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8">
        <v>1132</v>
      </c>
      <c r="AF1041" s="5">
        <v>1</v>
      </c>
    </row>
    <row r="1042" spans="1:32" x14ac:dyDescent="0.25">
      <c r="A1042" s="2">
        <v>2015</v>
      </c>
      <c r="B1042" s="1" t="s">
        <v>30</v>
      </c>
      <c r="C1042" s="8">
        <v>14</v>
      </c>
      <c r="D1042" s="8">
        <v>2521</v>
      </c>
      <c r="E1042" s="9">
        <f t="shared" si="53"/>
        <v>15005.952380952382</v>
      </c>
      <c r="F1042" s="8">
        <v>430</v>
      </c>
      <c r="G1042" s="8">
        <v>211</v>
      </c>
      <c r="H1042" s="8">
        <v>0</v>
      </c>
      <c r="I1042" s="8">
        <v>0</v>
      </c>
      <c r="J1042" s="8">
        <v>0</v>
      </c>
      <c r="K1042" s="8">
        <v>0</v>
      </c>
      <c r="L1042" s="8">
        <v>1200</v>
      </c>
      <c r="M1042" s="9">
        <f t="shared" si="54"/>
        <v>85.714285714285708</v>
      </c>
      <c r="N1042" s="8">
        <v>5</v>
      </c>
      <c r="O1042" s="8">
        <v>2</v>
      </c>
      <c r="P1042" s="8">
        <v>0</v>
      </c>
      <c r="Q1042" s="8">
        <v>4225</v>
      </c>
      <c r="R1042" s="9">
        <f t="shared" si="55"/>
        <v>301.78571428571428</v>
      </c>
      <c r="S1042" s="5">
        <v>1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1</v>
      </c>
      <c r="AA1042" s="5">
        <v>0</v>
      </c>
      <c r="AB1042" s="5">
        <v>0</v>
      </c>
      <c r="AC1042" s="5">
        <v>0</v>
      </c>
      <c r="AD1042" s="5">
        <v>0</v>
      </c>
      <c r="AE1042" s="8">
        <v>5775</v>
      </c>
      <c r="AF1042" s="5">
        <v>1</v>
      </c>
    </row>
    <row r="1043" spans="1:32" x14ac:dyDescent="0.25">
      <c r="A1043" s="2">
        <v>2015</v>
      </c>
      <c r="B1043" s="1" t="s">
        <v>30</v>
      </c>
      <c r="C1043" s="8">
        <v>13</v>
      </c>
      <c r="D1043" s="8">
        <v>2431</v>
      </c>
      <c r="E1043" s="9">
        <f t="shared" si="53"/>
        <v>15583.333333333334</v>
      </c>
      <c r="F1043" s="8">
        <v>575</v>
      </c>
      <c r="G1043" s="8">
        <v>210</v>
      </c>
      <c r="H1043" s="8">
        <v>100</v>
      </c>
      <c r="I1043" s="8">
        <v>0</v>
      </c>
      <c r="J1043" s="8">
        <v>0</v>
      </c>
      <c r="K1043" s="8">
        <v>0</v>
      </c>
      <c r="L1043" s="8">
        <v>2125</v>
      </c>
      <c r="M1043" s="9">
        <f t="shared" si="54"/>
        <v>163.46153846153845</v>
      </c>
      <c r="N1043" s="8">
        <v>7</v>
      </c>
      <c r="O1043" s="8">
        <v>2</v>
      </c>
      <c r="P1043" s="8">
        <v>1</v>
      </c>
      <c r="Q1043" s="8">
        <v>24044</v>
      </c>
      <c r="R1043" s="9">
        <f t="shared" si="55"/>
        <v>1849.5384615384614</v>
      </c>
      <c r="S1043" s="5">
        <v>1</v>
      </c>
      <c r="T1043" s="5">
        <v>0</v>
      </c>
      <c r="U1043" s="5">
        <v>1</v>
      </c>
      <c r="V1043" s="5">
        <v>0</v>
      </c>
      <c r="W1043" s="5">
        <v>0</v>
      </c>
      <c r="X1043" s="5">
        <v>0</v>
      </c>
      <c r="Y1043" s="5">
        <v>0</v>
      </c>
      <c r="Z1043" s="5">
        <v>1</v>
      </c>
      <c r="AA1043" s="5">
        <v>0</v>
      </c>
      <c r="AB1043" s="5">
        <v>0</v>
      </c>
      <c r="AC1043" s="5">
        <v>1</v>
      </c>
      <c r="AD1043" s="5">
        <v>0</v>
      </c>
      <c r="AE1043" s="8">
        <v>7902</v>
      </c>
      <c r="AF1043" s="5">
        <v>0</v>
      </c>
    </row>
    <row r="1044" spans="1:32" x14ac:dyDescent="0.25">
      <c r="A1044" s="2">
        <v>2015</v>
      </c>
      <c r="B1044" s="1" t="s">
        <v>31</v>
      </c>
      <c r="C1044" s="9">
        <v>80</v>
      </c>
      <c r="D1044" s="9">
        <v>19201</v>
      </c>
      <c r="E1044" s="9">
        <f t="shared" si="53"/>
        <v>20001.041666666664</v>
      </c>
      <c r="F1044" s="9">
        <v>14890</v>
      </c>
      <c r="G1044" s="9">
        <v>0</v>
      </c>
      <c r="H1044" s="9">
        <v>0</v>
      </c>
      <c r="I1044" s="9">
        <v>0</v>
      </c>
      <c r="J1044" s="9">
        <v>0</v>
      </c>
      <c r="K1044" s="9">
        <v>0</v>
      </c>
      <c r="L1044" s="9">
        <v>13769</v>
      </c>
      <c r="M1044" s="9">
        <f t="shared" si="54"/>
        <v>172.11250000000001</v>
      </c>
      <c r="N1044" s="9">
        <v>20</v>
      </c>
      <c r="O1044" s="9">
        <v>21</v>
      </c>
      <c r="P1044" s="9">
        <v>0</v>
      </c>
      <c r="Q1044" s="9">
        <v>220104</v>
      </c>
      <c r="R1044" s="9">
        <f t="shared" si="55"/>
        <v>2751.3</v>
      </c>
      <c r="S1044" s="5">
        <v>1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9">
        <v>180063</v>
      </c>
      <c r="AF1044" s="5">
        <v>1</v>
      </c>
    </row>
    <row r="1045" spans="1:32" x14ac:dyDescent="0.25">
      <c r="A1045" s="2">
        <v>2015</v>
      </c>
      <c r="B1045" s="1" t="s">
        <v>29</v>
      </c>
      <c r="C1045" s="8">
        <v>8</v>
      </c>
      <c r="D1045" s="8">
        <v>1502</v>
      </c>
      <c r="E1045" s="9">
        <f t="shared" si="53"/>
        <v>15645.833333333334</v>
      </c>
      <c r="F1045" s="8">
        <v>3318</v>
      </c>
      <c r="G1045" s="8">
        <v>516</v>
      </c>
      <c r="H1045" s="8">
        <v>351</v>
      </c>
      <c r="I1045" s="8">
        <v>0</v>
      </c>
      <c r="J1045" s="8">
        <v>0</v>
      </c>
      <c r="K1045" s="8">
        <v>0</v>
      </c>
      <c r="L1045" s="8">
        <v>3268</v>
      </c>
      <c r="M1045" s="9">
        <f t="shared" si="54"/>
        <v>408.5</v>
      </c>
      <c r="N1045" s="8">
        <v>9</v>
      </c>
      <c r="O1045" s="8">
        <v>4</v>
      </c>
      <c r="P1045" s="8">
        <v>1</v>
      </c>
      <c r="Q1045" s="8">
        <v>66110</v>
      </c>
      <c r="R1045" s="9">
        <f t="shared" si="55"/>
        <v>8263.75</v>
      </c>
      <c r="S1045" s="5">
        <v>1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1</v>
      </c>
      <c r="AA1045" s="5">
        <v>0</v>
      </c>
      <c r="AB1045" s="5">
        <v>0</v>
      </c>
      <c r="AC1045" s="5">
        <v>1</v>
      </c>
      <c r="AD1045" s="5">
        <v>0</v>
      </c>
      <c r="AE1045" s="8">
        <v>15725</v>
      </c>
      <c r="AF1045" s="5">
        <v>0</v>
      </c>
    </row>
    <row r="1046" spans="1:32" x14ac:dyDescent="0.25">
      <c r="A1046" s="2">
        <v>2015</v>
      </c>
      <c r="B1046" s="1" t="s">
        <v>29</v>
      </c>
      <c r="C1046" s="8">
        <v>25</v>
      </c>
      <c r="D1046" s="8">
        <v>4394</v>
      </c>
      <c r="E1046" s="9">
        <f t="shared" si="53"/>
        <v>14646.666666666666</v>
      </c>
      <c r="F1046" s="8">
        <v>2870</v>
      </c>
      <c r="G1046" s="8">
        <v>660</v>
      </c>
      <c r="H1046" s="8">
        <v>320</v>
      </c>
      <c r="I1046" s="8">
        <v>0</v>
      </c>
      <c r="J1046" s="8">
        <v>0</v>
      </c>
      <c r="K1046" s="8">
        <v>0</v>
      </c>
      <c r="L1046" s="8">
        <v>2043</v>
      </c>
      <c r="M1046" s="9">
        <f t="shared" si="54"/>
        <v>81.72</v>
      </c>
      <c r="N1046" s="8">
        <v>10</v>
      </c>
      <c r="O1046" s="8">
        <v>0</v>
      </c>
      <c r="P1046" s="8">
        <v>1</v>
      </c>
      <c r="Q1046" s="8">
        <v>20136</v>
      </c>
      <c r="R1046" s="9">
        <f t="shared" si="55"/>
        <v>805.44</v>
      </c>
      <c r="S1046" s="5">
        <v>1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1</v>
      </c>
      <c r="AA1046" s="5">
        <v>0</v>
      </c>
      <c r="AB1046" s="5">
        <v>0</v>
      </c>
      <c r="AC1046" s="5">
        <v>1</v>
      </c>
      <c r="AD1046" s="5">
        <v>0</v>
      </c>
      <c r="AE1046" s="8">
        <v>23568</v>
      </c>
      <c r="AF1046" s="5">
        <v>1</v>
      </c>
    </row>
    <row r="1047" spans="1:32" x14ac:dyDescent="0.25">
      <c r="A1047" s="2">
        <v>2015</v>
      </c>
      <c r="B1047" s="1" t="s">
        <v>29</v>
      </c>
      <c r="C1047" s="8">
        <v>7</v>
      </c>
      <c r="D1047" s="8">
        <v>1273</v>
      </c>
      <c r="E1047" s="9">
        <f t="shared" si="53"/>
        <v>15154.761904761905</v>
      </c>
      <c r="F1047" s="8">
        <v>2148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8">
        <v>2227</v>
      </c>
      <c r="M1047" s="9">
        <f t="shared" si="54"/>
        <v>318.14285714285717</v>
      </c>
      <c r="N1047" s="8">
        <v>5</v>
      </c>
      <c r="O1047" s="8">
        <v>3</v>
      </c>
      <c r="P1047" s="8">
        <v>0</v>
      </c>
      <c r="Q1047" s="8">
        <v>35510</v>
      </c>
      <c r="R1047" s="9">
        <f t="shared" si="55"/>
        <v>5072.8571428571431</v>
      </c>
      <c r="S1047" s="5">
        <v>1</v>
      </c>
      <c r="T1047" s="5">
        <v>0</v>
      </c>
      <c r="U1047" s="5">
        <v>0</v>
      </c>
      <c r="V1047" s="5">
        <v>0</v>
      </c>
      <c r="W1047" s="5">
        <v>0</v>
      </c>
      <c r="X1047" s="5">
        <v>1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8">
        <v>24423</v>
      </c>
      <c r="AF1047" s="5">
        <v>1</v>
      </c>
    </row>
    <row r="1048" spans="1:32" x14ac:dyDescent="0.25">
      <c r="A1048" s="2">
        <v>2015</v>
      </c>
      <c r="B1048" s="1" t="s">
        <v>29</v>
      </c>
      <c r="C1048" s="8">
        <v>6</v>
      </c>
      <c r="D1048" s="8">
        <v>1015</v>
      </c>
      <c r="E1048" s="9">
        <f t="shared" si="53"/>
        <v>14097.222222222221</v>
      </c>
      <c r="F1048" s="8">
        <v>461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740</v>
      </c>
      <c r="M1048" s="9">
        <f t="shared" si="54"/>
        <v>123.33333333333333</v>
      </c>
      <c r="N1048" s="8">
        <v>5</v>
      </c>
      <c r="O1048" s="8">
        <v>2</v>
      </c>
      <c r="P1048" s="8">
        <v>0</v>
      </c>
      <c r="Q1048" s="8">
        <v>5521</v>
      </c>
      <c r="R1048" s="9">
        <f t="shared" si="55"/>
        <v>920.16666666666663</v>
      </c>
      <c r="S1048" s="5">
        <v>1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8">
        <v>100</v>
      </c>
      <c r="AF1048" s="5">
        <v>1</v>
      </c>
    </row>
    <row r="1049" spans="1:32" x14ac:dyDescent="0.25">
      <c r="A1049" s="2">
        <v>2015</v>
      </c>
      <c r="B1049" s="1" t="s">
        <v>29</v>
      </c>
      <c r="C1049" s="8">
        <v>4</v>
      </c>
      <c r="D1049" s="8">
        <v>792</v>
      </c>
      <c r="E1049" s="9">
        <f t="shared" si="53"/>
        <v>16500</v>
      </c>
      <c r="F1049" s="8">
        <v>1403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320</v>
      </c>
      <c r="M1049" s="9">
        <f t="shared" si="54"/>
        <v>80</v>
      </c>
      <c r="N1049" s="8">
        <v>0</v>
      </c>
      <c r="O1049" s="8">
        <v>1</v>
      </c>
      <c r="P1049" s="8">
        <v>1</v>
      </c>
      <c r="Q1049" s="8">
        <v>519</v>
      </c>
      <c r="R1049" s="9">
        <f t="shared" si="55"/>
        <v>129.75</v>
      </c>
      <c r="S1049" s="5">
        <v>1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8">
        <v>26017</v>
      </c>
      <c r="AF1049" s="5">
        <v>0</v>
      </c>
    </row>
    <row r="1050" spans="1:32" x14ac:dyDescent="0.25">
      <c r="A1050" s="2">
        <v>2015</v>
      </c>
      <c r="B1050" s="1" t="s">
        <v>29</v>
      </c>
      <c r="C1050" s="8">
        <v>107</v>
      </c>
      <c r="D1050" s="8">
        <v>24774</v>
      </c>
      <c r="E1050" s="9">
        <f t="shared" si="53"/>
        <v>19294.392523364488</v>
      </c>
      <c r="F1050" s="8">
        <v>17620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2259</v>
      </c>
      <c r="M1050" s="9">
        <f t="shared" si="54"/>
        <v>21.11214953271028</v>
      </c>
      <c r="N1050" s="8">
        <v>14</v>
      </c>
      <c r="O1050" s="8">
        <v>0</v>
      </c>
      <c r="P1050" s="8">
        <v>0</v>
      </c>
      <c r="Q1050" s="8">
        <v>14905</v>
      </c>
      <c r="R1050" s="9">
        <f t="shared" si="55"/>
        <v>139.29906542056074</v>
      </c>
      <c r="S1050" s="5">
        <v>1</v>
      </c>
      <c r="T1050" s="5">
        <v>0</v>
      </c>
      <c r="U1050" s="5">
        <v>0</v>
      </c>
      <c r="V1050" s="5">
        <v>0</v>
      </c>
      <c r="W1050" s="5">
        <v>0</v>
      </c>
      <c r="X1050" s="5">
        <v>1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8">
        <v>22338</v>
      </c>
      <c r="AF1050" s="5">
        <v>1</v>
      </c>
    </row>
    <row r="1051" spans="1:32" x14ac:dyDescent="0.25">
      <c r="A1051" s="2">
        <v>2015</v>
      </c>
      <c r="B1051" s="1" t="s">
        <v>29</v>
      </c>
      <c r="C1051" s="8">
        <v>10</v>
      </c>
      <c r="D1051" s="8">
        <v>1852</v>
      </c>
      <c r="E1051" s="9">
        <f t="shared" si="53"/>
        <v>15433.333333333332</v>
      </c>
      <c r="F1051" s="8">
        <v>1997</v>
      </c>
      <c r="G1051" s="8">
        <v>185</v>
      </c>
      <c r="H1051" s="8">
        <v>148</v>
      </c>
      <c r="I1051" s="8">
        <v>0</v>
      </c>
      <c r="J1051" s="8">
        <v>0</v>
      </c>
      <c r="K1051" s="8">
        <v>0</v>
      </c>
      <c r="L1051" s="8">
        <v>984</v>
      </c>
      <c r="M1051" s="9">
        <f t="shared" si="54"/>
        <v>98.4</v>
      </c>
      <c r="N1051" s="8">
        <v>3</v>
      </c>
      <c r="O1051" s="8">
        <v>2</v>
      </c>
      <c r="P1051" s="8">
        <v>0</v>
      </c>
      <c r="Q1051" s="8">
        <v>24466</v>
      </c>
      <c r="R1051" s="9">
        <f t="shared" si="55"/>
        <v>2446.6</v>
      </c>
      <c r="S1051" s="5">
        <v>1</v>
      </c>
      <c r="T1051" s="5">
        <v>0</v>
      </c>
      <c r="U1051" s="5">
        <v>0</v>
      </c>
      <c r="V1051" s="5">
        <v>0</v>
      </c>
      <c r="W1051" s="5">
        <v>0</v>
      </c>
      <c r="X1051" s="5">
        <v>1</v>
      </c>
      <c r="Y1051" s="5">
        <v>0</v>
      </c>
      <c r="Z1051" s="5">
        <v>1</v>
      </c>
      <c r="AA1051" s="5">
        <v>0</v>
      </c>
      <c r="AB1051" s="5">
        <v>0</v>
      </c>
      <c r="AC1051" s="5">
        <v>1</v>
      </c>
      <c r="AD1051" s="5">
        <v>0</v>
      </c>
      <c r="AE1051" s="8">
        <v>14</v>
      </c>
      <c r="AF1051" s="5">
        <v>1</v>
      </c>
    </row>
    <row r="1052" spans="1:32" x14ac:dyDescent="0.25">
      <c r="A1052" s="2">
        <v>2015</v>
      </c>
      <c r="B1052" s="1" t="s">
        <v>29</v>
      </c>
      <c r="C1052" s="8">
        <v>1</v>
      </c>
      <c r="D1052" s="8">
        <v>171</v>
      </c>
      <c r="E1052" s="9">
        <f t="shared" si="53"/>
        <v>14250</v>
      </c>
      <c r="F1052" s="8">
        <v>1114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8">
        <v>2085</v>
      </c>
      <c r="M1052" s="9">
        <f t="shared" si="54"/>
        <v>2085</v>
      </c>
      <c r="N1052" s="8">
        <v>0</v>
      </c>
      <c r="O1052" s="8">
        <v>1</v>
      </c>
      <c r="P1052" s="8">
        <v>0</v>
      </c>
      <c r="Q1052" s="8">
        <v>2810</v>
      </c>
      <c r="R1052" s="9">
        <f t="shared" si="55"/>
        <v>2810</v>
      </c>
      <c r="S1052" s="5">
        <v>1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8">
        <v>555</v>
      </c>
      <c r="AF1052" s="5">
        <v>1</v>
      </c>
    </row>
    <row r="1053" spans="1:32" x14ac:dyDescent="0.25">
      <c r="A1053" s="2">
        <v>2015</v>
      </c>
      <c r="B1053" s="1" t="s">
        <v>29</v>
      </c>
      <c r="C1053" s="8">
        <v>3</v>
      </c>
      <c r="D1053" s="8">
        <v>540</v>
      </c>
      <c r="E1053" s="9">
        <f t="shared" si="53"/>
        <v>15000</v>
      </c>
      <c r="F1053" s="8">
        <v>2166</v>
      </c>
      <c r="G1053" s="8">
        <v>98</v>
      </c>
      <c r="H1053" s="8">
        <v>125</v>
      </c>
      <c r="I1053" s="8">
        <v>0</v>
      </c>
      <c r="J1053" s="8">
        <v>0</v>
      </c>
      <c r="K1053" s="8">
        <v>0</v>
      </c>
      <c r="L1053" s="8">
        <v>580</v>
      </c>
      <c r="M1053" s="9">
        <f t="shared" si="54"/>
        <v>193.33333333333334</v>
      </c>
      <c r="N1053" s="8">
        <v>3</v>
      </c>
      <c r="O1053" s="8">
        <v>2</v>
      </c>
      <c r="P1053" s="8">
        <v>0</v>
      </c>
      <c r="Q1053" s="8">
        <v>11234</v>
      </c>
      <c r="R1053" s="9">
        <f t="shared" si="55"/>
        <v>3744.6666666666665</v>
      </c>
      <c r="S1053" s="5">
        <v>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1</v>
      </c>
      <c r="AA1053" s="5">
        <v>0</v>
      </c>
      <c r="AB1053" s="5">
        <v>0</v>
      </c>
      <c r="AC1053" s="5">
        <v>1</v>
      </c>
      <c r="AD1053" s="5">
        <v>0</v>
      </c>
      <c r="AE1053" s="8">
        <v>156</v>
      </c>
      <c r="AF1053" s="5">
        <v>1</v>
      </c>
    </row>
    <row r="1054" spans="1:32" x14ac:dyDescent="0.25">
      <c r="A1054" s="2">
        <v>2015</v>
      </c>
      <c r="B1054" s="1" t="s">
        <v>30</v>
      </c>
      <c r="C1054" s="8">
        <v>5</v>
      </c>
      <c r="D1054" s="8">
        <v>1015</v>
      </c>
      <c r="E1054" s="9">
        <f t="shared" si="53"/>
        <v>16916.666666666668</v>
      </c>
      <c r="F1054" s="8">
        <v>4536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3500</v>
      </c>
      <c r="M1054" s="9">
        <f t="shared" si="54"/>
        <v>700</v>
      </c>
      <c r="N1054" s="8">
        <v>7</v>
      </c>
      <c r="O1054" s="8">
        <v>5</v>
      </c>
      <c r="P1054" s="8">
        <v>0</v>
      </c>
      <c r="Q1054" s="8">
        <v>25288</v>
      </c>
      <c r="R1054" s="9">
        <f t="shared" si="55"/>
        <v>5057.6000000000004</v>
      </c>
      <c r="S1054" s="5">
        <v>1</v>
      </c>
      <c r="T1054" s="5">
        <v>0</v>
      </c>
      <c r="U1054" s="5">
        <v>0</v>
      </c>
      <c r="V1054" s="5">
        <v>0</v>
      </c>
      <c r="W1054" s="5">
        <v>0</v>
      </c>
      <c r="X1054" s="5">
        <v>1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8">
        <v>2025</v>
      </c>
      <c r="AF1054" s="5">
        <v>1</v>
      </c>
    </row>
    <row r="1055" spans="1:32" x14ac:dyDescent="0.25">
      <c r="A1055" s="2">
        <v>2015</v>
      </c>
      <c r="B1055" s="1" t="s">
        <v>33</v>
      </c>
      <c r="C1055" s="8">
        <v>21</v>
      </c>
      <c r="D1055" s="8">
        <v>4016</v>
      </c>
      <c r="E1055" s="9">
        <f t="shared" si="53"/>
        <v>15936.507936507936</v>
      </c>
      <c r="F1055" s="8">
        <v>5495</v>
      </c>
      <c r="G1055" s="8">
        <v>824</v>
      </c>
      <c r="H1055" s="8">
        <v>579</v>
      </c>
      <c r="I1055" s="8">
        <v>0</v>
      </c>
      <c r="J1055" s="8">
        <v>0</v>
      </c>
      <c r="K1055" s="8">
        <v>0</v>
      </c>
      <c r="L1055" s="8">
        <v>6265</v>
      </c>
      <c r="M1055" s="9">
        <f t="shared" si="54"/>
        <v>298.33333333333331</v>
      </c>
      <c r="N1055" s="8">
        <v>10</v>
      </c>
      <c r="O1055" s="8">
        <v>2</v>
      </c>
      <c r="P1055" s="8">
        <v>1</v>
      </c>
      <c r="Q1055" s="8">
        <v>106288</v>
      </c>
      <c r="R1055" s="9">
        <f t="shared" si="55"/>
        <v>5061.333333333333</v>
      </c>
      <c r="S1055" s="5">
        <v>1</v>
      </c>
      <c r="T1055" s="5">
        <v>0</v>
      </c>
      <c r="U1055" s="5">
        <v>1</v>
      </c>
      <c r="V1055" s="5">
        <v>0</v>
      </c>
      <c r="W1055" s="5">
        <v>0</v>
      </c>
      <c r="X1055" s="5">
        <v>0</v>
      </c>
      <c r="Y1055" s="5">
        <v>0</v>
      </c>
      <c r="Z1055" s="5">
        <v>1</v>
      </c>
      <c r="AA1055" s="5">
        <v>0</v>
      </c>
      <c r="AB1055" s="5">
        <v>0</v>
      </c>
      <c r="AC1055" s="5">
        <v>1</v>
      </c>
      <c r="AD1055" s="5">
        <v>0</v>
      </c>
      <c r="AE1055" s="8">
        <v>2865</v>
      </c>
      <c r="AF1055" s="5">
        <v>1</v>
      </c>
    </row>
    <row r="1056" spans="1:32" x14ac:dyDescent="0.25">
      <c r="A1056" s="2">
        <v>2015</v>
      </c>
      <c r="B1056" s="1" t="s">
        <v>31</v>
      </c>
      <c r="C1056" s="9">
        <v>48</v>
      </c>
      <c r="D1056" s="9">
        <v>9594</v>
      </c>
      <c r="E1056" s="9">
        <f t="shared" si="53"/>
        <v>16656.25</v>
      </c>
      <c r="F1056" s="9">
        <v>2215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2962</v>
      </c>
      <c r="M1056" s="9">
        <f t="shared" si="54"/>
        <v>61.708333333333336</v>
      </c>
      <c r="N1056" s="9">
        <v>10</v>
      </c>
      <c r="O1056" s="9">
        <v>1</v>
      </c>
      <c r="P1056" s="9">
        <v>0</v>
      </c>
      <c r="Q1056" s="9">
        <v>83254</v>
      </c>
      <c r="R1056" s="9">
        <f t="shared" si="55"/>
        <v>1734.4583333333333</v>
      </c>
      <c r="S1056" s="5">
        <v>1</v>
      </c>
      <c r="T1056" s="5">
        <v>1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9">
        <v>10281</v>
      </c>
      <c r="AF1056" s="5">
        <v>1</v>
      </c>
    </row>
    <row r="1057" spans="1:32" x14ac:dyDescent="0.25">
      <c r="A1057" s="2">
        <v>2015</v>
      </c>
      <c r="B1057" s="1" t="s">
        <v>29</v>
      </c>
      <c r="C1057" s="8">
        <v>24</v>
      </c>
      <c r="D1057" s="8">
        <v>4331</v>
      </c>
      <c r="E1057" s="9">
        <f t="shared" si="53"/>
        <v>15038.194444444445</v>
      </c>
      <c r="F1057" s="8">
        <v>1726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2678</v>
      </c>
      <c r="M1057" s="9">
        <f t="shared" si="54"/>
        <v>111.58333333333333</v>
      </c>
      <c r="N1057" s="8">
        <v>8</v>
      </c>
      <c r="O1057" s="8">
        <v>1</v>
      </c>
      <c r="P1057" s="8">
        <v>0</v>
      </c>
      <c r="Q1057" s="8">
        <v>20556</v>
      </c>
      <c r="R1057" s="9">
        <f t="shared" si="55"/>
        <v>856.5</v>
      </c>
      <c r="S1057" s="5">
        <v>1</v>
      </c>
      <c r="T1057" s="5">
        <v>1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8">
        <v>10047</v>
      </c>
      <c r="AF1057" s="5">
        <v>1</v>
      </c>
    </row>
    <row r="1058" spans="1:32" x14ac:dyDescent="0.25">
      <c r="A1058" s="2">
        <v>2015</v>
      </c>
      <c r="B1058" s="1" t="s">
        <v>29</v>
      </c>
      <c r="C1058" s="8">
        <v>20</v>
      </c>
      <c r="D1058" s="8">
        <v>1144</v>
      </c>
      <c r="E1058" s="9">
        <f t="shared" ref="E1058:E1115" si="56">D1058/C1058/12*1000</f>
        <v>4766.666666666667</v>
      </c>
      <c r="F1058" s="8">
        <v>2100</v>
      </c>
      <c r="G1058" s="8">
        <v>79</v>
      </c>
      <c r="H1058" s="8">
        <v>72</v>
      </c>
      <c r="I1058" s="8">
        <v>0</v>
      </c>
      <c r="J1058" s="8">
        <v>0</v>
      </c>
      <c r="K1058" s="8">
        <v>0</v>
      </c>
      <c r="L1058" s="8">
        <v>3533</v>
      </c>
      <c r="M1058" s="9">
        <f t="shared" si="54"/>
        <v>176.65</v>
      </c>
      <c r="N1058" s="8">
        <v>11</v>
      </c>
      <c r="O1058" s="8">
        <v>1</v>
      </c>
      <c r="P1058" s="8">
        <v>0</v>
      </c>
      <c r="Q1058" s="8">
        <v>6426</v>
      </c>
      <c r="R1058" s="9">
        <f t="shared" si="55"/>
        <v>321.3</v>
      </c>
      <c r="S1058" s="5">
        <v>1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1</v>
      </c>
      <c r="AA1058" s="5">
        <v>0</v>
      </c>
      <c r="AB1058" s="5">
        <v>0</v>
      </c>
      <c r="AC1058" s="5">
        <v>1</v>
      </c>
      <c r="AD1058" s="5">
        <v>0</v>
      </c>
      <c r="AE1058" s="8">
        <v>10248</v>
      </c>
      <c r="AF1058" s="5">
        <v>0</v>
      </c>
    </row>
    <row r="1059" spans="1:32" x14ac:dyDescent="0.25">
      <c r="A1059" s="2">
        <v>2015</v>
      </c>
      <c r="B1059" s="1" t="s">
        <v>29</v>
      </c>
      <c r="C1059" s="8">
        <v>2</v>
      </c>
      <c r="D1059" s="8">
        <v>282</v>
      </c>
      <c r="E1059" s="9">
        <f t="shared" si="56"/>
        <v>11750</v>
      </c>
      <c r="F1059" s="8">
        <v>183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210</v>
      </c>
      <c r="M1059" s="9">
        <f t="shared" si="54"/>
        <v>105</v>
      </c>
      <c r="N1059" s="8">
        <v>2</v>
      </c>
      <c r="O1059" s="8">
        <v>1</v>
      </c>
      <c r="P1059" s="8">
        <v>0</v>
      </c>
      <c r="Q1059" s="8">
        <v>185</v>
      </c>
      <c r="R1059" s="9">
        <f t="shared" si="55"/>
        <v>92.5</v>
      </c>
      <c r="S1059" s="5">
        <v>1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8">
        <v>80272</v>
      </c>
      <c r="AF1059" s="5">
        <v>0</v>
      </c>
    </row>
    <row r="1060" spans="1:32" x14ac:dyDescent="0.25">
      <c r="A1060" s="2">
        <v>2015</v>
      </c>
      <c r="B1060" s="1" t="s">
        <v>29</v>
      </c>
      <c r="C1060" s="8">
        <v>14</v>
      </c>
      <c r="D1060" s="8">
        <v>2386</v>
      </c>
      <c r="E1060" s="9">
        <f t="shared" si="56"/>
        <v>14202.38095238095</v>
      </c>
      <c r="F1060" s="8">
        <v>1106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2820</v>
      </c>
      <c r="M1060" s="9">
        <f t="shared" si="54"/>
        <v>201.42857142857142</v>
      </c>
      <c r="N1060" s="8">
        <v>10</v>
      </c>
      <c r="O1060" s="8">
        <v>3</v>
      </c>
      <c r="P1060" s="8">
        <v>0</v>
      </c>
      <c r="Q1060" s="8">
        <v>21002</v>
      </c>
      <c r="R1060" s="9">
        <f t="shared" si="55"/>
        <v>1500.1428571428571</v>
      </c>
      <c r="S1060" s="5">
        <v>1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8">
        <v>59037</v>
      </c>
      <c r="AF1060" s="5">
        <v>0</v>
      </c>
    </row>
    <row r="1061" spans="1:32" x14ac:dyDescent="0.25">
      <c r="A1061" s="2">
        <v>2015</v>
      </c>
      <c r="B1061" s="1" t="s">
        <v>29</v>
      </c>
      <c r="C1061" s="8">
        <v>14</v>
      </c>
      <c r="D1061" s="8">
        <v>1640</v>
      </c>
      <c r="E1061" s="9">
        <f t="shared" si="56"/>
        <v>9761.9047619047615</v>
      </c>
      <c r="F1061" s="8">
        <v>2285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8">
        <v>2023</v>
      </c>
      <c r="M1061" s="9">
        <f t="shared" si="54"/>
        <v>144.5</v>
      </c>
      <c r="N1061" s="8">
        <v>5</v>
      </c>
      <c r="O1061" s="8">
        <v>2</v>
      </c>
      <c r="P1061" s="8">
        <v>1</v>
      </c>
      <c r="Q1061" s="8">
        <v>23464</v>
      </c>
      <c r="R1061" s="9">
        <f t="shared" si="55"/>
        <v>1676</v>
      </c>
      <c r="S1061" s="5">
        <v>1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8">
        <v>32600</v>
      </c>
      <c r="AF1061" s="5">
        <v>0</v>
      </c>
    </row>
    <row r="1062" spans="1:32" x14ac:dyDescent="0.25">
      <c r="A1062" s="2">
        <v>2015</v>
      </c>
      <c r="B1062" s="1" t="s">
        <v>29</v>
      </c>
      <c r="C1062" s="8">
        <v>6</v>
      </c>
      <c r="D1062" s="8">
        <v>1102</v>
      </c>
      <c r="E1062" s="9">
        <f t="shared" si="56"/>
        <v>15305.555555555555</v>
      </c>
      <c r="F1062" s="8">
        <v>4091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8334</v>
      </c>
      <c r="M1062" s="9">
        <f t="shared" si="54"/>
        <v>1389</v>
      </c>
      <c r="N1062" s="8">
        <v>13</v>
      </c>
      <c r="O1062" s="8">
        <v>6</v>
      </c>
      <c r="P1062" s="8">
        <v>0</v>
      </c>
      <c r="Q1062" s="8">
        <v>119599</v>
      </c>
      <c r="R1062" s="9">
        <f t="shared" si="55"/>
        <v>19933.166666666668</v>
      </c>
      <c r="S1062" s="5">
        <v>1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8">
        <v>15920</v>
      </c>
      <c r="AF1062" s="5">
        <v>1</v>
      </c>
    </row>
    <row r="1063" spans="1:32" x14ac:dyDescent="0.25">
      <c r="A1063" s="2">
        <v>2015</v>
      </c>
      <c r="B1063" s="1" t="s">
        <v>29</v>
      </c>
      <c r="C1063" s="8">
        <v>3</v>
      </c>
      <c r="D1063" s="8">
        <v>540</v>
      </c>
      <c r="E1063" s="9">
        <f t="shared" si="56"/>
        <v>15000</v>
      </c>
      <c r="F1063" s="8">
        <v>1998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3130</v>
      </c>
      <c r="M1063" s="9">
        <f t="shared" si="54"/>
        <v>1043.3333333333333</v>
      </c>
      <c r="N1063" s="8">
        <v>8</v>
      </c>
      <c r="O1063" s="8">
        <v>5</v>
      </c>
      <c r="P1063" s="8">
        <v>0</v>
      </c>
      <c r="Q1063" s="8">
        <v>19767</v>
      </c>
      <c r="R1063" s="9">
        <f t="shared" si="55"/>
        <v>6589</v>
      </c>
      <c r="S1063" s="5">
        <v>1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8">
        <v>54128</v>
      </c>
      <c r="AF1063" s="5">
        <v>0</v>
      </c>
    </row>
    <row r="1064" spans="1:32" x14ac:dyDescent="0.25">
      <c r="A1064" s="2">
        <v>2015</v>
      </c>
      <c r="B1064" s="1" t="s">
        <v>29</v>
      </c>
      <c r="C1064" s="8">
        <v>10</v>
      </c>
      <c r="D1064" s="8">
        <v>1815</v>
      </c>
      <c r="E1064" s="9">
        <f t="shared" si="56"/>
        <v>15125</v>
      </c>
      <c r="F1064" s="8">
        <v>2392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367</v>
      </c>
      <c r="M1064" s="9">
        <f t="shared" si="54"/>
        <v>36.700000000000003</v>
      </c>
      <c r="N1064" s="8">
        <v>6</v>
      </c>
      <c r="O1064" s="8">
        <v>0</v>
      </c>
      <c r="P1064" s="8">
        <v>3</v>
      </c>
      <c r="Q1064" s="8">
        <v>37117</v>
      </c>
      <c r="R1064" s="9">
        <f t="shared" si="55"/>
        <v>3711.7</v>
      </c>
      <c r="S1064" s="5">
        <v>1</v>
      </c>
      <c r="T1064" s="5">
        <v>1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8">
        <v>66450</v>
      </c>
      <c r="AF1064" s="5">
        <v>0</v>
      </c>
    </row>
    <row r="1065" spans="1:32" x14ac:dyDescent="0.25">
      <c r="A1065" s="2">
        <v>2015</v>
      </c>
      <c r="B1065" s="1" t="s">
        <v>29</v>
      </c>
      <c r="C1065" s="8">
        <v>14</v>
      </c>
      <c r="D1065" s="8">
        <v>1499</v>
      </c>
      <c r="E1065" s="9">
        <f t="shared" si="56"/>
        <v>8922.6190476190477</v>
      </c>
      <c r="F1065" s="8">
        <v>8173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8">
        <v>252</v>
      </c>
      <c r="M1065" s="9">
        <f t="shared" si="54"/>
        <v>18</v>
      </c>
      <c r="N1065" s="8">
        <v>0</v>
      </c>
      <c r="O1065" s="8">
        <v>0</v>
      </c>
      <c r="P1065" s="8">
        <v>0</v>
      </c>
      <c r="Q1065" s="8">
        <v>6415</v>
      </c>
      <c r="R1065" s="9">
        <f t="shared" si="55"/>
        <v>458.21428571428572</v>
      </c>
      <c r="S1065" s="5">
        <v>0</v>
      </c>
      <c r="T1065" s="5">
        <v>1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8">
        <v>28489</v>
      </c>
      <c r="AF1065" s="5">
        <v>0</v>
      </c>
    </row>
    <row r="1066" spans="1:32" x14ac:dyDescent="0.25">
      <c r="A1066" s="2">
        <v>2015</v>
      </c>
      <c r="B1066" s="1" t="s">
        <v>30</v>
      </c>
      <c r="C1066" s="8">
        <v>17</v>
      </c>
      <c r="D1066" s="8">
        <v>1970</v>
      </c>
      <c r="E1066" s="9">
        <f t="shared" si="56"/>
        <v>9656.8627450980384</v>
      </c>
      <c r="F1066" s="8">
        <v>3723</v>
      </c>
      <c r="G1066" s="8">
        <v>86</v>
      </c>
      <c r="H1066" s="8">
        <v>48</v>
      </c>
      <c r="I1066" s="8">
        <v>0</v>
      </c>
      <c r="J1066" s="8">
        <v>0</v>
      </c>
      <c r="K1066" s="8">
        <v>0</v>
      </c>
      <c r="L1066" s="8">
        <v>2325</v>
      </c>
      <c r="M1066" s="9">
        <f t="shared" si="54"/>
        <v>136.76470588235293</v>
      </c>
      <c r="N1066" s="8">
        <v>5</v>
      </c>
      <c r="O1066" s="8">
        <v>3</v>
      </c>
      <c r="P1066" s="8">
        <v>0</v>
      </c>
      <c r="Q1066" s="8">
        <v>26119</v>
      </c>
      <c r="R1066" s="9">
        <f t="shared" si="55"/>
        <v>1536.4117647058824</v>
      </c>
      <c r="S1066" s="5">
        <v>1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1</v>
      </c>
      <c r="AA1066" s="5">
        <v>0</v>
      </c>
      <c r="AB1066" s="5">
        <v>0</v>
      </c>
      <c r="AC1066" s="5">
        <v>1</v>
      </c>
      <c r="AD1066" s="5">
        <v>0</v>
      </c>
      <c r="AE1066" s="8">
        <v>73020</v>
      </c>
      <c r="AF1066" s="5">
        <v>0</v>
      </c>
    </row>
    <row r="1067" spans="1:32" x14ac:dyDescent="0.25">
      <c r="A1067" s="2">
        <v>2015</v>
      </c>
      <c r="B1067" s="1" t="s">
        <v>30</v>
      </c>
      <c r="C1067" s="8">
        <v>14</v>
      </c>
      <c r="D1067" s="8">
        <v>1662</v>
      </c>
      <c r="E1067" s="9">
        <f t="shared" si="56"/>
        <v>9892.8571428571431</v>
      </c>
      <c r="F1067" s="8">
        <v>1926</v>
      </c>
      <c r="G1067" s="8">
        <v>152</v>
      </c>
      <c r="H1067" s="8">
        <v>0</v>
      </c>
      <c r="I1067" s="8">
        <v>0</v>
      </c>
      <c r="J1067" s="8">
        <v>0</v>
      </c>
      <c r="K1067" s="8">
        <v>0</v>
      </c>
      <c r="L1067" s="8">
        <v>2143</v>
      </c>
      <c r="M1067" s="9">
        <f t="shared" si="54"/>
        <v>153.07142857142858</v>
      </c>
      <c r="N1067" s="8">
        <v>4</v>
      </c>
      <c r="O1067" s="8">
        <v>3</v>
      </c>
      <c r="P1067" s="8">
        <v>0</v>
      </c>
      <c r="Q1067" s="8">
        <v>14950</v>
      </c>
      <c r="R1067" s="9">
        <f t="shared" si="55"/>
        <v>1067.8571428571429</v>
      </c>
      <c r="S1067" s="5">
        <v>1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1</v>
      </c>
      <c r="AA1067" s="5">
        <v>0</v>
      </c>
      <c r="AB1067" s="5">
        <v>0</v>
      </c>
      <c r="AC1067" s="5">
        <v>0</v>
      </c>
      <c r="AD1067" s="5">
        <v>0</v>
      </c>
      <c r="AE1067" s="8">
        <v>80</v>
      </c>
      <c r="AF1067" s="5">
        <v>1</v>
      </c>
    </row>
    <row r="1068" spans="1:32" x14ac:dyDescent="0.25">
      <c r="A1068" s="2">
        <v>2015</v>
      </c>
      <c r="B1068" s="1" t="s">
        <v>30</v>
      </c>
      <c r="C1068" s="8">
        <v>4</v>
      </c>
      <c r="D1068" s="8">
        <v>1266</v>
      </c>
      <c r="E1068" s="9">
        <f t="shared" si="56"/>
        <v>26375</v>
      </c>
      <c r="F1068" s="8">
        <v>1514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2562</v>
      </c>
      <c r="M1068" s="9">
        <f t="shared" si="54"/>
        <v>640.5</v>
      </c>
      <c r="N1068" s="8">
        <v>2</v>
      </c>
      <c r="O1068" s="8">
        <v>5</v>
      </c>
      <c r="P1068" s="8">
        <v>0</v>
      </c>
      <c r="Q1068" s="8">
        <v>20868</v>
      </c>
      <c r="R1068" s="9">
        <f t="shared" si="55"/>
        <v>5217</v>
      </c>
      <c r="S1068" s="5">
        <v>1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8">
        <v>110</v>
      </c>
      <c r="AF1068" s="5">
        <v>1</v>
      </c>
    </row>
    <row r="1069" spans="1:32" x14ac:dyDescent="0.25">
      <c r="A1069" s="2">
        <v>2015</v>
      </c>
      <c r="B1069" s="1" t="s">
        <v>29</v>
      </c>
      <c r="C1069" s="9">
        <v>1</v>
      </c>
      <c r="D1069" s="9">
        <v>158</v>
      </c>
      <c r="E1069" s="9">
        <f t="shared" si="56"/>
        <v>13166.666666666666</v>
      </c>
      <c r="F1069" s="9">
        <v>825</v>
      </c>
      <c r="G1069" s="9">
        <v>0</v>
      </c>
      <c r="H1069" s="9">
        <v>0</v>
      </c>
      <c r="I1069" s="9">
        <v>0</v>
      </c>
      <c r="J1069" s="9">
        <v>0</v>
      </c>
      <c r="K1069" s="9">
        <v>0</v>
      </c>
      <c r="L1069" s="9">
        <v>857</v>
      </c>
      <c r="M1069" s="9">
        <f t="shared" si="54"/>
        <v>857</v>
      </c>
      <c r="N1069" s="9">
        <v>3</v>
      </c>
      <c r="O1069" s="9">
        <v>2</v>
      </c>
      <c r="P1069" s="9">
        <v>0</v>
      </c>
      <c r="Q1069" s="9">
        <v>6067</v>
      </c>
      <c r="R1069" s="9">
        <f t="shared" si="55"/>
        <v>6067</v>
      </c>
      <c r="S1069" s="5">
        <v>1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9">
        <v>219468</v>
      </c>
      <c r="AF1069" s="5">
        <v>0</v>
      </c>
    </row>
    <row r="1070" spans="1:32" x14ac:dyDescent="0.25">
      <c r="A1070" s="2">
        <v>2015</v>
      </c>
      <c r="B1070" s="1" t="s">
        <v>29</v>
      </c>
      <c r="C1070" s="8">
        <v>7</v>
      </c>
      <c r="D1070" s="8">
        <v>870</v>
      </c>
      <c r="E1070" s="9">
        <f t="shared" si="56"/>
        <v>10357.142857142857</v>
      </c>
      <c r="F1070" s="8">
        <v>700</v>
      </c>
      <c r="G1070" s="8">
        <v>71</v>
      </c>
      <c r="H1070" s="8">
        <v>40</v>
      </c>
      <c r="I1070" s="8">
        <v>0</v>
      </c>
      <c r="J1070" s="8">
        <v>0</v>
      </c>
      <c r="K1070" s="8">
        <v>0</v>
      </c>
      <c r="L1070" s="8">
        <v>1876</v>
      </c>
      <c r="M1070" s="9">
        <f t="shared" si="54"/>
        <v>268</v>
      </c>
      <c r="N1070" s="8">
        <v>5</v>
      </c>
      <c r="O1070" s="8">
        <v>3</v>
      </c>
      <c r="P1070" s="8">
        <v>2</v>
      </c>
      <c r="Q1070" s="8">
        <v>4947</v>
      </c>
      <c r="R1070" s="9">
        <f t="shared" si="55"/>
        <v>706.71428571428567</v>
      </c>
      <c r="S1070" s="5">
        <v>1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1</v>
      </c>
      <c r="AA1070" s="5">
        <v>0</v>
      </c>
      <c r="AB1070" s="5">
        <v>0</v>
      </c>
      <c r="AC1070" s="5">
        <v>1</v>
      </c>
      <c r="AD1070" s="5">
        <v>0</v>
      </c>
      <c r="AE1070" s="8">
        <v>23759</v>
      </c>
      <c r="AF1070" s="5">
        <v>0</v>
      </c>
    </row>
    <row r="1071" spans="1:32" x14ac:dyDescent="0.25">
      <c r="A1071" s="2">
        <v>2015</v>
      </c>
      <c r="B1071" s="1" t="s">
        <v>29</v>
      </c>
      <c r="C1071" s="8">
        <v>8</v>
      </c>
      <c r="D1071" s="8">
        <v>1495</v>
      </c>
      <c r="E1071" s="9">
        <f t="shared" si="56"/>
        <v>15572.916666666666</v>
      </c>
      <c r="F1071" s="8">
        <v>575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605</v>
      </c>
      <c r="M1071" s="9">
        <f t="shared" si="54"/>
        <v>75.625</v>
      </c>
      <c r="N1071" s="8">
        <v>4</v>
      </c>
      <c r="O1071" s="8">
        <v>2</v>
      </c>
      <c r="P1071" s="8">
        <v>0</v>
      </c>
      <c r="Q1071" s="8">
        <v>1786</v>
      </c>
      <c r="R1071" s="9">
        <f t="shared" si="55"/>
        <v>223.25</v>
      </c>
      <c r="S1071" s="5">
        <v>1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8">
        <v>5041</v>
      </c>
      <c r="AF1071" s="5">
        <v>1</v>
      </c>
    </row>
    <row r="1072" spans="1:32" x14ac:dyDescent="0.25">
      <c r="A1072" s="2">
        <v>2015</v>
      </c>
      <c r="B1072" s="1" t="s">
        <v>29</v>
      </c>
      <c r="C1072" s="8">
        <v>7</v>
      </c>
      <c r="D1072" s="8">
        <v>795</v>
      </c>
      <c r="E1072" s="9">
        <f t="shared" si="56"/>
        <v>9464.2857142857138</v>
      </c>
      <c r="F1072" s="8">
        <v>864</v>
      </c>
      <c r="G1072" s="8">
        <v>66</v>
      </c>
      <c r="H1072" s="8">
        <v>38</v>
      </c>
      <c r="I1072" s="8">
        <v>0</v>
      </c>
      <c r="J1072" s="8">
        <v>0</v>
      </c>
      <c r="K1072" s="8">
        <v>0</v>
      </c>
      <c r="L1072" s="8">
        <v>1045</v>
      </c>
      <c r="M1072" s="9">
        <f t="shared" si="54"/>
        <v>149.28571428571428</v>
      </c>
      <c r="N1072" s="8">
        <v>6</v>
      </c>
      <c r="O1072" s="8">
        <v>0</v>
      </c>
      <c r="P1072" s="8">
        <v>0</v>
      </c>
      <c r="Q1072" s="8">
        <v>792</v>
      </c>
      <c r="R1072" s="9">
        <f t="shared" si="55"/>
        <v>113.14285714285714</v>
      </c>
      <c r="S1072" s="5">
        <v>1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1</v>
      </c>
      <c r="AA1072" s="5">
        <v>0</v>
      </c>
      <c r="AB1072" s="5">
        <v>0</v>
      </c>
      <c r="AC1072" s="5">
        <v>1</v>
      </c>
      <c r="AD1072" s="5">
        <v>0</v>
      </c>
      <c r="AE1072" s="8">
        <v>3100</v>
      </c>
      <c r="AF1072" s="5">
        <v>0</v>
      </c>
    </row>
    <row r="1073" spans="1:32" x14ac:dyDescent="0.25">
      <c r="A1073" s="2">
        <v>2015</v>
      </c>
      <c r="B1073" s="1" t="s">
        <v>30</v>
      </c>
      <c r="C1073" s="8">
        <v>139</v>
      </c>
      <c r="D1073" s="8">
        <v>39265</v>
      </c>
      <c r="E1073" s="9">
        <f t="shared" si="56"/>
        <v>23540.167865707434</v>
      </c>
      <c r="F1073" s="8">
        <v>3350</v>
      </c>
      <c r="G1073" s="8">
        <v>1399</v>
      </c>
      <c r="H1073" s="8">
        <v>525</v>
      </c>
      <c r="I1073" s="8">
        <v>0</v>
      </c>
      <c r="J1073" s="8">
        <v>0</v>
      </c>
      <c r="K1073" s="8">
        <v>0</v>
      </c>
      <c r="L1073" s="8">
        <v>14141</v>
      </c>
      <c r="M1073" s="9">
        <f t="shared" si="54"/>
        <v>101.73381294964028</v>
      </c>
      <c r="N1073" s="8">
        <v>40</v>
      </c>
      <c r="O1073" s="8">
        <v>5</v>
      </c>
      <c r="P1073" s="8">
        <v>2</v>
      </c>
      <c r="Q1073" s="8">
        <v>224462</v>
      </c>
      <c r="R1073" s="9">
        <f t="shared" si="55"/>
        <v>1614.8345323741007</v>
      </c>
      <c r="S1073" s="5">
        <v>1</v>
      </c>
      <c r="T1073" s="5">
        <v>0</v>
      </c>
      <c r="U1073" s="5">
        <v>1</v>
      </c>
      <c r="V1073" s="5">
        <v>0</v>
      </c>
      <c r="W1073" s="5">
        <v>0</v>
      </c>
      <c r="X1073" s="5">
        <v>0</v>
      </c>
      <c r="Y1073" s="5">
        <v>0</v>
      </c>
      <c r="Z1073" s="5">
        <v>1</v>
      </c>
      <c r="AA1073" s="5">
        <v>0</v>
      </c>
      <c r="AB1073" s="5">
        <v>0</v>
      </c>
      <c r="AC1073" s="5">
        <v>1</v>
      </c>
      <c r="AD1073" s="5">
        <v>0</v>
      </c>
      <c r="AE1073" s="8">
        <v>108432</v>
      </c>
      <c r="AF1073" s="5">
        <v>1</v>
      </c>
    </row>
    <row r="1074" spans="1:32" x14ac:dyDescent="0.25">
      <c r="A1074" s="2">
        <v>2015</v>
      </c>
      <c r="B1074" s="1" t="s">
        <v>29</v>
      </c>
      <c r="C1074" s="9">
        <v>37</v>
      </c>
      <c r="D1074" s="9">
        <v>4221</v>
      </c>
      <c r="E1074" s="9">
        <f t="shared" si="56"/>
        <v>9506.7567567567567</v>
      </c>
      <c r="F1074" s="9">
        <v>2403</v>
      </c>
      <c r="G1074" s="9">
        <v>729</v>
      </c>
      <c r="H1074" s="9">
        <v>347</v>
      </c>
      <c r="I1074" s="9">
        <v>0</v>
      </c>
      <c r="J1074" s="9">
        <v>0</v>
      </c>
      <c r="K1074" s="9">
        <v>0</v>
      </c>
      <c r="L1074" s="9">
        <v>5376</v>
      </c>
      <c r="M1074" s="9">
        <f t="shared" si="54"/>
        <v>145.29729729729729</v>
      </c>
      <c r="N1074" s="9">
        <v>16</v>
      </c>
      <c r="O1074" s="9">
        <v>3</v>
      </c>
      <c r="P1074" s="9">
        <v>1</v>
      </c>
      <c r="Q1074" s="9">
        <v>33240</v>
      </c>
      <c r="R1074" s="9">
        <f t="shared" si="55"/>
        <v>898.37837837837833</v>
      </c>
      <c r="S1074" s="5">
        <v>1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1</v>
      </c>
      <c r="AA1074" s="5">
        <v>0</v>
      </c>
      <c r="AB1074" s="5">
        <v>0</v>
      </c>
      <c r="AC1074" s="5">
        <v>1</v>
      </c>
      <c r="AD1074" s="5">
        <v>0</v>
      </c>
      <c r="AE1074" s="9">
        <v>25319</v>
      </c>
      <c r="AF1074" s="5">
        <v>1</v>
      </c>
    </row>
    <row r="1075" spans="1:32" x14ac:dyDescent="0.25">
      <c r="A1075" s="2">
        <v>2015</v>
      </c>
      <c r="B1075" s="1" t="s">
        <v>29</v>
      </c>
      <c r="C1075" s="8">
        <v>31</v>
      </c>
      <c r="D1075" s="8">
        <v>5053</v>
      </c>
      <c r="E1075" s="9">
        <f t="shared" si="56"/>
        <v>13583.333333333334</v>
      </c>
      <c r="F1075" s="8">
        <v>2350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995</v>
      </c>
      <c r="M1075" s="9">
        <f t="shared" si="54"/>
        <v>32.096774193548384</v>
      </c>
      <c r="N1075" s="8">
        <v>5</v>
      </c>
      <c r="O1075" s="8">
        <v>0</v>
      </c>
      <c r="P1075" s="8">
        <v>0</v>
      </c>
      <c r="Q1075" s="8">
        <v>6536</v>
      </c>
      <c r="R1075" s="9">
        <f t="shared" si="55"/>
        <v>210.83870967741936</v>
      </c>
      <c r="S1075" s="5">
        <v>1</v>
      </c>
      <c r="T1075" s="5">
        <v>1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8">
        <v>27894</v>
      </c>
      <c r="AF1075" s="5">
        <v>0</v>
      </c>
    </row>
    <row r="1076" spans="1:32" x14ac:dyDescent="0.25">
      <c r="A1076" s="2">
        <v>2015</v>
      </c>
      <c r="B1076" s="1" t="s">
        <v>29</v>
      </c>
      <c r="C1076" s="9">
        <v>4</v>
      </c>
      <c r="D1076" s="9">
        <v>2862</v>
      </c>
      <c r="E1076" s="9">
        <f t="shared" si="56"/>
        <v>59625</v>
      </c>
      <c r="F1076" s="9">
        <v>2500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760</v>
      </c>
      <c r="M1076" s="9">
        <f t="shared" si="54"/>
        <v>190</v>
      </c>
      <c r="N1076" s="9">
        <v>1</v>
      </c>
      <c r="O1076" s="9">
        <v>1</v>
      </c>
      <c r="P1076" s="9">
        <v>0</v>
      </c>
      <c r="Q1076" s="9">
        <v>51192</v>
      </c>
      <c r="R1076" s="9">
        <f t="shared" si="55"/>
        <v>12798</v>
      </c>
      <c r="S1076" s="5">
        <v>1</v>
      </c>
      <c r="T1076" s="5">
        <v>1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9">
        <v>15396</v>
      </c>
      <c r="AF1076" s="5">
        <v>1</v>
      </c>
    </row>
    <row r="1077" spans="1:32" x14ac:dyDescent="0.25">
      <c r="A1077" s="2">
        <v>2015</v>
      </c>
      <c r="B1077" s="1" t="s">
        <v>29</v>
      </c>
      <c r="C1077" s="8">
        <v>7</v>
      </c>
      <c r="D1077" s="8">
        <v>945</v>
      </c>
      <c r="E1077" s="9">
        <f t="shared" si="56"/>
        <v>11250</v>
      </c>
      <c r="F1077" s="8">
        <v>1270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2700</v>
      </c>
      <c r="M1077" s="9">
        <f t="shared" si="54"/>
        <v>385.71428571428572</v>
      </c>
      <c r="N1077" s="8">
        <v>7</v>
      </c>
      <c r="O1077" s="8">
        <v>6</v>
      </c>
      <c r="P1077" s="8">
        <v>0</v>
      </c>
      <c r="Q1077" s="8">
        <v>31647</v>
      </c>
      <c r="R1077" s="9">
        <f t="shared" si="55"/>
        <v>4521</v>
      </c>
      <c r="S1077" s="5">
        <v>1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8">
        <v>7426</v>
      </c>
      <c r="AF1077" s="5">
        <v>0</v>
      </c>
    </row>
    <row r="1078" spans="1:32" x14ac:dyDescent="0.25">
      <c r="A1078" s="2">
        <v>2015</v>
      </c>
      <c r="B1078" s="1" t="s">
        <v>29</v>
      </c>
      <c r="C1078" s="8">
        <v>12</v>
      </c>
      <c r="D1078" s="8">
        <v>1262</v>
      </c>
      <c r="E1078" s="9">
        <f t="shared" si="56"/>
        <v>8763.8888888888887</v>
      </c>
      <c r="F1078" s="8">
        <v>1456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1225</v>
      </c>
      <c r="M1078" s="9">
        <f t="shared" si="54"/>
        <v>102.08333333333333</v>
      </c>
      <c r="N1078" s="8">
        <v>9</v>
      </c>
      <c r="O1078" s="8">
        <v>1</v>
      </c>
      <c r="P1078" s="8">
        <v>0</v>
      </c>
      <c r="Q1078" s="8">
        <v>22316</v>
      </c>
      <c r="R1078" s="9">
        <f t="shared" si="55"/>
        <v>1859.6666666666667</v>
      </c>
      <c r="S1078" s="5">
        <v>1</v>
      </c>
      <c r="T1078" s="5">
        <v>0</v>
      </c>
      <c r="U1078" s="5">
        <v>1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8">
        <v>7577</v>
      </c>
      <c r="AF1078" s="5">
        <v>1</v>
      </c>
    </row>
    <row r="1079" spans="1:32" x14ac:dyDescent="0.25">
      <c r="A1079" s="2">
        <v>2015</v>
      </c>
      <c r="B1079" s="1" t="s">
        <v>29</v>
      </c>
      <c r="C1079" s="8">
        <v>53</v>
      </c>
      <c r="D1079" s="8">
        <v>8577</v>
      </c>
      <c r="E1079" s="9">
        <f t="shared" si="56"/>
        <v>13485.849056603774</v>
      </c>
      <c r="F1079" s="8">
        <v>5666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v>7094</v>
      </c>
      <c r="M1079" s="9">
        <f t="shared" si="54"/>
        <v>133.84905660377359</v>
      </c>
      <c r="N1079" s="8">
        <v>24</v>
      </c>
      <c r="O1079" s="8">
        <v>7</v>
      </c>
      <c r="P1079" s="8">
        <v>1</v>
      </c>
      <c r="Q1079" s="8">
        <v>95507</v>
      </c>
      <c r="R1079" s="9">
        <f t="shared" si="55"/>
        <v>1802.0188679245282</v>
      </c>
      <c r="S1079" s="5">
        <v>1</v>
      </c>
      <c r="T1079" s="5">
        <v>0</v>
      </c>
      <c r="U1079" s="5">
        <v>1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8">
        <v>39477</v>
      </c>
      <c r="AF1079" s="5">
        <v>1</v>
      </c>
    </row>
    <row r="1080" spans="1:32" x14ac:dyDescent="0.25">
      <c r="A1080" s="2">
        <v>2015</v>
      </c>
      <c r="B1080" s="1" t="s">
        <v>30</v>
      </c>
      <c r="C1080" s="8">
        <v>51</v>
      </c>
      <c r="D1080" s="8">
        <v>7785</v>
      </c>
      <c r="E1080" s="9">
        <f t="shared" si="56"/>
        <v>12720.588235294117</v>
      </c>
      <c r="F1080" s="8">
        <v>3632</v>
      </c>
      <c r="G1080" s="8">
        <v>440</v>
      </c>
      <c r="H1080" s="8">
        <v>215</v>
      </c>
      <c r="I1080" s="8">
        <v>0</v>
      </c>
      <c r="J1080" s="8">
        <v>0</v>
      </c>
      <c r="K1080" s="8">
        <v>0</v>
      </c>
      <c r="L1080" s="8">
        <v>5858</v>
      </c>
      <c r="M1080" s="9">
        <f t="shared" si="54"/>
        <v>114.86274509803921</v>
      </c>
      <c r="N1080" s="8">
        <v>13</v>
      </c>
      <c r="O1080" s="8">
        <v>6</v>
      </c>
      <c r="P1080" s="8">
        <v>3</v>
      </c>
      <c r="Q1080" s="8">
        <v>50607</v>
      </c>
      <c r="R1080" s="9">
        <f t="shared" si="55"/>
        <v>992.29411764705878</v>
      </c>
      <c r="S1080" s="5">
        <v>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1</v>
      </c>
      <c r="AA1080" s="5">
        <v>0</v>
      </c>
      <c r="AB1080" s="5">
        <v>0</v>
      </c>
      <c r="AC1080" s="5">
        <v>1</v>
      </c>
      <c r="AD1080" s="5">
        <v>0</v>
      </c>
      <c r="AE1080" s="8">
        <v>25556</v>
      </c>
      <c r="AF1080" s="5">
        <v>1</v>
      </c>
    </row>
    <row r="1081" spans="1:32" x14ac:dyDescent="0.25">
      <c r="A1081" s="2">
        <v>2015</v>
      </c>
      <c r="B1081" s="1" t="s">
        <v>30</v>
      </c>
      <c r="C1081" s="8">
        <v>160</v>
      </c>
      <c r="D1081" s="8">
        <v>28969</v>
      </c>
      <c r="E1081" s="9">
        <f t="shared" si="56"/>
        <v>15088.020833333334</v>
      </c>
      <c r="F1081" s="8">
        <v>7008</v>
      </c>
      <c r="G1081" s="8">
        <v>1317</v>
      </c>
      <c r="H1081" s="8">
        <v>473</v>
      </c>
      <c r="I1081" s="8">
        <v>0</v>
      </c>
      <c r="J1081" s="8">
        <v>0</v>
      </c>
      <c r="K1081" s="8">
        <v>0</v>
      </c>
      <c r="L1081" s="8">
        <v>10111</v>
      </c>
      <c r="M1081" s="9">
        <f t="shared" si="54"/>
        <v>63.193750000000001</v>
      </c>
      <c r="N1081" s="8">
        <v>33</v>
      </c>
      <c r="O1081" s="8">
        <v>12</v>
      </c>
      <c r="P1081" s="8">
        <v>3</v>
      </c>
      <c r="Q1081" s="8">
        <v>181918</v>
      </c>
      <c r="R1081" s="9">
        <f t="shared" si="55"/>
        <v>1136.9875</v>
      </c>
      <c r="S1081" s="5">
        <v>1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1</v>
      </c>
      <c r="AA1081" s="5">
        <v>0</v>
      </c>
      <c r="AB1081" s="5">
        <v>0</v>
      </c>
      <c r="AC1081" s="5">
        <v>1</v>
      </c>
      <c r="AD1081" s="5">
        <v>0</v>
      </c>
      <c r="AE1081" s="8">
        <v>82305</v>
      </c>
      <c r="AF1081" s="5">
        <v>1</v>
      </c>
    </row>
    <row r="1082" spans="1:32" x14ac:dyDescent="0.25">
      <c r="A1082" s="2">
        <v>2015</v>
      </c>
      <c r="B1082" s="1" t="s">
        <v>30</v>
      </c>
      <c r="C1082" s="8">
        <v>104</v>
      </c>
      <c r="D1082" s="8">
        <v>17905</v>
      </c>
      <c r="E1082" s="9">
        <f t="shared" si="56"/>
        <v>14346.955128205129</v>
      </c>
      <c r="F1082" s="8">
        <v>6930</v>
      </c>
      <c r="G1082" s="8">
        <v>659</v>
      </c>
      <c r="H1082" s="8">
        <v>350</v>
      </c>
      <c r="I1082" s="8">
        <v>0</v>
      </c>
      <c r="J1082" s="8">
        <v>0</v>
      </c>
      <c r="K1082" s="8">
        <v>0</v>
      </c>
      <c r="L1082" s="8">
        <v>3504</v>
      </c>
      <c r="M1082" s="9">
        <f t="shared" si="54"/>
        <v>33.692307692307693</v>
      </c>
      <c r="N1082" s="8">
        <v>25</v>
      </c>
      <c r="O1082" s="8">
        <v>11</v>
      </c>
      <c r="P1082" s="8">
        <v>2</v>
      </c>
      <c r="Q1082" s="8">
        <v>73152</v>
      </c>
      <c r="R1082" s="9">
        <f t="shared" si="55"/>
        <v>703.38461538461536</v>
      </c>
      <c r="S1082" s="5">
        <v>1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1</v>
      </c>
      <c r="AA1082" s="5">
        <v>0</v>
      </c>
      <c r="AB1082" s="5">
        <v>0</v>
      </c>
      <c r="AC1082" s="5">
        <v>1</v>
      </c>
      <c r="AD1082" s="5">
        <v>0</v>
      </c>
      <c r="AE1082" s="8">
        <v>50801</v>
      </c>
      <c r="AF1082" s="5">
        <v>1</v>
      </c>
    </row>
    <row r="1083" spans="1:32" x14ac:dyDescent="0.25">
      <c r="A1083" s="2">
        <v>2015</v>
      </c>
      <c r="B1083" s="1" t="s">
        <v>29</v>
      </c>
      <c r="C1083" s="9">
        <v>1</v>
      </c>
      <c r="D1083" s="9">
        <v>28</v>
      </c>
      <c r="E1083" s="9">
        <f t="shared" si="56"/>
        <v>2333.3333333333335</v>
      </c>
      <c r="F1083" s="9">
        <v>89</v>
      </c>
      <c r="G1083" s="9">
        <v>0</v>
      </c>
      <c r="H1083" s="8">
        <v>0</v>
      </c>
      <c r="I1083" s="9">
        <v>0</v>
      </c>
      <c r="J1083" s="9">
        <v>0</v>
      </c>
      <c r="K1083" s="9">
        <v>0</v>
      </c>
      <c r="L1083" s="9">
        <v>823</v>
      </c>
      <c r="M1083" s="9">
        <f t="shared" si="54"/>
        <v>823</v>
      </c>
      <c r="N1083" s="9">
        <v>1</v>
      </c>
      <c r="O1083" s="9">
        <v>1</v>
      </c>
      <c r="P1083" s="9">
        <v>0</v>
      </c>
      <c r="Q1083" s="9">
        <v>639</v>
      </c>
      <c r="R1083" s="9">
        <f t="shared" si="55"/>
        <v>639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9">
        <v>100</v>
      </c>
      <c r="AF1083" s="5">
        <v>0</v>
      </c>
    </row>
    <row r="1084" spans="1:32" x14ac:dyDescent="0.25">
      <c r="A1084" s="2">
        <v>2015</v>
      </c>
      <c r="B1084" s="1" t="s">
        <v>29</v>
      </c>
      <c r="C1084" s="8">
        <v>16</v>
      </c>
      <c r="D1084" s="8">
        <v>2875</v>
      </c>
      <c r="E1084" s="9">
        <f t="shared" si="56"/>
        <v>14973.958333333334</v>
      </c>
      <c r="F1084" s="8">
        <v>2062</v>
      </c>
      <c r="G1084" s="8">
        <v>438</v>
      </c>
      <c r="H1084" s="8">
        <v>172</v>
      </c>
      <c r="I1084" s="8">
        <v>176</v>
      </c>
      <c r="J1084" s="8">
        <v>0</v>
      </c>
      <c r="K1084" s="8">
        <v>0</v>
      </c>
      <c r="L1084" s="8">
        <v>4357</v>
      </c>
      <c r="M1084" s="9">
        <f t="shared" si="54"/>
        <v>272.3125</v>
      </c>
      <c r="N1084" s="8">
        <v>8</v>
      </c>
      <c r="O1084" s="8">
        <v>2</v>
      </c>
      <c r="P1084" s="8">
        <v>0</v>
      </c>
      <c r="Q1084" s="8">
        <v>79889</v>
      </c>
      <c r="R1084" s="9">
        <f t="shared" si="55"/>
        <v>4993.0625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1</v>
      </c>
      <c r="Z1084" s="5">
        <v>1</v>
      </c>
      <c r="AA1084" s="5">
        <v>1</v>
      </c>
      <c r="AB1084" s="5">
        <v>0</v>
      </c>
      <c r="AC1084" s="5">
        <v>1</v>
      </c>
      <c r="AD1084" s="5">
        <v>0</v>
      </c>
      <c r="AE1084" s="8">
        <v>26017</v>
      </c>
      <c r="AF1084" s="5">
        <v>1</v>
      </c>
    </row>
    <row r="1085" spans="1:32" x14ac:dyDescent="0.25">
      <c r="A1085" s="2">
        <v>2015</v>
      </c>
      <c r="B1085" s="1" t="s">
        <v>29</v>
      </c>
      <c r="C1085" s="8">
        <v>42</v>
      </c>
      <c r="D1085" s="8">
        <v>7299</v>
      </c>
      <c r="E1085" s="9">
        <f t="shared" si="56"/>
        <v>14482.142857142855</v>
      </c>
      <c r="F1085" s="8">
        <v>3760</v>
      </c>
      <c r="G1085" s="8">
        <v>663</v>
      </c>
      <c r="H1085" s="8">
        <v>341</v>
      </c>
      <c r="I1085" s="8">
        <v>0</v>
      </c>
      <c r="J1085" s="8">
        <v>0</v>
      </c>
      <c r="K1085" s="8">
        <v>0</v>
      </c>
      <c r="L1085" s="8">
        <v>5622</v>
      </c>
      <c r="M1085" s="9">
        <f t="shared" si="54"/>
        <v>133.85714285714286</v>
      </c>
      <c r="N1085" s="8">
        <v>22</v>
      </c>
      <c r="O1085" s="8">
        <v>6</v>
      </c>
      <c r="P1085" s="8">
        <v>2</v>
      </c>
      <c r="Q1085" s="8">
        <v>51656</v>
      </c>
      <c r="R1085" s="9">
        <f t="shared" si="55"/>
        <v>1229.9047619047619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1</v>
      </c>
      <c r="AA1085" s="5">
        <v>0</v>
      </c>
      <c r="AB1085" s="5">
        <v>0</v>
      </c>
      <c r="AC1085" s="5">
        <v>1</v>
      </c>
      <c r="AD1085" s="5">
        <v>0</v>
      </c>
      <c r="AE1085" s="8">
        <v>22338</v>
      </c>
      <c r="AF1085" s="5">
        <v>0</v>
      </c>
    </row>
    <row r="1086" spans="1:32" x14ac:dyDescent="0.25">
      <c r="A1086" s="2">
        <v>2015</v>
      </c>
      <c r="B1086" s="1" t="s">
        <v>30</v>
      </c>
      <c r="C1086" s="8">
        <v>1</v>
      </c>
      <c r="D1086" s="8">
        <v>79</v>
      </c>
      <c r="E1086" s="9">
        <f t="shared" si="56"/>
        <v>6583.333333333333</v>
      </c>
      <c r="F1086" s="8">
        <v>342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120</v>
      </c>
      <c r="M1086" s="9">
        <f t="shared" si="54"/>
        <v>120</v>
      </c>
      <c r="N1086" s="8">
        <v>0</v>
      </c>
      <c r="O1086" s="8">
        <v>0</v>
      </c>
      <c r="P1086" s="8">
        <v>0</v>
      </c>
      <c r="Q1086" s="8">
        <v>310</v>
      </c>
      <c r="R1086" s="9">
        <f t="shared" si="55"/>
        <v>310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8">
        <v>14</v>
      </c>
      <c r="AF1086" s="5">
        <v>0</v>
      </c>
    </row>
    <row r="1087" spans="1:32" x14ac:dyDescent="0.25">
      <c r="A1087" s="2">
        <v>2015</v>
      </c>
      <c r="B1087" s="1" t="s">
        <v>30</v>
      </c>
      <c r="C1087" s="8">
        <v>4</v>
      </c>
      <c r="D1087" s="8">
        <v>391</v>
      </c>
      <c r="E1087" s="9">
        <f t="shared" si="56"/>
        <v>8145.8333333333339</v>
      </c>
      <c r="F1087" s="8">
        <v>1772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1131</v>
      </c>
      <c r="M1087" s="9">
        <f t="shared" si="54"/>
        <v>282.75</v>
      </c>
      <c r="N1087" s="8">
        <v>11</v>
      </c>
      <c r="O1087" s="8">
        <v>2</v>
      </c>
      <c r="P1087" s="8">
        <v>0</v>
      </c>
      <c r="Q1087" s="8">
        <v>8436</v>
      </c>
      <c r="R1087" s="9">
        <f t="shared" si="55"/>
        <v>2109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8">
        <v>555</v>
      </c>
      <c r="AF1087" s="5">
        <v>0</v>
      </c>
    </row>
    <row r="1088" spans="1:32" x14ac:dyDescent="0.25">
      <c r="A1088" s="2">
        <v>2015</v>
      </c>
      <c r="B1088" s="1" t="s">
        <v>30</v>
      </c>
      <c r="C1088" s="8">
        <v>2</v>
      </c>
      <c r="D1088" s="8">
        <v>231</v>
      </c>
      <c r="E1088" s="9">
        <f t="shared" si="56"/>
        <v>9625</v>
      </c>
      <c r="F1088" s="8">
        <v>1690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4091</v>
      </c>
      <c r="M1088" s="9">
        <f t="shared" si="54"/>
        <v>2045.5</v>
      </c>
      <c r="N1088" s="8">
        <v>7</v>
      </c>
      <c r="O1088" s="8">
        <v>1</v>
      </c>
      <c r="P1088" s="8">
        <v>0</v>
      </c>
      <c r="Q1088" s="8">
        <v>9114</v>
      </c>
      <c r="R1088" s="9">
        <f t="shared" si="55"/>
        <v>4557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8">
        <v>886</v>
      </c>
      <c r="AF1088" s="5">
        <v>0</v>
      </c>
    </row>
    <row r="1089" spans="1:32" x14ac:dyDescent="0.25">
      <c r="A1089" s="2">
        <v>2015</v>
      </c>
      <c r="B1089" s="1" t="s">
        <v>30</v>
      </c>
      <c r="C1089" s="8">
        <v>1</v>
      </c>
      <c r="D1089" s="8">
        <v>144</v>
      </c>
      <c r="E1089" s="9">
        <f t="shared" si="56"/>
        <v>12000</v>
      </c>
      <c r="F1089" s="8">
        <v>800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v>610</v>
      </c>
      <c r="M1089" s="9">
        <f t="shared" si="54"/>
        <v>610</v>
      </c>
      <c r="N1089" s="8">
        <v>2</v>
      </c>
      <c r="O1089" s="8">
        <v>1</v>
      </c>
      <c r="P1089" s="8">
        <v>0</v>
      </c>
      <c r="Q1089" s="8">
        <v>13631</v>
      </c>
      <c r="R1089" s="9">
        <f t="shared" si="55"/>
        <v>13631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8">
        <v>156</v>
      </c>
      <c r="AF1089" s="5">
        <v>1</v>
      </c>
    </row>
    <row r="1090" spans="1:32" x14ac:dyDescent="0.25">
      <c r="A1090" s="2">
        <v>2015</v>
      </c>
      <c r="B1090" s="1" t="s">
        <v>30</v>
      </c>
      <c r="C1090" s="8">
        <v>2</v>
      </c>
      <c r="D1090" s="8">
        <v>392</v>
      </c>
      <c r="E1090" s="9">
        <f t="shared" si="56"/>
        <v>16333.333333333332</v>
      </c>
      <c r="F1090" s="8">
        <v>1005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1135</v>
      </c>
      <c r="M1090" s="9">
        <f t="shared" si="54"/>
        <v>567.5</v>
      </c>
      <c r="N1090" s="8">
        <v>4</v>
      </c>
      <c r="O1090" s="8">
        <v>0</v>
      </c>
      <c r="P1090" s="8">
        <v>0</v>
      </c>
      <c r="Q1090" s="8">
        <v>5938</v>
      </c>
      <c r="R1090" s="9">
        <f t="shared" si="55"/>
        <v>2969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1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8">
        <v>2025</v>
      </c>
      <c r="AF1090" s="5">
        <v>0</v>
      </c>
    </row>
    <row r="1091" spans="1:32" x14ac:dyDescent="0.25">
      <c r="A1091" s="2">
        <v>2015</v>
      </c>
      <c r="B1091" s="1" t="s">
        <v>30</v>
      </c>
      <c r="C1091" s="8">
        <v>10</v>
      </c>
      <c r="D1091" s="8">
        <v>1809</v>
      </c>
      <c r="E1091" s="9">
        <f t="shared" si="56"/>
        <v>15075.000000000002</v>
      </c>
      <c r="F1091" s="8">
        <v>3344</v>
      </c>
      <c r="G1091" s="8">
        <v>93</v>
      </c>
      <c r="H1091" s="8">
        <v>74</v>
      </c>
      <c r="I1091" s="8">
        <v>0</v>
      </c>
      <c r="J1091" s="8">
        <v>0</v>
      </c>
      <c r="K1091" s="8">
        <v>0</v>
      </c>
      <c r="L1091" s="8">
        <v>2490</v>
      </c>
      <c r="M1091" s="9">
        <f t="shared" si="54"/>
        <v>249</v>
      </c>
      <c r="N1091" s="8">
        <v>10</v>
      </c>
      <c r="O1091" s="8">
        <v>2</v>
      </c>
      <c r="P1091" s="8">
        <v>1</v>
      </c>
      <c r="Q1091" s="8">
        <v>25706</v>
      </c>
      <c r="R1091" s="9">
        <f t="shared" si="55"/>
        <v>2570.6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1</v>
      </c>
      <c r="AA1091" s="5">
        <v>0</v>
      </c>
      <c r="AB1091" s="5">
        <v>0</v>
      </c>
      <c r="AC1091" s="5">
        <v>1</v>
      </c>
      <c r="AD1091" s="5">
        <v>0</v>
      </c>
      <c r="AE1091" s="8">
        <v>2865</v>
      </c>
      <c r="AF1091" s="5">
        <v>0</v>
      </c>
    </row>
    <row r="1092" spans="1:32" x14ac:dyDescent="0.25">
      <c r="A1092" s="2">
        <v>2015</v>
      </c>
      <c r="B1092" s="1" t="s">
        <v>30</v>
      </c>
      <c r="C1092" s="8">
        <v>4</v>
      </c>
      <c r="D1092" s="8">
        <v>820</v>
      </c>
      <c r="E1092" s="9">
        <f t="shared" si="56"/>
        <v>17083.333333333332</v>
      </c>
      <c r="F1092" s="8">
        <v>2336</v>
      </c>
      <c r="G1092" s="8">
        <v>312</v>
      </c>
      <c r="H1092" s="8">
        <v>96</v>
      </c>
      <c r="I1092" s="8">
        <v>0</v>
      </c>
      <c r="J1092" s="8">
        <v>0</v>
      </c>
      <c r="K1092" s="8">
        <v>0</v>
      </c>
      <c r="L1092" s="8">
        <v>7505</v>
      </c>
      <c r="M1092" s="9">
        <f t="shared" ref="M1092:M1155" si="57">L1092/C1092</f>
        <v>1876.25</v>
      </c>
      <c r="N1092" s="8">
        <v>16</v>
      </c>
      <c r="O1092" s="8">
        <v>4</v>
      </c>
      <c r="P1092" s="8">
        <v>1</v>
      </c>
      <c r="Q1092" s="8">
        <v>30936</v>
      </c>
      <c r="R1092" s="9">
        <f t="shared" ref="R1092:R1155" si="58">Q1092/C1092</f>
        <v>7734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1</v>
      </c>
      <c r="AA1092" s="5">
        <v>0</v>
      </c>
      <c r="AB1092" s="5">
        <v>0</v>
      </c>
      <c r="AC1092" s="5">
        <v>1</v>
      </c>
      <c r="AD1092" s="5">
        <v>0</v>
      </c>
      <c r="AE1092" s="8">
        <v>10281</v>
      </c>
      <c r="AF1092" s="5">
        <v>0</v>
      </c>
    </row>
    <row r="1093" spans="1:32" x14ac:dyDescent="0.25">
      <c r="A1093" s="2">
        <v>2015</v>
      </c>
      <c r="B1093" s="1" t="s">
        <v>30</v>
      </c>
      <c r="C1093" s="52">
        <v>4</v>
      </c>
      <c r="D1093" s="52">
        <v>691</v>
      </c>
      <c r="E1093" s="9">
        <f t="shared" si="56"/>
        <v>14395.833333333334</v>
      </c>
      <c r="F1093" s="52">
        <v>1831</v>
      </c>
      <c r="G1093" s="52">
        <v>301</v>
      </c>
      <c r="H1093" s="52">
        <v>96</v>
      </c>
      <c r="I1093" s="52">
        <v>0</v>
      </c>
      <c r="J1093" s="52">
        <v>0</v>
      </c>
      <c r="K1093" s="52">
        <v>0</v>
      </c>
      <c r="L1093" s="52">
        <v>960</v>
      </c>
      <c r="M1093" s="9">
        <f t="shared" si="57"/>
        <v>240</v>
      </c>
      <c r="N1093" s="52">
        <v>1</v>
      </c>
      <c r="O1093" s="52">
        <v>2</v>
      </c>
      <c r="P1093" s="52">
        <v>0</v>
      </c>
      <c r="Q1093" s="52">
        <v>27597</v>
      </c>
      <c r="R1093" s="9">
        <f t="shared" si="58"/>
        <v>6899.25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1</v>
      </c>
      <c r="AA1093" s="5">
        <v>0</v>
      </c>
      <c r="AB1093" s="5">
        <v>0</v>
      </c>
      <c r="AC1093" s="5">
        <v>1</v>
      </c>
      <c r="AD1093" s="5">
        <v>0</v>
      </c>
      <c r="AE1093" s="52">
        <v>10047</v>
      </c>
      <c r="AF1093" s="5">
        <v>0</v>
      </c>
    </row>
    <row r="1094" spans="1:32" x14ac:dyDescent="0.25">
      <c r="A1094" s="2">
        <v>2015</v>
      </c>
      <c r="B1094" s="1" t="s">
        <v>30</v>
      </c>
      <c r="C1094" s="9">
        <v>23</v>
      </c>
      <c r="D1094" s="9">
        <v>2130</v>
      </c>
      <c r="E1094" s="9">
        <f t="shared" si="56"/>
        <v>7717.3913043478251</v>
      </c>
      <c r="F1094" s="9">
        <v>2432</v>
      </c>
      <c r="G1094" s="9">
        <v>291</v>
      </c>
      <c r="H1094" s="9">
        <v>134</v>
      </c>
      <c r="I1094" s="9">
        <v>0</v>
      </c>
      <c r="J1094" s="9">
        <v>0</v>
      </c>
      <c r="K1094" s="9">
        <v>0</v>
      </c>
      <c r="L1094" s="9">
        <v>3997</v>
      </c>
      <c r="M1094" s="9">
        <f t="shared" si="57"/>
        <v>173.78260869565219</v>
      </c>
      <c r="N1094" s="9">
        <v>16</v>
      </c>
      <c r="O1094" s="9">
        <v>4</v>
      </c>
      <c r="P1094" s="9">
        <v>1</v>
      </c>
      <c r="Q1094" s="9">
        <v>27644</v>
      </c>
      <c r="R1094" s="9">
        <f t="shared" si="58"/>
        <v>1201.9130434782608</v>
      </c>
      <c r="S1094" s="5">
        <v>1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1</v>
      </c>
      <c r="AA1094" s="5">
        <v>0</v>
      </c>
      <c r="AB1094" s="5">
        <v>0</v>
      </c>
      <c r="AC1094" s="5">
        <v>1</v>
      </c>
      <c r="AD1094" s="5">
        <v>0</v>
      </c>
      <c r="AE1094" s="9">
        <v>10248</v>
      </c>
      <c r="AF1094" s="5">
        <v>0</v>
      </c>
    </row>
    <row r="1095" spans="1:32" x14ac:dyDescent="0.25">
      <c r="A1095" s="2">
        <v>2015</v>
      </c>
      <c r="B1095" s="1" t="s">
        <v>30</v>
      </c>
      <c r="C1095" s="9">
        <v>12</v>
      </c>
      <c r="D1095" s="9">
        <v>1742</v>
      </c>
      <c r="E1095" s="9">
        <f t="shared" si="56"/>
        <v>12097.222222222221</v>
      </c>
      <c r="F1095" s="9">
        <v>1058</v>
      </c>
      <c r="G1095" s="9">
        <v>142</v>
      </c>
      <c r="H1095" s="9">
        <v>121</v>
      </c>
      <c r="I1095" s="9">
        <v>0</v>
      </c>
      <c r="J1095" s="9">
        <v>0</v>
      </c>
      <c r="K1095" s="9">
        <v>0</v>
      </c>
      <c r="L1095" s="9">
        <v>650</v>
      </c>
      <c r="M1095" s="9">
        <f t="shared" si="57"/>
        <v>54.166666666666664</v>
      </c>
      <c r="N1095" s="9">
        <v>5</v>
      </c>
      <c r="O1095" s="9">
        <v>1</v>
      </c>
      <c r="P1095" s="9">
        <v>1</v>
      </c>
      <c r="Q1095" s="9">
        <v>12128</v>
      </c>
      <c r="R1095" s="9">
        <f t="shared" si="58"/>
        <v>1010.6666666666666</v>
      </c>
      <c r="S1095" s="5">
        <v>1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1</v>
      </c>
      <c r="AA1095" s="5">
        <v>0</v>
      </c>
      <c r="AB1095" s="5">
        <v>0</v>
      </c>
      <c r="AC1095" s="5">
        <v>1</v>
      </c>
      <c r="AD1095" s="5">
        <v>0</v>
      </c>
      <c r="AE1095" s="9">
        <v>80272</v>
      </c>
      <c r="AF1095" s="5">
        <v>0</v>
      </c>
    </row>
    <row r="1096" spans="1:32" x14ac:dyDescent="0.25">
      <c r="A1096" s="2">
        <v>2015</v>
      </c>
      <c r="B1096" s="1" t="s">
        <v>30</v>
      </c>
      <c r="C1096" s="9">
        <v>10</v>
      </c>
      <c r="D1096" s="9">
        <v>1116</v>
      </c>
      <c r="E1096" s="9">
        <f t="shared" si="56"/>
        <v>9299.9999999999982</v>
      </c>
      <c r="F1096" s="9">
        <v>1147</v>
      </c>
      <c r="G1096" s="9">
        <v>135</v>
      </c>
      <c r="H1096" s="9">
        <v>111</v>
      </c>
      <c r="I1096" s="9">
        <v>0</v>
      </c>
      <c r="J1096" s="9">
        <v>0</v>
      </c>
      <c r="K1096" s="9">
        <v>0</v>
      </c>
      <c r="L1096" s="9">
        <v>2473</v>
      </c>
      <c r="M1096" s="9">
        <f t="shared" si="57"/>
        <v>247.3</v>
      </c>
      <c r="N1096" s="9">
        <v>11</v>
      </c>
      <c r="O1096" s="9">
        <v>3</v>
      </c>
      <c r="P1096" s="9">
        <v>1</v>
      </c>
      <c r="Q1096" s="9">
        <v>12793</v>
      </c>
      <c r="R1096" s="9">
        <f t="shared" si="58"/>
        <v>1279.3</v>
      </c>
      <c r="S1096" s="5">
        <v>1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1</v>
      </c>
      <c r="AA1096" s="5">
        <v>0</v>
      </c>
      <c r="AB1096" s="5">
        <v>0</v>
      </c>
      <c r="AC1096" s="5">
        <v>1</v>
      </c>
      <c r="AD1096" s="5">
        <v>0</v>
      </c>
      <c r="AE1096" s="9">
        <v>59037</v>
      </c>
      <c r="AF1096" s="5">
        <v>0</v>
      </c>
    </row>
    <row r="1097" spans="1:32" x14ac:dyDescent="0.25">
      <c r="A1097" s="2">
        <v>2015</v>
      </c>
      <c r="B1097" s="1" t="s">
        <v>30</v>
      </c>
      <c r="C1097" s="9">
        <v>5</v>
      </c>
      <c r="D1097" s="9">
        <v>521</v>
      </c>
      <c r="E1097" s="9">
        <f t="shared" si="56"/>
        <v>8683.3333333333339</v>
      </c>
      <c r="F1097" s="9">
        <v>1617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  <c r="L1097" s="9">
        <v>390</v>
      </c>
      <c r="M1097" s="9">
        <f t="shared" si="57"/>
        <v>78</v>
      </c>
      <c r="N1097" s="9">
        <v>1</v>
      </c>
      <c r="O1097" s="9">
        <v>1</v>
      </c>
      <c r="P1097" s="9">
        <v>0</v>
      </c>
      <c r="Q1097" s="9">
        <v>4334</v>
      </c>
      <c r="R1097" s="9">
        <f t="shared" si="58"/>
        <v>866.8</v>
      </c>
      <c r="S1097" s="5">
        <v>1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9">
        <v>32600</v>
      </c>
      <c r="AF1097" s="5">
        <v>0</v>
      </c>
    </row>
    <row r="1098" spans="1:32" x14ac:dyDescent="0.25">
      <c r="A1098" s="2">
        <v>2015</v>
      </c>
      <c r="B1098" s="1" t="s">
        <v>30</v>
      </c>
      <c r="C1098" s="9">
        <v>4</v>
      </c>
      <c r="D1098" s="9">
        <v>477</v>
      </c>
      <c r="E1098" s="9">
        <f t="shared" si="56"/>
        <v>9937.5</v>
      </c>
      <c r="F1098" s="9">
        <v>351</v>
      </c>
      <c r="G1098" s="9">
        <v>50</v>
      </c>
      <c r="H1098" s="9">
        <v>0</v>
      </c>
      <c r="I1098" s="9">
        <v>0</v>
      </c>
      <c r="J1098" s="9">
        <v>0</v>
      </c>
      <c r="K1098" s="9">
        <v>0</v>
      </c>
      <c r="L1098" s="9">
        <v>863</v>
      </c>
      <c r="M1098" s="9">
        <f t="shared" si="57"/>
        <v>215.75</v>
      </c>
      <c r="N1098" s="9">
        <v>4</v>
      </c>
      <c r="O1098" s="9">
        <v>1</v>
      </c>
      <c r="P1098" s="9">
        <v>0</v>
      </c>
      <c r="Q1098" s="9">
        <v>7685</v>
      </c>
      <c r="R1098" s="9">
        <f t="shared" si="58"/>
        <v>1921.25</v>
      </c>
      <c r="S1098" s="5">
        <v>1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1</v>
      </c>
      <c r="AA1098" s="5">
        <v>0</v>
      </c>
      <c r="AB1098" s="5">
        <v>0</v>
      </c>
      <c r="AC1098" s="5">
        <v>0</v>
      </c>
      <c r="AD1098" s="5">
        <v>0</v>
      </c>
      <c r="AE1098" s="9">
        <v>15920</v>
      </c>
      <c r="AF1098" s="5">
        <v>0</v>
      </c>
    </row>
    <row r="1099" spans="1:32" x14ac:dyDescent="0.25">
      <c r="A1099" s="2">
        <v>2015</v>
      </c>
      <c r="B1099" s="1" t="s">
        <v>30</v>
      </c>
      <c r="C1099" s="9">
        <v>1</v>
      </c>
      <c r="D1099" s="9">
        <v>55</v>
      </c>
      <c r="E1099" s="9">
        <f t="shared" si="56"/>
        <v>4583.333333333333</v>
      </c>
      <c r="F1099" s="9">
        <v>365</v>
      </c>
      <c r="G1099" s="9">
        <v>0</v>
      </c>
      <c r="H1099" s="9">
        <v>0</v>
      </c>
      <c r="I1099" s="9">
        <v>0</v>
      </c>
      <c r="J1099" s="9">
        <v>0</v>
      </c>
      <c r="K1099" s="9">
        <v>0</v>
      </c>
      <c r="L1099" s="9">
        <v>100</v>
      </c>
      <c r="M1099" s="9">
        <f t="shared" si="57"/>
        <v>100</v>
      </c>
      <c r="N1099" s="9">
        <v>0</v>
      </c>
      <c r="O1099" s="9">
        <v>0</v>
      </c>
      <c r="P1099" s="9">
        <v>0</v>
      </c>
      <c r="Q1099" s="9">
        <v>1341</v>
      </c>
      <c r="R1099" s="9">
        <f t="shared" si="58"/>
        <v>1341</v>
      </c>
      <c r="S1099" s="5">
        <v>1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9">
        <v>54128</v>
      </c>
      <c r="AF1099" s="5">
        <v>0</v>
      </c>
    </row>
    <row r="1100" spans="1:32" x14ac:dyDescent="0.25">
      <c r="A1100" s="2">
        <v>2015</v>
      </c>
      <c r="B1100" s="1" t="s">
        <v>30</v>
      </c>
      <c r="C1100" s="9">
        <v>7</v>
      </c>
      <c r="D1100" s="9">
        <v>765</v>
      </c>
      <c r="E1100" s="9">
        <f t="shared" si="56"/>
        <v>9107.1428571428569</v>
      </c>
      <c r="F1100" s="9">
        <v>310</v>
      </c>
      <c r="G1100" s="9">
        <v>0</v>
      </c>
      <c r="H1100" s="9">
        <v>0</v>
      </c>
      <c r="I1100" s="9">
        <v>0</v>
      </c>
      <c r="J1100" s="9">
        <v>0</v>
      </c>
      <c r="K1100" s="9">
        <v>0</v>
      </c>
      <c r="L1100" s="9">
        <v>210</v>
      </c>
      <c r="M1100" s="9">
        <f t="shared" si="57"/>
        <v>30</v>
      </c>
      <c r="N1100" s="9">
        <v>4</v>
      </c>
      <c r="O1100" s="9">
        <v>0</v>
      </c>
      <c r="P1100" s="9">
        <v>0</v>
      </c>
      <c r="Q1100" s="9">
        <v>2044</v>
      </c>
      <c r="R1100" s="9">
        <f t="shared" si="58"/>
        <v>292</v>
      </c>
      <c r="S1100" s="5">
        <v>1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9">
        <v>66450</v>
      </c>
      <c r="AF1100" s="5">
        <v>0</v>
      </c>
    </row>
    <row r="1101" spans="1:32" x14ac:dyDescent="0.25">
      <c r="A1101" s="2">
        <v>2015</v>
      </c>
      <c r="B1101" s="1" t="s">
        <v>29</v>
      </c>
      <c r="C1101" s="9">
        <v>7</v>
      </c>
      <c r="D1101" s="9">
        <v>1258</v>
      </c>
      <c r="E1101" s="9">
        <f t="shared" si="56"/>
        <v>14976.190476190477</v>
      </c>
      <c r="F1101" s="9">
        <v>1885</v>
      </c>
      <c r="G1101" s="9">
        <v>255</v>
      </c>
      <c r="H1101" s="9">
        <v>0</v>
      </c>
      <c r="I1101" s="9">
        <v>0</v>
      </c>
      <c r="J1101" s="9">
        <v>0</v>
      </c>
      <c r="K1101" s="9">
        <v>0</v>
      </c>
      <c r="L1101" s="9">
        <v>269</v>
      </c>
      <c r="M1101" s="9">
        <f t="shared" si="57"/>
        <v>38.428571428571431</v>
      </c>
      <c r="N1101" s="9">
        <v>2</v>
      </c>
      <c r="O1101" s="9">
        <v>0</v>
      </c>
      <c r="P1101" s="9">
        <v>0</v>
      </c>
      <c r="Q1101" s="9">
        <v>11417</v>
      </c>
      <c r="R1101" s="9">
        <f t="shared" si="58"/>
        <v>1631</v>
      </c>
      <c r="S1101" s="5">
        <v>1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1</v>
      </c>
      <c r="AA1101" s="5">
        <v>0</v>
      </c>
      <c r="AB1101" s="5">
        <v>0</v>
      </c>
      <c r="AC1101" s="5">
        <v>0</v>
      </c>
      <c r="AD1101" s="5">
        <v>0</v>
      </c>
      <c r="AE1101" s="9">
        <v>28489</v>
      </c>
      <c r="AF1101" s="5">
        <v>0</v>
      </c>
    </row>
    <row r="1102" spans="1:32" x14ac:dyDescent="0.25">
      <c r="A1102" s="2">
        <v>2015</v>
      </c>
      <c r="B1102" s="1" t="s">
        <v>31</v>
      </c>
      <c r="C1102" s="9">
        <v>64</v>
      </c>
      <c r="D1102" s="9">
        <v>11617</v>
      </c>
      <c r="E1102" s="9">
        <f t="shared" si="56"/>
        <v>15126.302083333334</v>
      </c>
      <c r="F1102" s="9">
        <v>2697</v>
      </c>
      <c r="G1102" s="9">
        <v>970</v>
      </c>
      <c r="H1102" s="9">
        <v>419</v>
      </c>
      <c r="I1102" s="9">
        <v>0</v>
      </c>
      <c r="J1102" s="9">
        <v>0</v>
      </c>
      <c r="K1102" s="9">
        <v>0</v>
      </c>
      <c r="L1102" s="9">
        <v>3399</v>
      </c>
      <c r="M1102" s="9">
        <f t="shared" si="57"/>
        <v>53.109375</v>
      </c>
      <c r="N1102" s="9">
        <v>23</v>
      </c>
      <c r="O1102" s="9">
        <v>5</v>
      </c>
      <c r="P1102" s="9">
        <v>0</v>
      </c>
      <c r="Q1102" s="9">
        <v>120050</v>
      </c>
      <c r="R1102" s="9">
        <f t="shared" si="58"/>
        <v>1875.78125</v>
      </c>
      <c r="S1102" s="5">
        <v>1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1</v>
      </c>
      <c r="AA1102" s="5">
        <v>0</v>
      </c>
      <c r="AB1102" s="5">
        <v>0</v>
      </c>
      <c r="AC1102" s="5">
        <v>1</v>
      </c>
      <c r="AD1102" s="5">
        <v>0</v>
      </c>
      <c r="AE1102" s="9">
        <v>73020</v>
      </c>
      <c r="AF1102" s="5">
        <v>0</v>
      </c>
    </row>
    <row r="1103" spans="1:32" x14ac:dyDescent="0.25">
      <c r="A1103" s="2">
        <v>2015</v>
      </c>
      <c r="B1103" s="1" t="s">
        <v>29</v>
      </c>
      <c r="C1103" s="8">
        <v>86</v>
      </c>
      <c r="D1103" s="8">
        <v>13563</v>
      </c>
      <c r="E1103" s="9">
        <f t="shared" si="56"/>
        <v>13142.441860465118</v>
      </c>
      <c r="F1103" s="8">
        <v>2598</v>
      </c>
      <c r="G1103" s="8">
        <v>903</v>
      </c>
      <c r="H1103" s="8">
        <v>452</v>
      </c>
      <c r="I1103" s="8">
        <v>0</v>
      </c>
      <c r="J1103" s="8">
        <v>0</v>
      </c>
      <c r="K1103" s="8">
        <v>0</v>
      </c>
      <c r="L1103" s="8">
        <v>7870</v>
      </c>
      <c r="M1103" s="9">
        <f t="shared" si="57"/>
        <v>91.511627906976742</v>
      </c>
      <c r="N1103" s="8">
        <v>23</v>
      </c>
      <c r="O1103" s="8">
        <v>7</v>
      </c>
      <c r="P1103" s="8">
        <v>3</v>
      </c>
      <c r="Q1103" s="8">
        <v>70308</v>
      </c>
      <c r="R1103" s="9">
        <f t="shared" si="58"/>
        <v>817.53488372093022</v>
      </c>
      <c r="S1103" s="5">
        <v>1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1</v>
      </c>
      <c r="AA1103" s="5">
        <v>0</v>
      </c>
      <c r="AB1103" s="5">
        <v>0</v>
      </c>
      <c r="AC1103" s="5">
        <v>1</v>
      </c>
      <c r="AD1103" s="5">
        <v>0</v>
      </c>
      <c r="AE1103" s="8">
        <v>80</v>
      </c>
      <c r="AF1103" s="5">
        <v>1</v>
      </c>
    </row>
    <row r="1104" spans="1:32" x14ac:dyDescent="0.25">
      <c r="A1104" s="2">
        <v>2015</v>
      </c>
      <c r="B1104" s="1" t="s">
        <v>29</v>
      </c>
      <c r="C1104" s="8">
        <v>20</v>
      </c>
      <c r="D1104" s="8">
        <v>1787</v>
      </c>
      <c r="E1104" s="9">
        <f t="shared" si="56"/>
        <v>7445.833333333333</v>
      </c>
      <c r="F1104" s="8">
        <v>2896</v>
      </c>
      <c r="G1104" s="8">
        <v>226</v>
      </c>
      <c r="H1104" s="8">
        <v>125</v>
      </c>
      <c r="I1104" s="8">
        <v>0</v>
      </c>
      <c r="J1104" s="8">
        <v>0</v>
      </c>
      <c r="K1104" s="8">
        <v>0</v>
      </c>
      <c r="L1104" s="8">
        <v>4402</v>
      </c>
      <c r="M1104" s="9">
        <f t="shared" si="57"/>
        <v>220.1</v>
      </c>
      <c r="N1104" s="8">
        <v>12</v>
      </c>
      <c r="O1104" s="8">
        <v>1</v>
      </c>
      <c r="P1104" s="8">
        <v>2</v>
      </c>
      <c r="Q1104" s="8">
        <v>19944</v>
      </c>
      <c r="R1104" s="9">
        <f t="shared" si="58"/>
        <v>997.2</v>
      </c>
      <c r="S1104" s="5">
        <v>1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1</v>
      </c>
      <c r="AA1104" s="5">
        <v>0</v>
      </c>
      <c r="AB1104" s="5">
        <v>0</v>
      </c>
      <c r="AC1104" s="5">
        <v>1</v>
      </c>
      <c r="AD1104" s="5">
        <v>0</v>
      </c>
      <c r="AE1104" s="8">
        <v>110</v>
      </c>
      <c r="AF1104" s="5">
        <v>1</v>
      </c>
    </row>
    <row r="1105" spans="1:32" x14ac:dyDescent="0.25">
      <c r="A1105" s="2">
        <v>2015</v>
      </c>
      <c r="B1105" s="1" t="s">
        <v>30</v>
      </c>
      <c r="C1105" s="8">
        <v>165</v>
      </c>
      <c r="D1105" s="8">
        <v>44305</v>
      </c>
      <c r="E1105" s="9">
        <f t="shared" si="56"/>
        <v>22376.262626262625</v>
      </c>
      <c r="F1105" s="8">
        <v>4087</v>
      </c>
      <c r="G1105" s="8">
        <v>1957</v>
      </c>
      <c r="H1105" s="8">
        <v>700</v>
      </c>
      <c r="I1105" s="8">
        <v>0</v>
      </c>
      <c r="J1105" s="8">
        <v>0</v>
      </c>
      <c r="K1105" s="8">
        <v>0</v>
      </c>
      <c r="L1105" s="8">
        <v>11608</v>
      </c>
      <c r="M1105" s="9">
        <f t="shared" si="57"/>
        <v>70.351515151515144</v>
      </c>
      <c r="N1105" s="8">
        <v>33</v>
      </c>
      <c r="O1105" s="8">
        <v>5</v>
      </c>
      <c r="P1105" s="8">
        <v>5</v>
      </c>
      <c r="Q1105" s="8">
        <v>334675</v>
      </c>
      <c r="R1105" s="9">
        <f t="shared" si="58"/>
        <v>2028.3333333333333</v>
      </c>
      <c r="S1105" s="5">
        <v>1</v>
      </c>
      <c r="T1105" s="5">
        <v>0</v>
      </c>
      <c r="U1105" s="5">
        <v>1</v>
      </c>
      <c r="V1105" s="5">
        <v>0</v>
      </c>
      <c r="W1105" s="5">
        <v>0</v>
      </c>
      <c r="X1105" s="5">
        <v>0</v>
      </c>
      <c r="Y1105" s="5">
        <v>0</v>
      </c>
      <c r="Z1105" s="5">
        <v>1</v>
      </c>
      <c r="AA1105" s="5">
        <v>0</v>
      </c>
      <c r="AB1105" s="5">
        <v>0</v>
      </c>
      <c r="AC1105" s="5">
        <v>1</v>
      </c>
      <c r="AD1105" s="5">
        <v>0</v>
      </c>
      <c r="AE1105" s="8">
        <v>219468</v>
      </c>
      <c r="AF1105" s="5">
        <v>0</v>
      </c>
    </row>
    <row r="1106" spans="1:32" x14ac:dyDescent="0.25">
      <c r="A1106" s="2">
        <v>2015</v>
      </c>
      <c r="B1106" s="1" t="s">
        <v>29</v>
      </c>
      <c r="C1106" s="8">
        <v>55</v>
      </c>
      <c r="D1106" s="8">
        <v>10017</v>
      </c>
      <c r="E1106" s="9">
        <f t="shared" si="56"/>
        <v>15177.272727272728</v>
      </c>
      <c r="F1106" s="8">
        <v>2590</v>
      </c>
      <c r="G1106" s="8">
        <v>706</v>
      </c>
      <c r="H1106" s="8">
        <v>354</v>
      </c>
      <c r="I1106" s="8">
        <v>0</v>
      </c>
      <c r="J1106" s="8">
        <v>0</v>
      </c>
      <c r="K1106" s="8">
        <v>0</v>
      </c>
      <c r="L1106" s="8">
        <v>4198</v>
      </c>
      <c r="M1106" s="9">
        <f t="shared" si="57"/>
        <v>76.327272727272728</v>
      </c>
      <c r="N1106" s="8">
        <v>0</v>
      </c>
      <c r="O1106" s="8">
        <v>3</v>
      </c>
      <c r="P1106" s="8">
        <v>2</v>
      </c>
      <c r="Q1106" s="8">
        <v>22565</v>
      </c>
      <c r="R1106" s="9">
        <f t="shared" si="58"/>
        <v>410.27272727272725</v>
      </c>
      <c r="S1106" s="5">
        <v>1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1</v>
      </c>
      <c r="AA1106" s="5">
        <v>0</v>
      </c>
      <c r="AB1106" s="5">
        <v>0</v>
      </c>
      <c r="AC1106" s="5">
        <v>1</v>
      </c>
      <c r="AD1106" s="5">
        <v>0</v>
      </c>
      <c r="AE1106" s="8">
        <v>23759</v>
      </c>
      <c r="AF1106" s="5">
        <v>1</v>
      </c>
    </row>
    <row r="1107" spans="1:32" x14ac:dyDescent="0.25">
      <c r="A1107" s="2">
        <v>2015</v>
      </c>
      <c r="B1107" s="1" t="s">
        <v>30</v>
      </c>
      <c r="C1107" s="8">
        <v>76</v>
      </c>
      <c r="D1107" s="8">
        <v>15341</v>
      </c>
      <c r="E1107" s="9">
        <f t="shared" si="56"/>
        <v>16821.271929824561</v>
      </c>
      <c r="F1107" s="8">
        <v>2505</v>
      </c>
      <c r="G1107" s="8">
        <v>761</v>
      </c>
      <c r="H1107" s="8">
        <v>269</v>
      </c>
      <c r="I1107" s="8">
        <v>0</v>
      </c>
      <c r="J1107" s="8">
        <v>0</v>
      </c>
      <c r="K1107" s="8">
        <v>0</v>
      </c>
      <c r="L1107" s="8">
        <v>8073</v>
      </c>
      <c r="M1107" s="9">
        <f t="shared" si="57"/>
        <v>106.22368421052632</v>
      </c>
      <c r="N1107" s="8">
        <v>35</v>
      </c>
      <c r="O1107" s="8">
        <v>4</v>
      </c>
      <c r="P1107" s="8">
        <v>2</v>
      </c>
      <c r="Q1107" s="8">
        <v>65971</v>
      </c>
      <c r="R1107" s="9">
        <f t="shared" si="58"/>
        <v>868.03947368421052</v>
      </c>
      <c r="S1107" s="5">
        <v>1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1</v>
      </c>
      <c r="AA1107" s="5">
        <v>0</v>
      </c>
      <c r="AB1107" s="5">
        <v>0</v>
      </c>
      <c r="AC1107" s="5">
        <v>1</v>
      </c>
      <c r="AD1107" s="5">
        <v>0</v>
      </c>
      <c r="AE1107" s="8">
        <v>37998</v>
      </c>
      <c r="AF1107" s="5">
        <v>1</v>
      </c>
    </row>
    <row r="1108" spans="1:32" x14ac:dyDescent="0.25">
      <c r="A1108" s="2">
        <v>2015</v>
      </c>
      <c r="B1108" s="1" t="s">
        <v>30</v>
      </c>
      <c r="C1108" s="8">
        <v>47</v>
      </c>
      <c r="D1108" s="8">
        <v>8794</v>
      </c>
      <c r="E1108" s="9">
        <f t="shared" si="56"/>
        <v>15592.198581560284</v>
      </c>
      <c r="F1108" s="8">
        <v>2608</v>
      </c>
      <c r="G1108" s="8">
        <v>581</v>
      </c>
      <c r="H1108" s="8">
        <v>225</v>
      </c>
      <c r="I1108" s="8">
        <v>0</v>
      </c>
      <c r="J1108" s="8">
        <v>0</v>
      </c>
      <c r="K1108" s="8">
        <v>0</v>
      </c>
      <c r="L1108" s="8">
        <v>5784</v>
      </c>
      <c r="M1108" s="9">
        <f t="shared" si="57"/>
        <v>123.06382978723404</v>
      </c>
      <c r="N1108" s="8">
        <v>20</v>
      </c>
      <c r="O1108" s="8">
        <v>5</v>
      </c>
      <c r="P1108" s="8">
        <v>2</v>
      </c>
      <c r="Q1108" s="8">
        <v>47331</v>
      </c>
      <c r="R1108" s="9">
        <f t="shared" si="58"/>
        <v>1007.0425531914893</v>
      </c>
      <c r="S1108" s="5">
        <v>1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1</v>
      </c>
      <c r="AA1108" s="5">
        <v>0</v>
      </c>
      <c r="AB1108" s="5">
        <v>0</v>
      </c>
      <c r="AC1108" s="5">
        <v>1</v>
      </c>
      <c r="AD1108" s="5">
        <v>0</v>
      </c>
      <c r="AE1108" s="8">
        <v>22160</v>
      </c>
      <c r="AF1108" s="5">
        <v>0</v>
      </c>
    </row>
    <row r="1109" spans="1:32" x14ac:dyDescent="0.25">
      <c r="A1109" s="2">
        <v>2015</v>
      </c>
      <c r="B1109" s="1" t="s">
        <v>29</v>
      </c>
      <c r="C1109" s="54">
        <v>2</v>
      </c>
      <c r="D1109" s="8">
        <v>373</v>
      </c>
      <c r="E1109" s="9">
        <f t="shared" si="56"/>
        <v>15541.666666666666</v>
      </c>
      <c r="F1109" s="8">
        <v>638</v>
      </c>
      <c r="G1109" s="8">
        <v>57</v>
      </c>
      <c r="H1109" s="8">
        <v>12</v>
      </c>
      <c r="I1109" s="8">
        <v>0</v>
      </c>
      <c r="J1109" s="8">
        <v>0</v>
      </c>
      <c r="K1109" s="8">
        <v>0</v>
      </c>
      <c r="L1109" s="8">
        <v>1805</v>
      </c>
      <c r="M1109" s="9">
        <f t="shared" si="57"/>
        <v>902.5</v>
      </c>
      <c r="N1109" s="8">
        <v>7</v>
      </c>
      <c r="O1109" s="8">
        <v>0</v>
      </c>
      <c r="P1109" s="8">
        <v>2</v>
      </c>
      <c r="Q1109" s="8">
        <v>5102</v>
      </c>
      <c r="R1109" s="9">
        <f t="shared" si="58"/>
        <v>2551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1</v>
      </c>
      <c r="AA1109" s="5">
        <v>0</v>
      </c>
      <c r="AB1109" s="5">
        <v>0</v>
      </c>
      <c r="AC1109" s="5">
        <v>1</v>
      </c>
      <c r="AD1109" s="5">
        <v>0</v>
      </c>
      <c r="AE1109" s="8">
        <v>2056</v>
      </c>
      <c r="AF1109" s="5">
        <v>0</v>
      </c>
    </row>
    <row r="1110" spans="1:32" x14ac:dyDescent="0.25">
      <c r="A1110" s="2">
        <v>2015</v>
      </c>
      <c r="B1110" s="1" t="s">
        <v>29</v>
      </c>
      <c r="C1110" s="8">
        <v>9</v>
      </c>
      <c r="D1110" s="8">
        <v>1244</v>
      </c>
      <c r="E1110" s="9">
        <f t="shared" si="56"/>
        <v>11518.518518518518</v>
      </c>
      <c r="F1110" s="8">
        <v>367</v>
      </c>
      <c r="G1110" s="8">
        <v>138</v>
      </c>
      <c r="H1110" s="8">
        <v>58</v>
      </c>
      <c r="I1110" s="8">
        <v>0</v>
      </c>
      <c r="J1110" s="8">
        <v>0</v>
      </c>
      <c r="K1110" s="8">
        <v>0</v>
      </c>
      <c r="L1110" s="8">
        <v>1939</v>
      </c>
      <c r="M1110" s="9">
        <f t="shared" si="57"/>
        <v>215.44444444444446</v>
      </c>
      <c r="N1110" s="8">
        <v>10</v>
      </c>
      <c r="O1110" s="8">
        <v>2</v>
      </c>
      <c r="P1110" s="8">
        <v>0</v>
      </c>
      <c r="Q1110" s="8">
        <v>10555</v>
      </c>
      <c r="R1110" s="9">
        <f t="shared" si="58"/>
        <v>1172.7777777777778</v>
      </c>
      <c r="S1110" s="5">
        <v>1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1</v>
      </c>
      <c r="AA1110" s="5">
        <v>0</v>
      </c>
      <c r="AB1110" s="5">
        <v>0</v>
      </c>
      <c r="AC1110" s="5">
        <v>1</v>
      </c>
      <c r="AD1110" s="5">
        <v>0</v>
      </c>
      <c r="AE1110" s="8">
        <v>5635</v>
      </c>
      <c r="AF1110" s="5">
        <v>0</v>
      </c>
    </row>
    <row r="1111" spans="1:32" x14ac:dyDescent="0.25">
      <c r="A1111" s="2">
        <v>2015</v>
      </c>
      <c r="B1111" s="1" t="s">
        <v>30</v>
      </c>
      <c r="C1111" s="8">
        <v>21</v>
      </c>
      <c r="D1111" s="8">
        <v>3686</v>
      </c>
      <c r="E1111" s="9">
        <f t="shared" si="56"/>
        <v>14626.984126984127</v>
      </c>
      <c r="F1111" s="8">
        <v>2390</v>
      </c>
      <c r="G1111" s="8">
        <v>433</v>
      </c>
      <c r="H1111" s="8">
        <v>188</v>
      </c>
      <c r="I1111" s="8">
        <v>0</v>
      </c>
      <c r="J1111" s="8">
        <v>0</v>
      </c>
      <c r="K1111" s="8">
        <v>0</v>
      </c>
      <c r="L1111" s="8">
        <v>3400</v>
      </c>
      <c r="M1111" s="9">
        <f t="shared" si="57"/>
        <v>161.9047619047619</v>
      </c>
      <c r="N1111" s="8">
        <v>13</v>
      </c>
      <c r="O1111" s="8">
        <v>3</v>
      </c>
      <c r="P1111" s="8">
        <v>2</v>
      </c>
      <c r="Q1111" s="8">
        <v>22284</v>
      </c>
      <c r="R1111" s="9">
        <f t="shared" si="58"/>
        <v>1061.1428571428571</v>
      </c>
      <c r="S1111" s="5">
        <v>1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1</v>
      </c>
      <c r="AA1111" s="5">
        <v>0</v>
      </c>
      <c r="AB1111" s="5">
        <v>0</v>
      </c>
      <c r="AC1111" s="5">
        <v>1</v>
      </c>
      <c r="AD1111" s="5">
        <v>0</v>
      </c>
      <c r="AE1111" s="8">
        <v>14126</v>
      </c>
      <c r="AF1111" s="5">
        <v>0</v>
      </c>
    </row>
    <row r="1112" spans="1:32" x14ac:dyDescent="0.25">
      <c r="A1112" s="2">
        <v>2015</v>
      </c>
      <c r="B1112" s="1" t="s">
        <v>29</v>
      </c>
      <c r="C1112" s="8">
        <v>64</v>
      </c>
      <c r="D1112" s="8">
        <v>10996</v>
      </c>
      <c r="E1112" s="9">
        <f t="shared" si="56"/>
        <v>14317.708333333334</v>
      </c>
      <c r="F1112" s="8">
        <v>1517</v>
      </c>
      <c r="G1112" s="8">
        <v>666</v>
      </c>
      <c r="H1112" s="8">
        <v>215</v>
      </c>
      <c r="I1112" s="8">
        <v>0</v>
      </c>
      <c r="J1112" s="8">
        <v>0</v>
      </c>
      <c r="K1112" s="8">
        <v>0</v>
      </c>
      <c r="L1112" s="8">
        <v>3830</v>
      </c>
      <c r="M1112" s="9">
        <f t="shared" si="57"/>
        <v>59.84375</v>
      </c>
      <c r="N1112" s="8">
        <v>14</v>
      </c>
      <c r="O1112" s="8">
        <v>2</v>
      </c>
      <c r="P1112" s="8">
        <v>3</v>
      </c>
      <c r="Q1112" s="8">
        <v>65105</v>
      </c>
      <c r="R1112" s="9">
        <f t="shared" si="58"/>
        <v>1017.265625</v>
      </c>
      <c r="S1112" s="5">
        <v>1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1</v>
      </c>
      <c r="AA1112" s="5">
        <v>0</v>
      </c>
      <c r="AB1112" s="5">
        <v>0</v>
      </c>
      <c r="AC1112" s="5">
        <v>1</v>
      </c>
      <c r="AD1112" s="5">
        <v>0</v>
      </c>
      <c r="AE1112" s="8">
        <v>31705</v>
      </c>
      <c r="AF1112" s="5">
        <v>1</v>
      </c>
    </row>
    <row r="1113" spans="1:32" x14ac:dyDescent="0.25">
      <c r="A1113" s="2">
        <v>2015</v>
      </c>
      <c r="B1113" s="1" t="s">
        <v>30</v>
      </c>
      <c r="C1113" s="9">
        <v>5</v>
      </c>
      <c r="D1113" s="9">
        <v>689</v>
      </c>
      <c r="E1113" s="9">
        <f t="shared" si="56"/>
        <v>11483.333333333334</v>
      </c>
      <c r="F1113" s="9">
        <v>870</v>
      </c>
      <c r="G1113" s="9">
        <v>116</v>
      </c>
      <c r="H1113" s="9">
        <v>69</v>
      </c>
      <c r="I1113" s="9">
        <v>0</v>
      </c>
      <c r="J1113" s="9">
        <v>0</v>
      </c>
      <c r="K1113" s="9">
        <v>0</v>
      </c>
      <c r="L1113" s="9">
        <v>887</v>
      </c>
      <c r="M1113" s="9">
        <f t="shared" si="57"/>
        <v>177.4</v>
      </c>
      <c r="N1113" s="9">
        <v>7</v>
      </c>
      <c r="O1113" s="9">
        <v>1</v>
      </c>
      <c r="P1113" s="9">
        <v>1</v>
      </c>
      <c r="Q1113" s="9">
        <v>24689</v>
      </c>
      <c r="R1113" s="9">
        <f t="shared" si="58"/>
        <v>4937.8</v>
      </c>
      <c r="S1113" s="5">
        <v>1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1</v>
      </c>
      <c r="AA1113" s="5">
        <v>0</v>
      </c>
      <c r="AB1113" s="5">
        <v>0</v>
      </c>
      <c r="AC1113" s="5">
        <v>1</v>
      </c>
      <c r="AD1113" s="5">
        <v>0</v>
      </c>
      <c r="AE1113" s="9">
        <v>5511</v>
      </c>
      <c r="AF1113" s="5">
        <v>0</v>
      </c>
    </row>
    <row r="1114" spans="1:32" x14ac:dyDescent="0.25">
      <c r="A1114" s="2">
        <v>2015</v>
      </c>
      <c r="B1114" s="1" t="s">
        <v>30</v>
      </c>
      <c r="C1114" s="8">
        <v>40</v>
      </c>
      <c r="D1114" s="8">
        <v>8950</v>
      </c>
      <c r="E1114" s="9">
        <f t="shared" si="56"/>
        <v>18645.833333333332</v>
      </c>
      <c r="F1114" s="8">
        <v>710</v>
      </c>
      <c r="G1114" s="8">
        <v>391</v>
      </c>
      <c r="H1114" s="8">
        <v>150</v>
      </c>
      <c r="I1114" s="8">
        <v>0</v>
      </c>
      <c r="J1114" s="8">
        <v>0</v>
      </c>
      <c r="K1114" s="8">
        <v>0</v>
      </c>
      <c r="L1114" s="8">
        <v>1475</v>
      </c>
      <c r="M1114" s="9">
        <f t="shared" si="57"/>
        <v>36.875</v>
      </c>
      <c r="N1114" s="8">
        <v>8</v>
      </c>
      <c r="O1114" s="8">
        <v>2</v>
      </c>
      <c r="P1114" s="8">
        <v>1</v>
      </c>
      <c r="Q1114" s="8">
        <v>41568</v>
      </c>
      <c r="R1114" s="9">
        <f t="shared" si="58"/>
        <v>1039.2</v>
      </c>
      <c r="S1114" s="5">
        <v>1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1</v>
      </c>
      <c r="AA1114" s="5">
        <v>0</v>
      </c>
      <c r="AB1114" s="5">
        <v>0</v>
      </c>
      <c r="AC1114" s="5">
        <v>1</v>
      </c>
      <c r="AD1114" s="5">
        <v>0</v>
      </c>
      <c r="AE1114" s="8">
        <v>17110</v>
      </c>
      <c r="AF1114" s="5">
        <v>1</v>
      </c>
    </row>
    <row r="1115" spans="1:32" x14ac:dyDescent="0.25">
      <c r="A1115" s="2">
        <v>2015</v>
      </c>
      <c r="B1115" s="1" t="s">
        <v>29</v>
      </c>
      <c r="C1115" s="8">
        <v>72</v>
      </c>
      <c r="D1115" s="8">
        <v>13141</v>
      </c>
      <c r="E1115" s="9">
        <f t="shared" si="56"/>
        <v>15209.490740740741</v>
      </c>
      <c r="F1115" s="8">
        <v>2392</v>
      </c>
      <c r="G1115" s="8">
        <v>882</v>
      </c>
      <c r="H1115" s="8">
        <v>250</v>
      </c>
      <c r="I1115" s="8">
        <v>0</v>
      </c>
      <c r="J1115" s="8">
        <v>0</v>
      </c>
      <c r="K1115" s="8">
        <v>0</v>
      </c>
      <c r="L1115" s="8">
        <v>5330</v>
      </c>
      <c r="M1115" s="9">
        <f t="shared" si="57"/>
        <v>74.027777777777771</v>
      </c>
      <c r="N1115" s="8">
        <v>20</v>
      </c>
      <c r="O1115" s="8">
        <v>5</v>
      </c>
      <c r="P1115" s="8">
        <v>2</v>
      </c>
      <c r="Q1115" s="8">
        <v>68024</v>
      </c>
      <c r="R1115" s="9">
        <f t="shared" si="58"/>
        <v>944.77777777777783</v>
      </c>
      <c r="S1115" s="5">
        <v>1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1</v>
      </c>
      <c r="AA1115" s="5">
        <v>0</v>
      </c>
      <c r="AB1115" s="5">
        <v>0</v>
      </c>
      <c r="AC1115" s="5">
        <v>1</v>
      </c>
      <c r="AD1115" s="5">
        <v>0</v>
      </c>
      <c r="AE1115" s="8">
        <v>39119</v>
      </c>
      <c r="AF1115" s="5">
        <v>1</v>
      </c>
    </row>
    <row r="1116" spans="1:32" x14ac:dyDescent="0.25">
      <c r="A1116" s="2">
        <v>2015</v>
      </c>
      <c r="B1116" s="1" t="s">
        <v>30</v>
      </c>
      <c r="C1116" s="8">
        <v>36</v>
      </c>
      <c r="D1116" s="8">
        <v>6494</v>
      </c>
      <c r="E1116" s="9">
        <f t="shared" ref="E1116:E1145" si="59">D1116/C1116/12*1000</f>
        <v>15032.407407407407</v>
      </c>
      <c r="F1116" s="8">
        <v>1410</v>
      </c>
      <c r="G1116" s="8">
        <v>228</v>
      </c>
      <c r="H1116" s="8">
        <v>115</v>
      </c>
      <c r="I1116" s="8">
        <v>0</v>
      </c>
      <c r="J1116" s="8">
        <v>0</v>
      </c>
      <c r="K1116" s="8">
        <v>0</v>
      </c>
      <c r="L1116" s="8">
        <v>3245</v>
      </c>
      <c r="M1116" s="9">
        <f t="shared" si="57"/>
        <v>90.138888888888886</v>
      </c>
      <c r="N1116" s="8">
        <v>15</v>
      </c>
      <c r="O1116" s="8">
        <v>3</v>
      </c>
      <c r="P1116" s="8">
        <v>3</v>
      </c>
      <c r="Q1116" s="8">
        <v>60580</v>
      </c>
      <c r="R1116" s="9">
        <f t="shared" si="58"/>
        <v>1682.7777777777778</v>
      </c>
      <c r="S1116" s="5">
        <v>1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1</v>
      </c>
      <c r="AA1116" s="5">
        <v>0</v>
      </c>
      <c r="AB1116" s="5">
        <v>0</v>
      </c>
      <c r="AC1116" s="5">
        <v>1</v>
      </c>
      <c r="AD1116" s="5">
        <v>0</v>
      </c>
      <c r="AE1116" s="8">
        <v>23127</v>
      </c>
      <c r="AF1116" s="5">
        <v>1</v>
      </c>
    </row>
    <row r="1117" spans="1:32" x14ac:dyDescent="0.25">
      <c r="A1117" s="2">
        <v>2015</v>
      </c>
      <c r="B1117" s="1" t="s">
        <v>29</v>
      </c>
      <c r="C1117" s="8">
        <v>3</v>
      </c>
      <c r="D1117" s="8">
        <v>329</v>
      </c>
      <c r="E1117" s="9">
        <f t="shared" si="59"/>
        <v>9138.8888888888887</v>
      </c>
      <c r="F1117" s="8">
        <v>926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656</v>
      </c>
      <c r="M1117" s="9">
        <f t="shared" si="57"/>
        <v>218.66666666666666</v>
      </c>
      <c r="N1117" s="8">
        <v>2</v>
      </c>
      <c r="O1117" s="8">
        <v>1</v>
      </c>
      <c r="P1117" s="8">
        <v>0</v>
      </c>
      <c r="Q1117" s="8">
        <v>10772</v>
      </c>
      <c r="R1117" s="9">
        <f t="shared" si="58"/>
        <v>3590.6666666666665</v>
      </c>
      <c r="S1117" s="5">
        <v>1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8">
        <v>6096</v>
      </c>
      <c r="AF1117" s="5">
        <v>0</v>
      </c>
    </row>
    <row r="1118" spans="1:32" x14ac:dyDescent="0.25">
      <c r="A1118" s="2">
        <v>2015</v>
      </c>
      <c r="B1118" s="1" t="s">
        <v>29</v>
      </c>
      <c r="C1118" s="8">
        <v>20</v>
      </c>
      <c r="D1118" s="8">
        <v>3616</v>
      </c>
      <c r="E1118" s="9">
        <f t="shared" si="59"/>
        <v>15066.666666666668</v>
      </c>
      <c r="F1118" s="8">
        <v>685</v>
      </c>
      <c r="G1118" s="8">
        <v>197</v>
      </c>
      <c r="H1118" s="8">
        <v>90</v>
      </c>
      <c r="I1118" s="8">
        <v>0</v>
      </c>
      <c r="J1118" s="8">
        <v>0</v>
      </c>
      <c r="K1118" s="8">
        <v>0</v>
      </c>
      <c r="L1118" s="8">
        <v>2772</v>
      </c>
      <c r="M1118" s="9">
        <f t="shared" si="57"/>
        <v>138.6</v>
      </c>
      <c r="N1118" s="8">
        <v>13</v>
      </c>
      <c r="O1118" s="8">
        <v>2</v>
      </c>
      <c r="P1118" s="8">
        <v>1</v>
      </c>
      <c r="Q1118" s="8">
        <v>19096</v>
      </c>
      <c r="R1118" s="9">
        <f t="shared" si="58"/>
        <v>954.8</v>
      </c>
      <c r="S1118" s="5">
        <v>1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1</v>
      </c>
      <c r="AA1118" s="5">
        <v>0</v>
      </c>
      <c r="AB1118" s="5">
        <v>0</v>
      </c>
      <c r="AC1118" s="5">
        <v>1</v>
      </c>
      <c r="AD1118" s="5">
        <v>0</v>
      </c>
      <c r="AE1118" s="8">
        <v>8056</v>
      </c>
      <c r="AF1118" s="5">
        <v>1</v>
      </c>
    </row>
    <row r="1119" spans="1:32" x14ac:dyDescent="0.25">
      <c r="A1119" s="2">
        <v>2015</v>
      </c>
      <c r="B1119" s="1" t="s">
        <v>30</v>
      </c>
      <c r="C1119" s="8">
        <v>3</v>
      </c>
      <c r="D1119" s="8">
        <v>320</v>
      </c>
      <c r="E1119" s="9">
        <f t="shared" si="59"/>
        <v>8888.8888888888887</v>
      </c>
      <c r="F1119" s="8">
        <v>164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220</v>
      </c>
      <c r="M1119" s="9">
        <f t="shared" si="57"/>
        <v>73.333333333333329</v>
      </c>
      <c r="N1119" s="8">
        <v>2</v>
      </c>
      <c r="O1119" s="8">
        <v>1</v>
      </c>
      <c r="P1119" s="8">
        <v>0</v>
      </c>
      <c r="Q1119" s="8">
        <v>862</v>
      </c>
      <c r="R1119" s="9">
        <f t="shared" si="58"/>
        <v>287.33333333333331</v>
      </c>
      <c r="S1119" s="5">
        <v>1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8">
        <v>1045</v>
      </c>
      <c r="AF1119" s="5">
        <v>1</v>
      </c>
    </row>
    <row r="1120" spans="1:32" x14ac:dyDescent="0.25">
      <c r="A1120" s="2">
        <v>2015</v>
      </c>
      <c r="B1120" s="1" t="s">
        <v>29</v>
      </c>
      <c r="C1120" s="8">
        <v>4</v>
      </c>
      <c r="D1120" s="8">
        <v>485</v>
      </c>
      <c r="E1120" s="9">
        <f t="shared" si="59"/>
        <v>10104.166666666666</v>
      </c>
      <c r="F1120" s="8">
        <v>1102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8">
        <v>1214</v>
      </c>
      <c r="M1120" s="9">
        <f t="shared" si="57"/>
        <v>303.5</v>
      </c>
      <c r="N1120" s="8">
        <v>5</v>
      </c>
      <c r="O1120" s="8">
        <v>2</v>
      </c>
      <c r="P1120" s="8">
        <v>0</v>
      </c>
      <c r="Q1120" s="8">
        <v>22792</v>
      </c>
      <c r="R1120" s="9">
        <f t="shared" si="58"/>
        <v>5698</v>
      </c>
      <c r="S1120" s="5">
        <v>1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8">
        <v>7938</v>
      </c>
      <c r="AF1120" s="5">
        <v>0</v>
      </c>
    </row>
    <row r="1121" spans="1:32" x14ac:dyDescent="0.25">
      <c r="A1121" s="2">
        <v>2015</v>
      </c>
      <c r="B1121" s="1" t="s">
        <v>29</v>
      </c>
      <c r="C1121" s="9">
        <v>45</v>
      </c>
      <c r="D1121" s="9">
        <v>8114</v>
      </c>
      <c r="E1121" s="9">
        <f t="shared" si="59"/>
        <v>15025.925925925925</v>
      </c>
      <c r="F1121" s="9">
        <v>4751</v>
      </c>
      <c r="G1121" s="9">
        <v>810</v>
      </c>
      <c r="H1121" s="9">
        <v>360</v>
      </c>
      <c r="I1121" s="6">
        <v>0</v>
      </c>
      <c r="J1121" s="9">
        <v>0</v>
      </c>
      <c r="K1121" s="9">
        <v>0</v>
      </c>
      <c r="L1121" s="6">
        <v>10847</v>
      </c>
      <c r="M1121" s="9">
        <f t="shared" si="57"/>
        <v>241.04444444444445</v>
      </c>
      <c r="N1121" s="9">
        <v>27</v>
      </c>
      <c r="O1121" s="9">
        <v>2</v>
      </c>
      <c r="P1121" s="9">
        <v>2</v>
      </c>
      <c r="Q1121" s="9">
        <v>96671</v>
      </c>
      <c r="R1121" s="9">
        <f t="shared" si="58"/>
        <v>2148.2444444444445</v>
      </c>
      <c r="S1121" s="5">
        <v>1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1</v>
      </c>
      <c r="AA1121" s="5">
        <v>0</v>
      </c>
      <c r="AB1121" s="5">
        <v>0</v>
      </c>
      <c r="AC1121" s="5">
        <v>1</v>
      </c>
      <c r="AD1121" s="5">
        <v>0</v>
      </c>
      <c r="AE1121" s="9">
        <v>30437</v>
      </c>
      <c r="AF1121" s="5">
        <v>1</v>
      </c>
    </row>
    <row r="1122" spans="1:32" x14ac:dyDescent="0.25">
      <c r="A1122" s="2">
        <v>2015</v>
      </c>
      <c r="B1122" s="1" t="s">
        <v>29</v>
      </c>
      <c r="C1122" s="9">
        <v>3</v>
      </c>
      <c r="D1122" s="9">
        <v>453</v>
      </c>
      <c r="E1122" s="9">
        <f t="shared" si="59"/>
        <v>12583.333333333334</v>
      </c>
      <c r="F1122" s="9">
        <v>0</v>
      </c>
      <c r="G1122" s="9">
        <v>18</v>
      </c>
      <c r="H1122" s="9">
        <v>13</v>
      </c>
      <c r="I1122" s="6">
        <v>0</v>
      </c>
      <c r="J1122" s="9">
        <v>0</v>
      </c>
      <c r="K1122" s="9">
        <v>0</v>
      </c>
      <c r="L1122" s="6">
        <v>658</v>
      </c>
      <c r="M1122" s="9">
        <f t="shared" si="57"/>
        <v>219.33333333333334</v>
      </c>
      <c r="N1122" s="9">
        <v>0</v>
      </c>
      <c r="O1122" s="9">
        <v>0</v>
      </c>
      <c r="P1122" s="9">
        <v>0</v>
      </c>
      <c r="Q1122" s="9">
        <v>35499</v>
      </c>
      <c r="R1122" s="9">
        <f t="shared" si="58"/>
        <v>11833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1</v>
      </c>
      <c r="AA1122" s="5">
        <v>0</v>
      </c>
      <c r="AB1122" s="5">
        <v>0</v>
      </c>
      <c r="AC1122" s="5">
        <v>1</v>
      </c>
      <c r="AD1122" s="5">
        <v>0</v>
      </c>
      <c r="AE1122" s="9">
        <v>7834</v>
      </c>
      <c r="AF1122" s="5">
        <v>0</v>
      </c>
    </row>
    <row r="1123" spans="1:32" x14ac:dyDescent="0.25">
      <c r="A1123" s="2">
        <v>2015</v>
      </c>
      <c r="B1123" s="1" t="s">
        <v>29</v>
      </c>
      <c r="C1123" s="9">
        <v>21</v>
      </c>
      <c r="D1123" s="9">
        <v>3914</v>
      </c>
      <c r="E1123" s="9">
        <f t="shared" si="59"/>
        <v>15531.746031746032</v>
      </c>
      <c r="F1123" s="9">
        <v>1910</v>
      </c>
      <c r="G1123" s="9">
        <v>302</v>
      </c>
      <c r="H1123" s="9">
        <v>200</v>
      </c>
      <c r="I1123" s="6">
        <v>0</v>
      </c>
      <c r="J1123" s="9">
        <v>0</v>
      </c>
      <c r="K1123" s="9">
        <v>0</v>
      </c>
      <c r="L1123" s="6">
        <v>3431</v>
      </c>
      <c r="M1123" s="9">
        <f t="shared" si="57"/>
        <v>163.38095238095238</v>
      </c>
      <c r="N1123" s="9">
        <v>15</v>
      </c>
      <c r="O1123" s="9">
        <v>0</v>
      </c>
      <c r="P1123" s="9">
        <v>1</v>
      </c>
      <c r="Q1123" s="9">
        <v>38453</v>
      </c>
      <c r="R1123" s="9">
        <f t="shared" si="58"/>
        <v>1831.0952380952381</v>
      </c>
      <c r="S1123" s="5">
        <v>1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1</v>
      </c>
      <c r="AA1123" s="5">
        <v>0</v>
      </c>
      <c r="AB1123" s="5">
        <v>0</v>
      </c>
      <c r="AC1123" s="5">
        <v>1</v>
      </c>
      <c r="AD1123" s="5">
        <v>0</v>
      </c>
      <c r="AE1123" s="9">
        <v>12572</v>
      </c>
      <c r="AF1123" s="5">
        <v>0</v>
      </c>
    </row>
    <row r="1124" spans="1:32" x14ac:dyDescent="0.25">
      <c r="A1124" s="2">
        <v>2015</v>
      </c>
      <c r="B1124" s="1" t="s">
        <v>30</v>
      </c>
      <c r="C1124" s="9">
        <v>14</v>
      </c>
      <c r="D1124" s="9">
        <v>2524</v>
      </c>
      <c r="E1124" s="9">
        <f t="shared" si="59"/>
        <v>15023.809523809523</v>
      </c>
      <c r="F1124" s="9">
        <v>810</v>
      </c>
      <c r="G1124" s="9">
        <v>138</v>
      </c>
      <c r="H1124" s="9">
        <v>0</v>
      </c>
      <c r="I1124" s="6">
        <v>829</v>
      </c>
      <c r="J1124" s="9">
        <v>0</v>
      </c>
      <c r="K1124" s="9">
        <v>0</v>
      </c>
      <c r="L1124" s="6">
        <v>980</v>
      </c>
      <c r="M1124" s="9">
        <f t="shared" si="57"/>
        <v>70</v>
      </c>
      <c r="N1124" s="9">
        <v>6</v>
      </c>
      <c r="O1124" s="6">
        <v>6</v>
      </c>
      <c r="P1124" s="9">
        <v>0</v>
      </c>
      <c r="Q1124" s="9">
        <v>43271</v>
      </c>
      <c r="R1124" s="9">
        <f t="shared" si="58"/>
        <v>3090.7857142857142</v>
      </c>
      <c r="S1124" s="5">
        <v>1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1</v>
      </c>
      <c r="AA1124" s="5">
        <v>1</v>
      </c>
      <c r="AB1124" s="5">
        <v>0</v>
      </c>
      <c r="AC1124" s="5">
        <v>0</v>
      </c>
      <c r="AD1124" s="5">
        <v>0</v>
      </c>
      <c r="AE1124" s="9">
        <v>50616</v>
      </c>
      <c r="AF1124" s="5">
        <v>1</v>
      </c>
    </row>
    <row r="1125" spans="1:32" x14ac:dyDescent="0.25">
      <c r="A1125" s="2">
        <v>2015</v>
      </c>
      <c r="B1125" s="1" t="s">
        <v>29</v>
      </c>
      <c r="C1125" s="9">
        <v>15</v>
      </c>
      <c r="D1125" s="9">
        <v>2678</v>
      </c>
      <c r="E1125" s="9">
        <f t="shared" si="59"/>
        <v>14877.777777777777</v>
      </c>
      <c r="F1125" s="9">
        <v>1760</v>
      </c>
      <c r="G1125" s="9">
        <v>631</v>
      </c>
      <c r="H1125" s="9">
        <v>243</v>
      </c>
      <c r="I1125" s="6">
        <v>0</v>
      </c>
      <c r="J1125" s="9">
        <v>0</v>
      </c>
      <c r="K1125" s="9">
        <v>0</v>
      </c>
      <c r="L1125" s="6">
        <v>1651</v>
      </c>
      <c r="M1125" s="9">
        <f t="shared" si="57"/>
        <v>110.06666666666666</v>
      </c>
      <c r="N1125" s="9">
        <v>10</v>
      </c>
      <c r="O1125" s="9">
        <v>2</v>
      </c>
      <c r="P1125" s="9">
        <v>1</v>
      </c>
      <c r="Q1125" s="9">
        <v>74317</v>
      </c>
      <c r="R1125" s="9">
        <f t="shared" si="58"/>
        <v>4954.4666666666662</v>
      </c>
      <c r="S1125" s="5">
        <v>1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1</v>
      </c>
      <c r="AA1125" s="5">
        <v>0</v>
      </c>
      <c r="AB1125" s="5">
        <v>0</v>
      </c>
      <c r="AC1125" s="5">
        <v>1</v>
      </c>
      <c r="AD1125" s="5">
        <v>0</v>
      </c>
      <c r="AE1125" s="9">
        <v>22803</v>
      </c>
      <c r="AF1125" s="5">
        <v>1</v>
      </c>
    </row>
    <row r="1126" spans="1:32" x14ac:dyDescent="0.25">
      <c r="A1126" s="2">
        <v>2015</v>
      </c>
      <c r="B1126" s="1" t="s">
        <v>29</v>
      </c>
      <c r="C1126" s="9">
        <v>31</v>
      </c>
      <c r="D1126" s="9">
        <v>5686</v>
      </c>
      <c r="E1126" s="9">
        <f t="shared" si="59"/>
        <v>15284.946236559139</v>
      </c>
      <c r="F1126" s="9">
        <v>1550</v>
      </c>
      <c r="G1126" s="9">
        <v>536</v>
      </c>
      <c r="H1126" s="9">
        <v>200</v>
      </c>
      <c r="I1126" s="6">
        <v>0</v>
      </c>
      <c r="J1126" s="9">
        <v>0</v>
      </c>
      <c r="K1126" s="9">
        <v>0</v>
      </c>
      <c r="L1126" s="6">
        <v>4329</v>
      </c>
      <c r="M1126" s="9">
        <f t="shared" si="57"/>
        <v>139.64516129032259</v>
      </c>
      <c r="N1126" s="9">
        <v>14</v>
      </c>
      <c r="O1126" s="9">
        <v>2</v>
      </c>
      <c r="P1126" s="9">
        <v>2</v>
      </c>
      <c r="Q1126" s="9">
        <v>37977</v>
      </c>
      <c r="R1126" s="9">
        <f t="shared" si="58"/>
        <v>1225.0645161290322</v>
      </c>
      <c r="S1126" s="5">
        <v>1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1</v>
      </c>
      <c r="AA1126" s="5">
        <v>0</v>
      </c>
      <c r="AB1126" s="5">
        <v>0</v>
      </c>
      <c r="AC1126" s="5">
        <v>1</v>
      </c>
      <c r="AD1126" s="5">
        <v>0</v>
      </c>
      <c r="AE1126" s="9">
        <v>23004</v>
      </c>
      <c r="AF1126" s="5">
        <v>1</v>
      </c>
    </row>
    <row r="1127" spans="1:32" x14ac:dyDescent="0.25">
      <c r="A1127" s="2">
        <v>2015</v>
      </c>
      <c r="B1127" s="1" t="s">
        <v>29</v>
      </c>
      <c r="C1127" s="9">
        <v>4</v>
      </c>
      <c r="D1127" s="9">
        <v>776</v>
      </c>
      <c r="E1127" s="9">
        <f t="shared" si="59"/>
        <v>16166.666666666668</v>
      </c>
      <c r="F1127" s="9">
        <v>1116</v>
      </c>
      <c r="G1127" s="9">
        <v>98</v>
      </c>
      <c r="H1127" s="9">
        <v>57</v>
      </c>
      <c r="I1127" s="6">
        <v>0</v>
      </c>
      <c r="J1127" s="9">
        <v>0</v>
      </c>
      <c r="K1127" s="9">
        <v>0</v>
      </c>
      <c r="L1127" s="6">
        <v>247</v>
      </c>
      <c r="M1127" s="9">
        <f t="shared" si="57"/>
        <v>61.75</v>
      </c>
      <c r="N1127" s="9">
        <v>2</v>
      </c>
      <c r="O1127" s="9">
        <v>1</v>
      </c>
      <c r="P1127" s="9">
        <v>0</v>
      </c>
      <c r="Q1127" s="9">
        <v>21228</v>
      </c>
      <c r="R1127" s="9">
        <f t="shared" si="58"/>
        <v>5307</v>
      </c>
      <c r="S1127" s="5">
        <v>1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1</v>
      </c>
      <c r="AA1127" s="5">
        <v>0</v>
      </c>
      <c r="AB1127" s="5">
        <v>0</v>
      </c>
      <c r="AC1127" s="5">
        <v>1</v>
      </c>
      <c r="AD1127" s="5">
        <v>0</v>
      </c>
      <c r="AE1127" s="9">
        <v>2488</v>
      </c>
      <c r="AF1127" s="5">
        <v>1</v>
      </c>
    </row>
    <row r="1128" spans="1:32" x14ac:dyDescent="0.25">
      <c r="A1128" s="2">
        <v>2015</v>
      </c>
      <c r="B1128" s="1" t="s">
        <v>29</v>
      </c>
      <c r="C1128" s="9">
        <v>1</v>
      </c>
      <c r="D1128" s="9">
        <v>309</v>
      </c>
      <c r="E1128" s="9">
        <f t="shared" si="59"/>
        <v>25750</v>
      </c>
      <c r="F1128" s="9">
        <v>1100</v>
      </c>
      <c r="G1128" s="9">
        <v>114</v>
      </c>
      <c r="H1128" s="9">
        <v>21</v>
      </c>
      <c r="I1128" s="6">
        <v>0</v>
      </c>
      <c r="J1128" s="9">
        <v>0</v>
      </c>
      <c r="K1128" s="9">
        <v>0</v>
      </c>
      <c r="L1128" s="6">
        <v>983</v>
      </c>
      <c r="M1128" s="9">
        <f t="shared" si="57"/>
        <v>983</v>
      </c>
      <c r="N1128" s="9">
        <v>9</v>
      </c>
      <c r="O1128" s="9">
        <v>0</v>
      </c>
      <c r="P1128" s="9">
        <v>0</v>
      </c>
      <c r="Q1128" s="9">
        <v>5277</v>
      </c>
      <c r="R1128" s="9">
        <f t="shared" si="58"/>
        <v>5277</v>
      </c>
      <c r="S1128" s="5">
        <v>1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1</v>
      </c>
      <c r="Z1128" s="5">
        <v>1</v>
      </c>
      <c r="AA1128" s="5">
        <v>0</v>
      </c>
      <c r="AB1128" s="5">
        <v>0</v>
      </c>
      <c r="AC1128" s="5">
        <v>1</v>
      </c>
      <c r="AD1128" s="5">
        <v>0</v>
      </c>
      <c r="AE1128" s="9">
        <v>5309</v>
      </c>
      <c r="AF1128" s="5">
        <v>1</v>
      </c>
    </row>
    <row r="1129" spans="1:32" x14ac:dyDescent="0.25">
      <c r="A1129" s="2">
        <v>2015</v>
      </c>
      <c r="B1129" s="1" t="s">
        <v>29</v>
      </c>
      <c r="C1129" s="9">
        <v>4</v>
      </c>
      <c r="D1129" s="9">
        <v>436</v>
      </c>
      <c r="E1129" s="9">
        <f t="shared" si="59"/>
        <v>9083.3333333333339</v>
      </c>
      <c r="F1129" s="9">
        <v>1088</v>
      </c>
      <c r="G1129" s="9">
        <v>0</v>
      </c>
      <c r="H1129" s="9">
        <v>0</v>
      </c>
      <c r="I1129" s="6">
        <v>0</v>
      </c>
      <c r="J1129" s="9">
        <v>0</v>
      </c>
      <c r="K1129" s="9">
        <v>0</v>
      </c>
      <c r="L1129" s="6">
        <v>596</v>
      </c>
      <c r="M1129" s="9">
        <f t="shared" si="57"/>
        <v>149</v>
      </c>
      <c r="N1129" s="9">
        <v>6</v>
      </c>
      <c r="O1129" s="9">
        <v>0</v>
      </c>
      <c r="P1129" s="9">
        <v>0</v>
      </c>
      <c r="Q1129" s="9">
        <v>152</v>
      </c>
      <c r="R1129" s="9">
        <f t="shared" si="58"/>
        <v>38</v>
      </c>
      <c r="S1129" s="5">
        <v>1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9">
        <v>1608</v>
      </c>
      <c r="AF1129" s="5">
        <v>1</v>
      </c>
    </row>
    <row r="1130" spans="1:32" x14ac:dyDescent="0.25">
      <c r="A1130" s="2">
        <v>2015</v>
      </c>
      <c r="B1130" s="1" t="s">
        <v>29</v>
      </c>
      <c r="C1130" s="8">
        <v>12</v>
      </c>
      <c r="D1130" s="8">
        <v>1387</v>
      </c>
      <c r="E1130" s="9">
        <f t="shared" si="59"/>
        <v>9631.9444444444453</v>
      </c>
      <c r="F1130" s="8">
        <v>3811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8">
        <v>2415</v>
      </c>
      <c r="M1130" s="9">
        <f t="shared" si="57"/>
        <v>201.25</v>
      </c>
      <c r="N1130" s="8">
        <v>8</v>
      </c>
      <c r="O1130" s="8">
        <v>1</v>
      </c>
      <c r="P1130" s="8">
        <v>0</v>
      </c>
      <c r="Q1130" s="8">
        <v>21185</v>
      </c>
      <c r="R1130" s="9">
        <f t="shared" si="58"/>
        <v>1765.4166666666667</v>
      </c>
      <c r="S1130" s="5">
        <v>1</v>
      </c>
      <c r="T1130" s="5">
        <v>1</v>
      </c>
      <c r="U1130" s="5">
        <v>1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8">
        <v>8998</v>
      </c>
      <c r="AF1130" s="5">
        <v>1</v>
      </c>
    </row>
    <row r="1131" spans="1:32" x14ac:dyDescent="0.25">
      <c r="A1131" s="2">
        <v>2015</v>
      </c>
      <c r="B1131" s="1" t="s">
        <v>30</v>
      </c>
      <c r="C1131" s="8">
        <v>110</v>
      </c>
      <c r="D1131" s="8">
        <v>14976</v>
      </c>
      <c r="E1131" s="9">
        <f t="shared" si="59"/>
        <v>11345.454545454546</v>
      </c>
      <c r="F1131" s="8">
        <v>4291</v>
      </c>
      <c r="G1131" s="8">
        <v>589</v>
      </c>
      <c r="H1131" s="8">
        <v>311</v>
      </c>
      <c r="I1131" s="8">
        <v>0</v>
      </c>
      <c r="J1131" s="8">
        <v>0</v>
      </c>
      <c r="K1131" s="8">
        <v>0</v>
      </c>
      <c r="L1131" s="8">
        <v>9553</v>
      </c>
      <c r="M1131" s="9">
        <f t="shared" si="57"/>
        <v>86.845454545454544</v>
      </c>
      <c r="N1131" s="8">
        <v>18</v>
      </c>
      <c r="O1131" s="8">
        <v>5</v>
      </c>
      <c r="P1131" s="8">
        <v>1</v>
      </c>
      <c r="Q1131" s="8">
        <v>109971</v>
      </c>
      <c r="R1131" s="9">
        <f t="shared" si="58"/>
        <v>999.73636363636365</v>
      </c>
      <c r="S1131" s="5">
        <v>1</v>
      </c>
      <c r="T1131" s="5">
        <v>0</v>
      </c>
      <c r="U1131" s="5">
        <v>1</v>
      </c>
      <c r="V1131" s="5">
        <v>0</v>
      </c>
      <c r="W1131" s="5">
        <v>0</v>
      </c>
      <c r="X1131" s="5">
        <v>0</v>
      </c>
      <c r="Y1131" s="5">
        <v>0</v>
      </c>
      <c r="Z1131" s="5">
        <v>1</v>
      </c>
      <c r="AA1131" s="5">
        <v>0</v>
      </c>
      <c r="AB1131" s="5">
        <v>0</v>
      </c>
      <c r="AC1131" s="5">
        <v>1</v>
      </c>
      <c r="AD1131" s="5">
        <v>0</v>
      </c>
      <c r="AE1131" s="8">
        <v>46016</v>
      </c>
      <c r="AF1131" s="5">
        <v>0</v>
      </c>
    </row>
    <row r="1132" spans="1:32" x14ac:dyDescent="0.25">
      <c r="A1132" s="2">
        <v>2015</v>
      </c>
      <c r="B1132" s="1" t="s">
        <v>29</v>
      </c>
      <c r="C1132" s="8">
        <v>58</v>
      </c>
      <c r="D1132" s="8">
        <v>6667</v>
      </c>
      <c r="E1132" s="9">
        <f t="shared" si="59"/>
        <v>9579.022988505747</v>
      </c>
      <c r="F1132" s="8">
        <v>8202</v>
      </c>
      <c r="G1132" s="8">
        <v>700</v>
      </c>
      <c r="H1132" s="8">
        <v>300</v>
      </c>
      <c r="I1132" s="8">
        <v>0</v>
      </c>
      <c r="J1132" s="8">
        <v>0</v>
      </c>
      <c r="K1132" s="8">
        <v>0</v>
      </c>
      <c r="L1132" s="8">
        <v>11854</v>
      </c>
      <c r="M1132" s="9">
        <f t="shared" si="57"/>
        <v>204.37931034482759</v>
      </c>
      <c r="N1132" s="8">
        <v>22</v>
      </c>
      <c r="O1132" s="8">
        <v>9</v>
      </c>
      <c r="P1132" s="8">
        <v>2</v>
      </c>
      <c r="Q1132" s="8">
        <v>136003</v>
      </c>
      <c r="R1132" s="9">
        <f t="shared" si="58"/>
        <v>2344.8793103448274</v>
      </c>
      <c r="S1132" s="5">
        <v>1</v>
      </c>
      <c r="T1132" s="5">
        <v>0</v>
      </c>
      <c r="U1132" s="5">
        <v>1</v>
      </c>
      <c r="V1132" s="5">
        <v>0</v>
      </c>
      <c r="W1132" s="5">
        <v>0</v>
      </c>
      <c r="X1132" s="5">
        <v>0</v>
      </c>
      <c r="Y1132" s="5">
        <v>0</v>
      </c>
      <c r="Z1132" s="5">
        <v>1</v>
      </c>
      <c r="AA1132" s="5">
        <v>0</v>
      </c>
      <c r="AB1132" s="5">
        <v>0</v>
      </c>
      <c r="AC1132" s="5">
        <v>1</v>
      </c>
      <c r="AD1132" s="5">
        <v>0</v>
      </c>
      <c r="AE1132" s="8">
        <v>50433</v>
      </c>
      <c r="AF1132" s="5">
        <v>1</v>
      </c>
    </row>
    <row r="1133" spans="1:32" x14ac:dyDescent="0.25">
      <c r="A1133" s="2">
        <v>2015</v>
      </c>
      <c r="B1133" s="1" t="s">
        <v>30</v>
      </c>
      <c r="C1133" s="8">
        <v>85</v>
      </c>
      <c r="D1133" s="8">
        <v>19514</v>
      </c>
      <c r="E1133" s="9">
        <f t="shared" si="59"/>
        <v>19131.372549019605</v>
      </c>
      <c r="F1133" s="8">
        <v>2190</v>
      </c>
      <c r="G1133" s="8">
        <v>647</v>
      </c>
      <c r="H1133" s="8">
        <v>325</v>
      </c>
      <c r="I1133" s="8">
        <v>0</v>
      </c>
      <c r="J1133" s="8">
        <v>0</v>
      </c>
      <c r="K1133" s="8">
        <v>0</v>
      </c>
      <c r="L1133" s="8">
        <v>8779</v>
      </c>
      <c r="M1133" s="9">
        <f t="shared" si="57"/>
        <v>103.28235294117647</v>
      </c>
      <c r="N1133" s="8">
        <v>32</v>
      </c>
      <c r="O1133" s="8">
        <v>6</v>
      </c>
      <c r="P1133" s="8">
        <v>4</v>
      </c>
      <c r="Q1133" s="8">
        <v>83495</v>
      </c>
      <c r="R1133" s="9">
        <f t="shared" si="58"/>
        <v>982.29411764705878</v>
      </c>
      <c r="S1133" s="5">
        <v>1</v>
      </c>
      <c r="T1133" s="5">
        <v>0</v>
      </c>
      <c r="U1133" s="5">
        <v>1</v>
      </c>
      <c r="V1133" s="5">
        <v>0</v>
      </c>
      <c r="W1133" s="5">
        <v>0</v>
      </c>
      <c r="X1133" s="5">
        <v>0</v>
      </c>
      <c r="Y1133" s="5">
        <v>0</v>
      </c>
      <c r="Z1133" s="5">
        <v>1</v>
      </c>
      <c r="AA1133" s="5">
        <v>0</v>
      </c>
      <c r="AB1133" s="5">
        <v>0</v>
      </c>
      <c r="AC1133" s="5">
        <v>1</v>
      </c>
      <c r="AD1133" s="5">
        <v>0</v>
      </c>
      <c r="AE1133" s="8">
        <v>40727</v>
      </c>
      <c r="AF1133" s="5">
        <v>1</v>
      </c>
    </row>
    <row r="1134" spans="1:32" x14ac:dyDescent="0.25">
      <c r="A1134" s="2">
        <v>2015</v>
      </c>
      <c r="B1134" s="1" t="s">
        <v>29</v>
      </c>
      <c r="C1134" s="8">
        <v>11</v>
      </c>
      <c r="D1134" s="8">
        <v>1390</v>
      </c>
      <c r="E1134" s="9">
        <f t="shared" si="59"/>
        <v>10530.30303030303</v>
      </c>
      <c r="F1134" s="8">
        <v>2522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2004</v>
      </c>
      <c r="M1134" s="9">
        <f t="shared" si="57"/>
        <v>182.18181818181819</v>
      </c>
      <c r="N1134" s="8">
        <v>12</v>
      </c>
      <c r="O1134" s="8">
        <v>1</v>
      </c>
      <c r="P1134" s="8">
        <v>0</v>
      </c>
      <c r="Q1134" s="8">
        <v>8133</v>
      </c>
      <c r="R1134" s="9">
        <f t="shared" si="58"/>
        <v>739.36363636363637</v>
      </c>
      <c r="S1134" s="5">
        <v>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8">
        <v>5729</v>
      </c>
      <c r="AF1134" s="5">
        <v>0</v>
      </c>
    </row>
    <row r="1135" spans="1:32" x14ac:dyDescent="0.25">
      <c r="A1135" s="2">
        <v>2015</v>
      </c>
      <c r="B1135" s="1" t="s">
        <v>29</v>
      </c>
      <c r="C1135" s="8">
        <v>23</v>
      </c>
      <c r="D1135" s="8">
        <v>2645</v>
      </c>
      <c r="E1135" s="9">
        <f t="shared" si="59"/>
        <v>9583.3333333333339</v>
      </c>
      <c r="F1135" s="8">
        <v>3745</v>
      </c>
      <c r="G1135" s="8">
        <v>0</v>
      </c>
      <c r="H1135" s="8">
        <v>0</v>
      </c>
      <c r="I1135" s="8">
        <v>0</v>
      </c>
      <c r="J1135" s="8">
        <v>0</v>
      </c>
      <c r="K1135" s="8">
        <v>0</v>
      </c>
      <c r="L1135" s="8">
        <v>3912</v>
      </c>
      <c r="M1135" s="9">
        <f t="shared" si="57"/>
        <v>170.08695652173913</v>
      </c>
      <c r="N1135" s="8">
        <v>12</v>
      </c>
      <c r="O1135" s="8">
        <v>5</v>
      </c>
      <c r="P1135" s="8">
        <v>1</v>
      </c>
      <c r="Q1135" s="8">
        <v>42940</v>
      </c>
      <c r="R1135" s="9">
        <f t="shared" si="58"/>
        <v>1866.9565217391305</v>
      </c>
      <c r="S1135" s="5">
        <v>1</v>
      </c>
      <c r="T1135" s="5">
        <v>0</v>
      </c>
      <c r="U1135" s="5">
        <v>1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8">
        <v>2392</v>
      </c>
      <c r="AF1135" s="5">
        <v>1</v>
      </c>
    </row>
    <row r="1136" spans="1:32" x14ac:dyDescent="0.25">
      <c r="A1136" s="2">
        <v>2015</v>
      </c>
      <c r="B1136" s="1" t="s">
        <v>29</v>
      </c>
      <c r="C1136" s="8">
        <v>8</v>
      </c>
      <c r="D1136" s="8">
        <v>1450</v>
      </c>
      <c r="E1136" s="9">
        <f t="shared" si="59"/>
        <v>15104.166666666666</v>
      </c>
      <c r="F1136" s="8">
        <v>1421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1852</v>
      </c>
      <c r="M1136" s="9">
        <f t="shared" si="57"/>
        <v>231.5</v>
      </c>
      <c r="N1136" s="8">
        <v>6</v>
      </c>
      <c r="O1136" s="8">
        <v>2</v>
      </c>
      <c r="P1136" s="8">
        <v>0</v>
      </c>
      <c r="Q1136" s="8">
        <v>34939</v>
      </c>
      <c r="R1136" s="9">
        <f t="shared" si="58"/>
        <v>4367.375</v>
      </c>
      <c r="S1136" s="5">
        <v>1</v>
      </c>
      <c r="T1136" s="5">
        <v>0</v>
      </c>
      <c r="U1136" s="5">
        <v>1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8">
        <v>12668</v>
      </c>
      <c r="AF1136" s="5">
        <v>1</v>
      </c>
    </row>
    <row r="1137" spans="1:32" x14ac:dyDescent="0.25">
      <c r="A1137" s="2">
        <v>2015</v>
      </c>
      <c r="B1137" s="1" t="s">
        <v>29</v>
      </c>
      <c r="C1137" s="8">
        <v>13</v>
      </c>
      <c r="D1137" s="8">
        <v>6078</v>
      </c>
      <c r="E1137" s="9">
        <f t="shared" si="59"/>
        <v>38961.538461538461</v>
      </c>
      <c r="F1137" s="8">
        <v>2615</v>
      </c>
      <c r="G1137" s="8">
        <v>0</v>
      </c>
      <c r="H1137" s="8">
        <v>0</v>
      </c>
      <c r="I1137" s="8">
        <v>0</v>
      </c>
      <c r="J1137" s="8">
        <v>0</v>
      </c>
      <c r="K1137" s="8">
        <v>0</v>
      </c>
      <c r="L1137" s="8">
        <v>170</v>
      </c>
      <c r="M1137" s="9">
        <f t="shared" si="57"/>
        <v>13.076923076923077</v>
      </c>
      <c r="N1137" s="8">
        <v>5</v>
      </c>
      <c r="O1137" s="8">
        <v>0</v>
      </c>
      <c r="P1137" s="8">
        <v>0</v>
      </c>
      <c r="Q1137" s="8">
        <v>284477</v>
      </c>
      <c r="R1137" s="9">
        <f t="shared" si="58"/>
        <v>21882.846153846152</v>
      </c>
      <c r="S1137" s="5">
        <v>0</v>
      </c>
      <c r="T1137" s="5">
        <v>0</v>
      </c>
      <c r="U1137" s="5">
        <v>1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8">
        <v>20413</v>
      </c>
      <c r="AF1137" s="5">
        <v>1</v>
      </c>
    </row>
    <row r="1138" spans="1:32" x14ac:dyDescent="0.25">
      <c r="A1138" s="2">
        <v>2015</v>
      </c>
      <c r="B1138" s="1" t="s">
        <v>29</v>
      </c>
      <c r="C1138" s="8">
        <v>215</v>
      </c>
      <c r="D1138" s="8">
        <v>33503</v>
      </c>
      <c r="E1138" s="9">
        <f t="shared" si="59"/>
        <v>12985.658914728681</v>
      </c>
      <c r="F1138" s="8">
        <v>23526</v>
      </c>
      <c r="G1138" s="8">
        <v>1523</v>
      </c>
      <c r="H1138" s="8">
        <v>873</v>
      </c>
      <c r="I1138" s="8">
        <v>0</v>
      </c>
      <c r="J1138" s="8">
        <v>0</v>
      </c>
      <c r="K1138" s="8">
        <v>0</v>
      </c>
      <c r="L1138" s="8">
        <v>5934</v>
      </c>
      <c r="M1138" s="9">
        <f t="shared" si="57"/>
        <v>27.6</v>
      </c>
      <c r="N1138" s="8">
        <v>17</v>
      </c>
      <c r="O1138" s="8">
        <v>0</v>
      </c>
      <c r="P1138" s="8">
        <v>1</v>
      </c>
      <c r="Q1138" s="8">
        <v>55086</v>
      </c>
      <c r="R1138" s="9">
        <f t="shared" si="58"/>
        <v>256.21395348837211</v>
      </c>
      <c r="S1138" s="5">
        <v>1</v>
      </c>
      <c r="T1138" s="5">
        <v>1</v>
      </c>
      <c r="U1138" s="5">
        <v>1</v>
      </c>
      <c r="V1138" s="5">
        <v>0</v>
      </c>
      <c r="W1138" s="5">
        <v>0</v>
      </c>
      <c r="X1138" s="5">
        <v>0</v>
      </c>
      <c r="Y1138" s="5">
        <v>0</v>
      </c>
      <c r="Z1138" s="5">
        <v>1</v>
      </c>
      <c r="AA1138" s="5">
        <v>0</v>
      </c>
      <c r="AB1138" s="5">
        <v>0</v>
      </c>
      <c r="AC1138" s="5">
        <v>1</v>
      </c>
      <c r="AD1138" s="5">
        <v>0</v>
      </c>
      <c r="AE1138" s="8">
        <v>129895</v>
      </c>
      <c r="AF1138" s="5">
        <v>1</v>
      </c>
    </row>
    <row r="1139" spans="1:32" x14ac:dyDescent="0.25">
      <c r="A1139" s="2">
        <v>2015</v>
      </c>
      <c r="B1139" s="1" t="s">
        <v>29</v>
      </c>
      <c r="C1139" s="8">
        <v>11</v>
      </c>
      <c r="D1139" s="8">
        <v>1307</v>
      </c>
      <c r="E1139" s="9">
        <f t="shared" si="59"/>
        <v>9901.5151515151501</v>
      </c>
      <c r="F1139" s="8">
        <v>438</v>
      </c>
      <c r="G1139" s="8">
        <v>271</v>
      </c>
      <c r="H1139" s="8">
        <v>223</v>
      </c>
      <c r="I1139" s="8">
        <v>0</v>
      </c>
      <c r="J1139" s="8">
        <v>0</v>
      </c>
      <c r="K1139" s="8">
        <v>0</v>
      </c>
      <c r="L1139" s="8">
        <v>8</v>
      </c>
      <c r="M1139" s="9">
        <f t="shared" si="57"/>
        <v>0.72727272727272729</v>
      </c>
      <c r="N1139" s="8">
        <v>0</v>
      </c>
      <c r="O1139" s="8">
        <v>0</v>
      </c>
      <c r="P1139" s="8">
        <v>0</v>
      </c>
      <c r="Q1139" s="8">
        <v>13167</v>
      </c>
      <c r="R1139" s="9">
        <f t="shared" si="58"/>
        <v>1197</v>
      </c>
      <c r="S1139" s="5">
        <v>0</v>
      </c>
      <c r="T1139" s="5">
        <v>1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1</v>
      </c>
      <c r="AA1139" s="5">
        <v>0</v>
      </c>
      <c r="AB1139" s="5">
        <v>0</v>
      </c>
      <c r="AC1139" s="5">
        <v>1</v>
      </c>
      <c r="AD1139" s="5">
        <v>0</v>
      </c>
      <c r="AE1139" s="8">
        <v>8852</v>
      </c>
      <c r="AF1139" s="5">
        <v>1</v>
      </c>
    </row>
    <row r="1140" spans="1:32" x14ac:dyDescent="0.25">
      <c r="A1140" s="2">
        <v>2015</v>
      </c>
      <c r="B1140" s="1" t="s">
        <v>30</v>
      </c>
      <c r="C1140" s="9">
        <v>17</v>
      </c>
      <c r="D1140" s="9">
        <v>2256</v>
      </c>
      <c r="E1140" s="9">
        <f t="shared" si="59"/>
        <v>11058.823529411766</v>
      </c>
      <c r="F1140" s="9">
        <v>1635</v>
      </c>
      <c r="G1140" s="9">
        <v>210</v>
      </c>
      <c r="H1140" s="9">
        <v>94</v>
      </c>
      <c r="I1140" s="9">
        <v>0</v>
      </c>
      <c r="J1140" s="9">
        <v>0</v>
      </c>
      <c r="K1140" s="9">
        <v>0</v>
      </c>
      <c r="L1140" s="9">
        <v>2600</v>
      </c>
      <c r="M1140" s="9">
        <f t="shared" si="57"/>
        <v>152.94117647058823</v>
      </c>
      <c r="N1140" s="9">
        <v>7</v>
      </c>
      <c r="O1140" s="9">
        <v>3</v>
      </c>
      <c r="P1140" s="9">
        <v>0</v>
      </c>
      <c r="Q1140" s="9">
        <v>9173</v>
      </c>
      <c r="R1140" s="9">
        <f t="shared" si="58"/>
        <v>539.58823529411768</v>
      </c>
      <c r="S1140" s="5">
        <v>1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1</v>
      </c>
      <c r="AA1140" s="5">
        <v>0</v>
      </c>
      <c r="AB1140" s="5">
        <v>0</v>
      </c>
      <c r="AC1140" s="5">
        <v>1</v>
      </c>
      <c r="AD1140" s="5">
        <v>0</v>
      </c>
      <c r="AE1140" s="9">
        <v>4343</v>
      </c>
      <c r="AF1140" s="5">
        <v>0</v>
      </c>
    </row>
    <row r="1141" spans="1:32" x14ac:dyDescent="0.25">
      <c r="A1141" s="2">
        <v>2015</v>
      </c>
      <c r="B1141" s="1" t="s">
        <v>30</v>
      </c>
      <c r="C1141" s="8">
        <v>69</v>
      </c>
      <c r="D1141" s="8">
        <v>12476</v>
      </c>
      <c r="E1141" s="9">
        <f t="shared" si="59"/>
        <v>15067.632850241545</v>
      </c>
      <c r="F1141" s="8">
        <v>2866</v>
      </c>
      <c r="G1141" s="8">
        <v>1035</v>
      </c>
      <c r="H1141" s="8">
        <v>504</v>
      </c>
      <c r="I1141" s="8">
        <v>0</v>
      </c>
      <c r="J1141" s="8">
        <v>0</v>
      </c>
      <c r="K1141" s="8">
        <v>0</v>
      </c>
      <c r="L1141" s="8">
        <v>9656</v>
      </c>
      <c r="M1141" s="9">
        <f t="shared" si="57"/>
        <v>139.94202898550725</v>
      </c>
      <c r="N1141" s="8">
        <v>13</v>
      </c>
      <c r="O1141" s="8">
        <v>4</v>
      </c>
      <c r="P1141" s="8">
        <v>2</v>
      </c>
      <c r="Q1141" s="8">
        <v>114621</v>
      </c>
      <c r="R1141" s="9">
        <f t="shared" si="58"/>
        <v>1661.1739130434783</v>
      </c>
      <c r="S1141" s="5">
        <v>1</v>
      </c>
      <c r="T1141" s="5">
        <v>0</v>
      </c>
      <c r="U1141" s="5">
        <v>1</v>
      </c>
      <c r="V1141" s="5">
        <v>0</v>
      </c>
      <c r="W1141" s="5">
        <v>0</v>
      </c>
      <c r="X1141" s="5">
        <v>0</v>
      </c>
      <c r="Y1141" s="5">
        <v>0</v>
      </c>
      <c r="Z1141" s="5">
        <v>1</v>
      </c>
      <c r="AA1141" s="5">
        <v>0</v>
      </c>
      <c r="AB1141" s="5">
        <v>0</v>
      </c>
      <c r="AC1141" s="5">
        <v>1</v>
      </c>
      <c r="AD1141" s="5">
        <v>0</v>
      </c>
      <c r="AE1141" s="8">
        <v>36211</v>
      </c>
      <c r="AF1141" s="5">
        <v>1</v>
      </c>
    </row>
    <row r="1142" spans="1:32" x14ac:dyDescent="0.25">
      <c r="A1142" s="2">
        <v>2015</v>
      </c>
      <c r="B1142" s="1" t="s">
        <v>31</v>
      </c>
      <c r="C1142" s="8">
        <v>100</v>
      </c>
      <c r="D1142" s="8">
        <v>18263</v>
      </c>
      <c r="E1142" s="9">
        <f t="shared" si="59"/>
        <v>15219.166666666666</v>
      </c>
      <c r="F1142" s="8">
        <v>3360</v>
      </c>
      <c r="G1142" s="8">
        <v>1123</v>
      </c>
      <c r="H1142" s="8">
        <v>630</v>
      </c>
      <c r="I1142" s="8">
        <v>0</v>
      </c>
      <c r="J1142" s="8">
        <v>0</v>
      </c>
      <c r="K1142" s="8">
        <v>0</v>
      </c>
      <c r="L1142" s="8">
        <v>8861</v>
      </c>
      <c r="M1142" s="9">
        <f t="shared" si="57"/>
        <v>88.61</v>
      </c>
      <c r="N1142" s="8">
        <v>24</v>
      </c>
      <c r="O1142" s="8">
        <v>5</v>
      </c>
      <c r="P1142" s="8">
        <v>6</v>
      </c>
      <c r="Q1142" s="8">
        <v>158042</v>
      </c>
      <c r="R1142" s="9">
        <f t="shared" si="58"/>
        <v>1580.42</v>
      </c>
      <c r="S1142" s="5">
        <v>1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1</v>
      </c>
      <c r="AA1142" s="5">
        <v>0</v>
      </c>
      <c r="AB1142" s="5">
        <v>0</v>
      </c>
      <c r="AC1142" s="5">
        <v>1</v>
      </c>
      <c r="AD1142" s="5">
        <v>0</v>
      </c>
      <c r="AE1142" s="8">
        <v>52043</v>
      </c>
      <c r="AF1142" s="5">
        <v>1</v>
      </c>
    </row>
    <row r="1143" spans="1:32" x14ac:dyDescent="0.25">
      <c r="A1143" s="2">
        <v>2015</v>
      </c>
      <c r="B1143" s="1" t="s">
        <v>30</v>
      </c>
      <c r="C1143" s="8">
        <v>4</v>
      </c>
      <c r="D1143" s="8">
        <v>490</v>
      </c>
      <c r="E1143" s="9">
        <f t="shared" si="59"/>
        <v>10208.333333333334</v>
      </c>
      <c r="F1143" s="8">
        <v>450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1204</v>
      </c>
      <c r="M1143" s="9">
        <f t="shared" si="57"/>
        <v>301</v>
      </c>
      <c r="N1143" s="8">
        <v>7</v>
      </c>
      <c r="O1143" s="8">
        <v>1</v>
      </c>
      <c r="P1143" s="8">
        <v>0</v>
      </c>
      <c r="Q1143" s="8">
        <v>10973</v>
      </c>
      <c r="R1143" s="9">
        <f t="shared" si="58"/>
        <v>2743.25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8">
        <v>1087</v>
      </c>
      <c r="AF1143" s="5">
        <v>0</v>
      </c>
    </row>
    <row r="1144" spans="1:32" x14ac:dyDescent="0.25">
      <c r="A1144" s="2">
        <v>2015</v>
      </c>
      <c r="B1144" s="1" t="s">
        <v>30</v>
      </c>
      <c r="C1144" s="8">
        <v>67</v>
      </c>
      <c r="D1144" s="8">
        <v>9624</v>
      </c>
      <c r="E1144" s="9">
        <f t="shared" si="59"/>
        <v>11970.149253731342</v>
      </c>
      <c r="F1144" s="8">
        <v>2490</v>
      </c>
      <c r="G1144" s="8">
        <v>1088</v>
      </c>
      <c r="H1144" s="8">
        <v>285</v>
      </c>
      <c r="I1144" s="8">
        <v>0</v>
      </c>
      <c r="J1144" s="8">
        <v>0</v>
      </c>
      <c r="K1144" s="8">
        <v>0</v>
      </c>
      <c r="L1144" s="8">
        <v>9129</v>
      </c>
      <c r="M1144" s="9">
        <f t="shared" si="57"/>
        <v>136.25373134328359</v>
      </c>
      <c r="N1144" s="8">
        <v>23</v>
      </c>
      <c r="O1144" s="8">
        <v>3</v>
      </c>
      <c r="P1144" s="8">
        <v>1</v>
      </c>
      <c r="Q1144" s="8">
        <v>52839</v>
      </c>
      <c r="R1144" s="9">
        <f t="shared" si="58"/>
        <v>788.64179104477614</v>
      </c>
      <c r="S1144" s="5">
        <v>1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1</v>
      </c>
      <c r="AA1144" s="5">
        <v>0</v>
      </c>
      <c r="AB1144" s="5">
        <v>0</v>
      </c>
      <c r="AC1144" s="5">
        <v>1</v>
      </c>
      <c r="AD1144" s="5">
        <v>0</v>
      </c>
      <c r="AE1144" s="8">
        <v>24443</v>
      </c>
      <c r="AF1144" s="5">
        <v>0</v>
      </c>
    </row>
    <row r="1145" spans="1:32" x14ac:dyDescent="0.25">
      <c r="A1145" s="2">
        <v>2015</v>
      </c>
      <c r="B1145" s="1" t="s">
        <v>29</v>
      </c>
      <c r="C1145" s="8">
        <v>4</v>
      </c>
      <c r="D1145" s="8">
        <v>429</v>
      </c>
      <c r="E1145" s="9">
        <f t="shared" si="59"/>
        <v>8937.5</v>
      </c>
      <c r="F1145" s="8">
        <v>1101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1028</v>
      </c>
      <c r="M1145" s="9">
        <f t="shared" si="57"/>
        <v>257</v>
      </c>
      <c r="N1145" s="8">
        <v>3</v>
      </c>
      <c r="O1145" s="8">
        <v>2</v>
      </c>
      <c r="P1145" s="8">
        <v>0</v>
      </c>
      <c r="Q1145" s="8">
        <v>97081</v>
      </c>
      <c r="R1145" s="9">
        <f t="shared" si="58"/>
        <v>24270.25</v>
      </c>
      <c r="S1145" s="5">
        <v>1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8">
        <v>815</v>
      </c>
      <c r="AF1145" s="5">
        <v>1</v>
      </c>
    </row>
    <row r="1146" spans="1:32" x14ac:dyDescent="0.25">
      <c r="A1146" s="2">
        <v>2014</v>
      </c>
      <c r="B1146" s="1" t="s">
        <v>29</v>
      </c>
      <c r="C1146" s="8">
        <v>104</v>
      </c>
      <c r="D1146" s="8">
        <v>10793</v>
      </c>
      <c r="E1146" s="9">
        <f>D1146/C1146/12*1000</f>
        <v>8648.2371794871815</v>
      </c>
      <c r="F1146" s="8">
        <v>1151</v>
      </c>
      <c r="G1146" s="8">
        <v>1274</v>
      </c>
      <c r="H1146" s="8">
        <v>734</v>
      </c>
      <c r="I1146" s="8">
        <v>0</v>
      </c>
      <c r="J1146" s="8">
        <v>0</v>
      </c>
      <c r="K1146" s="8">
        <v>0</v>
      </c>
      <c r="L1146" s="8">
        <v>3839</v>
      </c>
      <c r="M1146" s="9">
        <f t="shared" si="57"/>
        <v>36.91346153846154</v>
      </c>
      <c r="N1146" s="8">
        <v>14</v>
      </c>
      <c r="O1146" s="8">
        <v>4</v>
      </c>
      <c r="P1146" s="8">
        <v>3</v>
      </c>
      <c r="Q1146" s="8">
        <v>70202</v>
      </c>
      <c r="R1146" s="9">
        <f t="shared" si="58"/>
        <v>675.01923076923072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1</v>
      </c>
      <c r="AA1146" s="5">
        <v>0</v>
      </c>
      <c r="AB1146" s="5">
        <v>0</v>
      </c>
      <c r="AC1146" s="5">
        <v>1</v>
      </c>
      <c r="AD1146" s="5">
        <v>0</v>
      </c>
      <c r="AE1146" s="8">
        <v>42065</v>
      </c>
      <c r="AF1146" s="5">
        <v>1</v>
      </c>
    </row>
    <row r="1147" spans="1:32" x14ac:dyDescent="0.25">
      <c r="A1147" s="2">
        <v>2014</v>
      </c>
      <c r="B1147" s="1" t="s">
        <v>30</v>
      </c>
      <c r="C1147" s="8">
        <v>20</v>
      </c>
      <c r="D1147" s="8">
        <v>3125</v>
      </c>
      <c r="E1147" s="9">
        <f t="shared" ref="E1147:E1201" si="60">D1147/C1147/12*1000</f>
        <v>13020.833333333334</v>
      </c>
      <c r="F1147" s="8">
        <v>4981</v>
      </c>
      <c r="G1147" s="8">
        <v>491</v>
      </c>
      <c r="H1147" s="8">
        <v>220</v>
      </c>
      <c r="I1147" s="8">
        <v>0</v>
      </c>
      <c r="J1147" s="8">
        <v>0</v>
      </c>
      <c r="K1147" s="8">
        <v>0</v>
      </c>
      <c r="L1147" s="8">
        <v>2928</v>
      </c>
      <c r="M1147" s="9">
        <f t="shared" si="57"/>
        <v>146.4</v>
      </c>
      <c r="N1147" s="8">
        <v>13</v>
      </c>
      <c r="O1147" s="8">
        <v>3</v>
      </c>
      <c r="P1147" s="8">
        <v>2</v>
      </c>
      <c r="Q1147" s="8">
        <v>44358</v>
      </c>
      <c r="R1147" s="9">
        <f t="shared" si="58"/>
        <v>2217.9</v>
      </c>
      <c r="S1147" s="5">
        <v>1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1</v>
      </c>
      <c r="AA1147" s="5">
        <v>0</v>
      </c>
      <c r="AB1147" s="5">
        <v>0</v>
      </c>
      <c r="AC1147" s="5">
        <v>1</v>
      </c>
      <c r="AD1147" s="5">
        <v>0</v>
      </c>
      <c r="AE1147" s="8">
        <v>19911</v>
      </c>
      <c r="AF1147" s="5">
        <v>0</v>
      </c>
    </row>
    <row r="1148" spans="1:32" x14ac:dyDescent="0.25">
      <c r="A1148" s="2">
        <v>2014</v>
      </c>
      <c r="B1148" s="1" t="s">
        <v>29</v>
      </c>
      <c r="C1148" s="8">
        <v>7</v>
      </c>
      <c r="D1148" s="8">
        <v>811</v>
      </c>
      <c r="E1148" s="9">
        <f t="shared" si="60"/>
        <v>9654.7619047619046</v>
      </c>
      <c r="F1148" s="8">
        <v>752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8">
        <v>1390</v>
      </c>
      <c r="M1148" s="9">
        <f t="shared" si="57"/>
        <v>198.57142857142858</v>
      </c>
      <c r="N1148" s="8">
        <v>4</v>
      </c>
      <c r="O1148" s="8">
        <v>2</v>
      </c>
      <c r="P1148" s="8">
        <v>0</v>
      </c>
      <c r="Q1148" s="8">
        <v>1720</v>
      </c>
      <c r="R1148" s="9">
        <f t="shared" si="58"/>
        <v>245.71428571428572</v>
      </c>
      <c r="S1148" s="5">
        <v>1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8">
        <v>3437</v>
      </c>
      <c r="AF1148" s="5">
        <v>0</v>
      </c>
    </row>
    <row r="1149" spans="1:32" x14ac:dyDescent="0.25">
      <c r="A1149" s="2">
        <v>2014</v>
      </c>
      <c r="B1149" s="1" t="s">
        <v>29</v>
      </c>
      <c r="C1149" s="8">
        <v>20</v>
      </c>
      <c r="D1149" s="8">
        <v>2644</v>
      </c>
      <c r="E1149" s="9">
        <f t="shared" si="60"/>
        <v>11016.666666666666</v>
      </c>
      <c r="F1149" s="8">
        <v>1137</v>
      </c>
      <c r="G1149" s="8">
        <v>264</v>
      </c>
      <c r="H1149" s="8">
        <v>120</v>
      </c>
      <c r="I1149" s="8">
        <v>0</v>
      </c>
      <c r="J1149" s="8">
        <v>0</v>
      </c>
      <c r="K1149" s="8">
        <v>0</v>
      </c>
      <c r="L1149" s="8">
        <v>795</v>
      </c>
      <c r="M1149" s="9">
        <f t="shared" si="57"/>
        <v>39.75</v>
      </c>
      <c r="N1149" s="8">
        <v>6</v>
      </c>
      <c r="O1149" s="8">
        <v>2</v>
      </c>
      <c r="P1149" s="8">
        <v>0</v>
      </c>
      <c r="Q1149" s="8">
        <v>21617</v>
      </c>
      <c r="R1149" s="9">
        <f t="shared" si="58"/>
        <v>1080.8499999999999</v>
      </c>
      <c r="S1149" s="5">
        <v>1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1</v>
      </c>
      <c r="AA1149" s="5">
        <v>0</v>
      </c>
      <c r="AB1149" s="5">
        <v>0</v>
      </c>
      <c r="AC1149" s="5">
        <v>1</v>
      </c>
      <c r="AD1149" s="5">
        <v>0</v>
      </c>
      <c r="AE1149" s="8">
        <v>12157</v>
      </c>
      <c r="AF1149" s="5">
        <v>0</v>
      </c>
    </row>
    <row r="1150" spans="1:32" x14ac:dyDescent="0.25">
      <c r="A1150" s="2">
        <v>2014</v>
      </c>
      <c r="B1150" s="1" t="s">
        <v>29</v>
      </c>
      <c r="C1150" s="8">
        <v>32</v>
      </c>
      <c r="D1150" s="8">
        <v>6276</v>
      </c>
      <c r="E1150" s="9">
        <f t="shared" si="60"/>
        <v>16343.75</v>
      </c>
      <c r="F1150" s="8">
        <v>3148</v>
      </c>
      <c r="G1150" s="8">
        <v>0</v>
      </c>
      <c r="H1150" s="8">
        <v>0</v>
      </c>
      <c r="I1150" s="8">
        <v>0</v>
      </c>
      <c r="J1150" s="8">
        <v>0</v>
      </c>
      <c r="K1150" s="8">
        <v>0</v>
      </c>
      <c r="L1150" s="8">
        <v>5635</v>
      </c>
      <c r="M1150" s="9">
        <f t="shared" si="57"/>
        <v>176.09375</v>
      </c>
      <c r="N1150" s="8">
        <v>14</v>
      </c>
      <c r="O1150" s="8">
        <v>8</v>
      </c>
      <c r="P1150" s="8">
        <v>0</v>
      </c>
      <c r="Q1150" s="8">
        <v>85251</v>
      </c>
      <c r="R1150" s="9">
        <f t="shared" si="58"/>
        <v>2664.09375</v>
      </c>
      <c r="S1150" s="5">
        <v>1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8">
        <v>29283</v>
      </c>
      <c r="AF1150" s="5">
        <v>1</v>
      </c>
    </row>
    <row r="1151" spans="1:32" x14ac:dyDescent="0.25">
      <c r="A1151" s="2">
        <v>2014</v>
      </c>
      <c r="B1151" s="1" t="s">
        <v>31</v>
      </c>
      <c r="C1151" s="8">
        <v>1</v>
      </c>
      <c r="D1151" s="8">
        <v>90</v>
      </c>
      <c r="E1151" s="9">
        <f t="shared" si="60"/>
        <v>7500</v>
      </c>
      <c r="F1151" s="8">
        <v>1863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1170</v>
      </c>
      <c r="M1151" s="9">
        <f t="shared" si="57"/>
        <v>1170</v>
      </c>
      <c r="N1151" s="8">
        <v>6</v>
      </c>
      <c r="O1151" s="8">
        <v>5</v>
      </c>
      <c r="P1151" s="8">
        <v>1</v>
      </c>
      <c r="Q1151" s="8">
        <v>58774</v>
      </c>
      <c r="R1151" s="9">
        <f t="shared" si="58"/>
        <v>58774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8">
        <v>652</v>
      </c>
      <c r="AF1151" s="5">
        <v>1</v>
      </c>
    </row>
    <row r="1152" spans="1:32" x14ac:dyDescent="0.25">
      <c r="A1152" s="2">
        <v>2014</v>
      </c>
      <c r="B1152" s="1" t="s">
        <v>30</v>
      </c>
      <c r="C1152" s="8">
        <v>80</v>
      </c>
      <c r="D1152" s="8">
        <v>9961</v>
      </c>
      <c r="E1152" s="9">
        <f t="shared" si="60"/>
        <v>10376.041666666668</v>
      </c>
      <c r="F1152" s="8">
        <v>5097</v>
      </c>
      <c r="G1152" s="8">
        <v>896</v>
      </c>
      <c r="H1152" s="8">
        <v>361</v>
      </c>
      <c r="I1152" s="8">
        <v>0</v>
      </c>
      <c r="J1152" s="8">
        <v>0</v>
      </c>
      <c r="K1152" s="8">
        <v>0</v>
      </c>
      <c r="L1152" s="8">
        <v>5632</v>
      </c>
      <c r="M1152" s="9">
        <f t="shared" si="57"/>
        <v>70.400000000000006</v>
      </c>
      <c r="N1152" s="8">
        <v>18</v>
      </c>
      <c r="O1152" s="8">
        <v>4</v>
      </c>
      <c r="P1152" s="8">
        <v>1</v>
      </c>
      <c r="Q1152" s="8">
        <v>150594</v>
      </c>
      <c r="R1152" s="9">
        <f t="shared" si="58"/>
        <v>1882.425</v>
      </c>
      <c r="S1152" s="5">
        <v>1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1</v>
      </c>
      <c r="AA1152" s="5">
        <v>0</v>
      </c>
      <c r="AB1152" s="5">
        <v>0</v>
      </c>
      <c r="AC1152" s="5">
        <v>1</v>
      </c>
      <c r="AD1152" s="5">
        <v>0</v>
      </c>
      <c r="AE1152" s="8">
        <v>59089</v>
      </c>
      <c r="AF1152" s="5">
        <v>1</v>
      </c>
    </row>
    <row r="1153" spans="1:32" x14ac:dyDescent="0.25">
      <c r="A1153" s="2">
        <v>2014</v>
      </c>
      <c r="B1153" s="1" t="s">
        <v>36</v>
      </c>
      <c r="C1153" s="9">
        <v>23</v>
      </c>
      <c r="D1153" s="9">
        <v>2035</v>
      </c>
      <c r="E1153" s="9">
        <f>D1153/C1153/12*1000</f>
        <v>7373.188405797102</v>
      </c>
      <c r="F1153" s="9">
        <v>1311</v>
      </c>
      <c r="G1153" s="9">
        <v>222</v>
      </c>
      <c r="H1153" s="9">
        <v>120</v>
      </c>
      <c r="I1153" s="9">
        <v>0</v>
      </c>
      <c r="J1153" s="9">
        <v>0</v>
      </c>
      <c r="K1153" s="9">
        <v>0</v>
      </c>
      <c r="L1153" s="9">
        <v>7228</v>
      </c>
      <c r="M1153" s="9">
        <f t="shared" si="57"/>
        <v>314.26086956521738</v>
      </c>
      <c r="N1153" s="9">
        <v>20</v>
      </c>
      <c r="O1153" s="9">
        <v>6</v>
      </c>
      <c r="P1153" s="9">
        <v>1</v>
      </c>
      <c r="Q1153" s="9">
        <v>94874</v>
      </c>
      <c r="R1153" s="9">
        <f t="shared" si="58"/>
        <v>4124.95652173913</v>
      </c>
      <c r="S1153" s="5">
        <v>1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1</v>
      </c>
      <c r="AA1153" s="5">
        <v>0</v>
      </c>
      <c r="AB1153" s="5">
        <v>0</v>
      </c>
      <c r="AC1153" s="5">
        <v>1</v>
      </c>
      <c r="AD1153" s="5">
        <v>0</v>
      </c>
      <c r="AE1153" s="9">
        <v>18350</v>
      </c>
      <c r="AF1153" s="5">
        <v>0</v>
      </c>
    </row>
    <row r="1154" spans="1:32" x14ac:dyDescent="0.25">
      <c r="A1154" s="2">
        <v>2014</v>
      </c>
      <c r="B1154" s="1" t="s">
        <v>31</v>
      </c>
      <c r="C1154" s="8">
        <v>41</v>
      </c>
      <c r="D1154" s="8">
        <v>7639</v>
      </c>
      <c r="E1154" s="9">
        <f t="shared" si="60"/>
        <v>15526.422764227642</v>
      </c>
      <c r="F1154" s="8">
        <v>3812</v>
      </c>
      <c r="G1154" s="8">
        <v>901</v>
      </c>
      <c r="H1154" s="8">
        <v>594</v>
      </c>
      <c r="I1154" s="8">
        <v>0</v>
      </c>
      <c r="J1154" s="8">
        <v>0</v>
      </c>
      <c r="K1154" s="8">
        <v>0</v>
      </c>
      <c r="L1154" s="8">
        <v>7843</v>
      </c>
      <c r="M1154" s="9">
        <f t="shared" si="57"/>
        <v>191.29268292682926</v>
      </c>
      <c r="N1154" s="8">
        <v>17</v>
      </c>
      <c r="O1154" s="8">
        <v>6</v>
      </c>
      <c r="P1154" s="8">
        <v>2</v>
      </c>
      <c r="Q1154" s="8">
        <v>104177</v>
      </c>
      <c r="R1154" s="9">
        <f t="shared" si="58"/>
        <v>2540.9024390243903</v>
      </c>
      <c r="S1154" s="5">
        <v>1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1</v>
      </c>
      <c r="AA1154" s="5">
        <v>0</v>
      </c>
      <c r="AB1154" s="5">
        <v>0</v>
      </c>
      <c r="AC1154" s="5">
        <v>1</v>
      </c>
      <c r="AD1154" s="5">
        <v>0</v>
      </c>
      <c r="AE1154" s="8">
        <v>49800</v>
      </c>
      <c r="AF1154" s="5">
        <v>1</v>
      </c>
    </row>
    <row r="1155" spans="1:32" x14ac:dyDescent="0.25">
      <c r="A1155" s="2">
        <v>2014</v>
      </c>
      <c r="B1155" s="1" t="s">
        <v>30</v>
      </c>
      <c r="C1155" s="8">
        <v>48</v>
      </c>
      <c r="D1155" s="8">
        <v>6308</v>
      </c>
      <c r="E1155" s="9">
        <f t="shared" si="60"/>
        <v>10951.388888888887</v>
      </c>
      <c r="F1155" s="8">
        <v>1539</v>
      </c>
      <c r="G1155" s="8">
        <v>299</v>
      </c>
      <c r="H1155" s="8">
        <v>158</v>
      </c>
      <c r="I1155" s="8">
        <v>0</v>
      </c>
      <c r="J1155" s="8">
        <v>0</v>
      </c>
      <c r="K1155" s="8">
        <v>0</v>
      </c>
      <c r="L1155" s="8">
        <v>7281</v>
      </c>
      <c r="M1155" s="9">
        <f t="shared" si="57"/>
        <v>151.6875</v>
      </c>
      <c r="N1155" s="8">
        <v>16</v>
      </c>
      <c r="O1155" s="8">
        <v>4</v>
      </c>
      <c r="P1155" s="8">
        <v>2</v>
      </c>
      <c r="Q1155" s="8">
        <v>33783</v>
      </c>
      <c r="R1155" s="9">
        <f t="shared" si="58"/>
        <v>703.8125</v>
      </c>
      <c r="S1155" s="5">
        <v>1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1</v>
      </c>
      <c r="AA1155" s="5">
        <v>0</v>
      </c>
      <c r="AB1155" s="5">
        <v>0</v>
      </c>
      <c r="AC1155" s="5">
        <v>1</v>
      </c>
      <c r="AD1155" s="5">
        <v>0</v>
      </c>
      <c r="AE1155" s="8">
        <v>13977</v>
      </c>
      <c r="AF1155" s="5">
        <v>0</v>
      </c>
    </row>
    <row r="1156" spans="1:32" x14ac:dyDescent="0.25">
      <c r="A1156" s="2">
        <v>2014</v>
      </c>
      <c r="B1156" s="1" t="s">
        <v>29</v>
      </c>
      <c r="C1156" s="8">
        <v>57</v>
      </c>
      <c r="D1156" s="8">
        <v>9660</v>
      </c>
      <c r="E1156" s="9">
        <f t="shared" si="60"/>
        <v>14122.807017543861</v>
      </c>
      <c r="F1156" s="8">
        <v>3400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1480</v>
      </c>
      <c r="M1156" s="9">
        <f t="shared" ref="M1156:M1219" si="61">L1156/C1156</f>
        <v>25.964912280701753</v>
      </c>
      <c r="N1156" s="8">
        <v>0</v>
      </c>
      <c r="O1156" s="8">
        <v>0</v>
      </c>
      <c r="P1156" s="8">
        <v>0</v>
      </c>
      <c r="Q1156" s="8">
        <v>2024</v>
      </c>
      <c r="R1156" s="9">
        <f t="shared" ref="R1156:R1219" si="62">Q1156/C1156</f>
        <v>35.508771929824562</v>
      </c>
      <c r="S1156" s="5">
        <v>1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1</v>
      </c>
      <c r="AD1156" s="5">
        <v>0</v>
      </c>
      <c r="AE1156" s="8">
        <v>32827</v>
      </c>
      <c r="AF1156" s="5">
        <v>0</v>
      </c>
    </row>
    <row r="1157" spans="1:32" x14ac:dyDescent="0.25">
      <c r="A1157" s="2">
        <v>2014</v>
      </c>
      <c r="B1157" s="1" t="s">
        <v>29</v>
      </c>
      <c r="C1157" s="8">
        <v>10</v>
      </c>
      <c r="D1157" s="8">
        <v>1034</v>
      </c>
      <c r="E1157" s="9">
        <f t="shared" si="60"/>
        <v>8616.6666666666679</v>
      </c>
      <c r="F1157" s="8">
        <v>1067</v>
      </c>
      <c r="G1157" s="8">
        <v>359</v>
      </c>
      <c r="H1157" s="8">
        <v>4</v>
      </c>
      <c r="I1157" s="8">
        <v>0</v>
      </c>
      <c r="J1157" s="8">
        <v>0</v>
      </c>
      <c r="K1157" s="8">
        <v>0</v>
      </c>
      <c r="L1157" s="8">
        <v>1449</v>
      </c>
      <c r="M1157" s="9">
        <f t="shared" si="61"/>
        <v>144.9</v>
      </c>
      <c r="N1157" s="8">
        <v>5</v>
      </c>
      <c r="O1157" s="8">
        <v>1</v>
      </c>
      <c r="P1157" s="8">
        <v>0</v>
      </c>
      <c r="Q1157" s="8">
        <v>15652</v>
      </c>
      <c r="R1157" s="9">
        <f t="shared" si="62"/>
        <v>1565.2</v>
      </c>
      <c r="S1157" s="5">
        <v>1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1</v>
      </c>
      <c r="AA1157" s="5">
        <v>0</v>
      </c>
      <c r="AB1157" s="5">
        <v>0</v>
      </c>
      <c r="AC1157" s="5">
        <v>0</v>
      </c>
      <c r="AD1157" s="5">
        <v>0</v>
      </c>
      <c r="AE1157" s="8">
        <v>11407</v>
      </c>
      <c r="AF1157" s="5">
        <v>1</v>
      </c>
    </row>
    <row r="1158" spans="1:32" x14ac:dyDescent="0.25">
      <c r="A1158" s="2">
        <v>2014</v>
      </c>
      <c r="B1158" s="1" t="s">
        <v>29</v>
      </c>
      <c r="C1158" s="8">
        <v>13</v>
      </c>
      <c r="D1158" s="8">
        <v>1814</v>
      </c>
      <c r="E1158" s="9">
        <f t="shared" si="60"/>
        <v>11628.205128205129</v>
      </c>
      <c r="F1158" s="8">
        <v>700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925</v>
      </c>
      <c r="M1158" s="9">
        <f t="shared" si="61"/>
        <v>71.15384615384616</v>
      </c>
      <c r="N1158" s="8">
        <v>3</v>
      </c>
      <c r="O1158" s="8">
        <v>1</v>
      </c>
      <c r="P1158" s="8">
        <v>0</v>
      </c>
      <c r="Q1158" s="8">
        <v>31869</v>
      </c>
      <c r="R1158" s="9">
        <f t="shared" si="62"/>
        <v>2451.4615384615386</v>
      </c>
      <c r="S1158" s="5">
        <v>1</v>
      </c>
      <c r="T1158" s="5">
        <v>0</v>
      </c>
      <c r="U1158" s="5">
        <v>1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8">
        <v>6188</v>
      </c>
      <c r="AF1158" s="5">
        <v>0</v>
      </c>
    </row>
    <row r="1159" spans="1:32" x14ac:dyDescent="0.25">
      <c r="A1159" s="2">
        <v>2014</v>
      </c>
      <c r="B1159" s="1" t="s">
        <v>29</v>
      </c>
      <c r="C1159" s="8">
        <v>5</v>
      </c>
      <c r="D1159" s="8">
        <v>525</v>
      </c>
      <c r="E1159" s="9">
        <f t="shared" si="60"/>
        <v>8750</v>
      </c>
      <c r="F1159" s="8">
        <v>1346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13</v>
      </c>
      <c r="M1159" s="9">
        <f t="shared" si="61"/>
        <v>2.6</v>
      </c>
      <c r="N1159" s="8">
        <v>0</v>
      </c>
      <c r="O1159" s="8">
        <v>0</v>
      </c>
      <c r="P1159" s="8">
        <v>0</v>
      </c>
      <c r="Q1159" s="8">
        <v>2678</v>
      </c>
      <c r="R1159" s="9">
        <f t="shared" si="62"/>
        <v>535.6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8">
        <v>4456</v>
      </c>
      <c r="AF1159" s="5">
        <v>1</v>
      </c>
    </row>
    <row r="1160" spans="1:32" x14ac:dyDescent="0.25">
      <c r="A1160" s="2">
        <v>2014</v>
      </c>
      <c r="B1160" s="1" t="s">
        <v>29</v>
      </c>
      <c r="C1160" s="8">
        <v>4</v>
      </c>
      <c r="D1160" s="8">
        <v>669</v>
      </c>
      <c r="E1160" s="9">
        <f t="shared" si="60"/>
        <v>13937.5</v>
      </c>
      <c r="F1160" s="8">
        <v>3500</v>
      </c>
      <c r="G1160" s="8">
        <v>0</v>
      </c>
      <c r="H1160" s="8">
        <v>0</v>
      </c>
      <c r="I1160" s="8">
        <v>0</v>
      </c>
      <c r="J1160" s="8">
        <v>0</v>
      </c>
      <c r="K1160" s="8">
        <v>0</v>
      </c>
      <c r="L1160" s="8">
        <v>1000</v>
      </c>
      <c r="M1160" s="9">
        <f t="shared" si="61"/>
        <v>250</v>
      </c>
      <c r="N1160" s="8">
        <v>3</v>
      </c>
      <c r="O1160" s="8">
        <v>1</v>
      </c>
      <c r="P1160" s="8">
        <v>0</v>
      </c>
      <c r="Q1160" s="8">
        <v>41081</v>
      </c>
      <c r="R1160" s="9">
        <f t="shared" si="62"/>
        <v>10270.25</v>
      </c>
      <c r="S1160" s="5">
        <v>1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8">
        <v>13280</v>
      </c>
      <c r="AF1160" s="5">
        <v>1</v>
      </c>
    </row>
    <row r="1161" spans="1:32" x14ac:dyDescent="0.25">
      <c r="A1161" s="2">
        <v>2014</v>
      </c>
      <c r="B1161" s="1" t="s">
        <v>29</v>
      </c>
      <c r="C1161" s="9">
        <v>79</v>
      </c>
      <c r="D1161" s="9">
        <v>32585</v>
      </c>
      <c r="E1161" s="9">
        <f t="shared" si="60"/>
        <v>34372.36286919831</v>
      </c>
      <c r="F1161" s="9">
        <v>7079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  <c r="L1161" s="9">
        <v>14483</v>
      </c>
      <c r="M1161" s="9">
        <f t="shared" si="61"/>
        <v>183.32911392405063</v>
      </c>
      <c r="N1161" s="9">
        <v>24</v>
      </c>
      <c r="O1161" s="9">
        <v>8</v>
      </c>
      <c r="P1161" s="9">
        <v>0</v>
      </c>
      <c r="Q1161" s="9">
        <v>609638</v>
      </c>
      <c r="R1161" s="9">
        <f t="shared" si="62"/>
        <v>7716.9367088607596</v>
      </c>
      <c r="S1161" s="5">
        <v>1</v>
      </c>
      <c r="T1161" s="5">
        <v>0</v>
      </c>
      <c r="U1161" s="5">
        <v>1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9">
        <v>221730</v>
      </c>
      <c r="AF1161" s="5">
        <v>1</v>
      </c>
    </row>
    <row r="1162" spans="1:32" x14ac:dyDescent="0.25">
      <c r="A1162" s="2">
        <v>2014</v>
      </c>
      <c r="B1162" s="1" t="s">
        <v>29</v>
      </c>
      <c r="C1162" s="8">
        <v>16</v>
      </c>
      <c r="D1162" s="8">
        <v>1606</v>
      </c>
      <c r="E1162" s="9">
        <f t="shared" si="60"/>
        <v>8364.5833333333339</v>
      </c>
      <c r="F1162" s="8">
        <v>1095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3490</v>
      </c>
      <c r="M1162" s="9">
        <f t="shared" si="61"/>
        <v>218.125</v>
      </c>
      <c r="N1162" s="8">
        <v>7</v>
      </c>
      <c r="O1162" s="8">
        <v>2</v>
      </c>
      <c r="P1162" s="8">
        <v>0</v>
      </c>
      <c r="Q1162" s="8">
        <v>132360</v>
      </c>
      <c r="R1162" s="9">
        <f t="shared" si="62"/>
        <v>8272.5</v>
      </c>
      <c r="S1162" s="5">
        <v>1</v>
      </c>
      <c r="T1162" s="5">
        <v>0</v>
      </c>
      <c r="U1162" s="5">
        <v>1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8">
        <v>44221</v>
      </c>
      <c r="AF1162" s="5">
        <v>1</v>
      </c>
    </row>
    <row r="1163" spans="1:32" x14ac:dyDescent="0.25">
      <c r="A1163" s="2">
        <v>2014</v>
      </c>
      <c r="B1163" s="1" t="s">
        <v>29</v>
      </c>
      <c r="C1163" s="8">
        <v>163</v>
      </c>
      <c r="D1163" s="8">
        <v>33503</v>
      </c>
      <c r="E1163" s="9">
        <f t="shared" si="60"/>
        <v>17128.323108384458</v>
      </c>
      <c r="F1163" s="8">
        <v>5384</v>
      </c>
      <c r="G1163" s="8">
        <v>2036</v>
      </c>
      <c r="H1163" s="8">
        <v>980</v>
      </c>
      <c r="I1163" s="8">
        <v>0</v>
      </c>
      <c r="J1163" s="8">
        <v>0</v>
      </c>
      <c r="K1163" s="8">
        <v>0</v>
      </c>
      <c r="L1163" s="8">
        <v>7903</v>
      </c>
      <c r="M1163" s="9">
        <f t="shared" si="61"/>
        <v>48.484662576687114</v>
      </c>
      <c r="N1163" s="8">
        <v>25</v>
      </c>
      <c r="O1163" s="8">
        <v>5</v>
      </c>
      <c r="P1163" s="8">
        <v>0</v>
      </c>
      <c r="Q1163" s="8">
        <v>519235</v>
      </c>
      <c r="R1163" s="9">
        <f t="shared" si="62"/>
        <v>3185.4907975460123</v>
      </c>
      <c r="S1163" s="5">
        <v>1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1</v>
      </c>
      <c r="AA1163" s="5">
        <v>0</v>
      </c>
      <c r="AB1163" s="5">
        <v>0</v>
      </c>
      <c r="AC1163" s="5">
        <v>1</v>
      </c>
      <c r="AD1163" s="5">
        <v>0</v>
      </c>
      <c r="AE1163" s="8">
        <v>133279</v>
      </c>
      <c r="AF1163" s="5">
        <v>1</v>
      </c>
    </row>
    <row r="1164" spans="1:32" x14ac:dyDescent="0.25">
      <c r="A1164" s="2">
        <v>2014</v>
      </c>
      <c r="B1164" s="1" t="s">
        <v>29</v>
      </c>
      <c r="C1164" s="8">
        <v>40</v>
      </c>
      <c r="D1164" s="8">
        <v>8380</v>
      </c>
      <c r="E1164" s="9">
        <f t="shared" si="60"/>
        <v>17458.333333333332</v>
      </c>
      <c r="F1164" s="8">
        <v>1369</v>
      </c>
      <c r="G1164" s="8">
        <v>0</v>
      </c>
      <c r="H1164" s="8">
        <v>0</v>
      </c>
      <c r="I1164" s="8">
        <v>0</v>
      </c>
      <c r="J1164" s="8">
        <v>0</v>
      </c>
      <c r="K1164" s="8">
        <v>0</v>
      </c>
      <c r="L1164" s="8">
        <v>2099</v>
      </c>
      <c r="M1164" s="9">
        <f t="shared" si="61"/>
        <v>52.475000000000001</v>
      </c>
      <c r="N1164" s="8">
        <v>6</v>
      </c>
      <c r="O1164" s="8">
        <v>1</v>
      </c>
      <c r="P1164" s="8">
        <v>0</v>
      </c>
      <c r="Q1164" s="8">
        <v>146424</v>
      </c>
      <c r="R1164" s="9">
        <f t="shared" si="62"/>
        <v>3660.6</v>
      </c>
      <c r="S1164" s="5">
        <v>1</v>
      </c>
      <c r="T1164" s="5">
        <v>0</v>
      </c>
      <c r="U1164" s="5">
        <v>1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8">
        <v>22009</v>
      </c>
      <c r="AF1164" s="5">
        <v>1</v>
      </c>
    </row>
    <row r="1165" spans="1:32" x14ac:dyDescent="0.25">
      <c r="A1165" s="2">
        <v>2014</v>
      </c>
      <c r="B1165" s="1" t="s">
        <v>29</v>
      </c>
      <c r="C1165" s="8">
        <v>114</v>
      </c>
      <c r="D1165" s="8">
        <v>25871</v>
      </c>
      <c r="E1165" s="9">
        <f t="shared" si="60"/>
        <v>18911.549707602338</v>
      </c>
      <c r="F1165" s="8">
        <v>3335</v>
      </c>
      <c r="G1165" s="8">
        <v>1065</v>
      </c>
      <c r="H1165" s="8">
        <v>400</v>
      </c>
      <c r="I1165" s="8">
        <v>0</v>
      </c>
      <c r="J1165" s="8">
        <v>0</v>
      </c>
      <c r="K1165" s="8">
        <v>0</v>
      </c>
      <c r="L1165" s="8">
        <v>3771</v>
      </c>
      <c r="M1165" s="9">
        <f t="shared" si="61"/>
        <v>33.078947368421055</v>
      </c>
      <c r="N1165" s="8">
        <v>13</v>
      </c>
      <c r="O1165" s="8">
        <v>1</v>
      </c>
      <c r="P1165" s="8">
        <v>2</v>
      </c>
      <c r="Q1165" s="8">
        <v>78998</v>
      </c>
      <c r="R1165" s="9">
        <f t="shared" si="62"/>
        <v>692.96491228070181</v>
      </c>
      <c r="S1165" s="5">
        <v>1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1</v>
      </c>
      <c r="AA1165" s="5">
        <v>0</v>
      </c>
      <c r="AB1165" s="5">
        <v>0</v>
      </c>
      <c r="AC1165" s="5">
        <v>1</v>
      </c>
      <c r="AD1165" s="5">
        <v>0</v>
      </c>
      <c r="AE1165" s="8">
        <v>72061</v>
      </c>
      <c r="AF1165" s="5">
        <v>1</v>
      </c>
    </row>
    <row r="1166" spans="1:32" x14ac:dyDescent="0.25">
      <c r="A1166" s="2">
        <v>2014</v>
      </c>
      <c r="B1166" s="1" t="s">
        <v>29</v>
      </c>
      <c r="C1166" s="8">
        <v>50</v>
      </c>
      <c r="D1166" s="8">
        <v>9380</v>
      </c>
      <c r="E1166" s="9">
        <f t="shared" si="60"/>
        <v>15633.333333333332</v>
      </c>
      <c r="F1166" s="8">
        <v>1300</v>
      </c>
      <c r="G1166" s="8">
        <v>831</v>
      </c>
      <c r="H1166" s="8">
        <v>405</v>
      </c>
      <c r="I1166" s="8">
        <v>0</v>
      </c>
      <c r="J1166" s="8">
        <v>0</v>
      </c>
      <c r="K1166" s="8">
        <v>0</v>
      </c>
      <c r="L1166" s="8">
        <v>799</v>
      </c>
      <c r="M1166" s="9">
        <f t="shared" si="61"/>
        <v>15.98</v>
      </c>
      <c r="N1166" s="8">
        <v>7</v>
      </c>
      <c r="O1166" s="8">
        <v>0</v>
      </c>
      <c r="P1166" s="8">
        <v>0</v>
      </c>
      <c r="Q1166" s="8">
        <v>96273</v>
      </c>
      <c r="R1166" s="9">
        <f t="shared" si="62"/>
        <v>1925.46</v>
      </c>
      <c r="S1166" s="5">
        <v>1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1</v>
      </c>
      <c r="AA1166" s="5">
        <v>0</v>
      </c>
      <c r="AB1166" s="5">
        <v>0</v>
      </c>
      <c r="AC1166" s="5">
        <v>1</v>
      </c>
      <c r="AD1166" s="5">
        <v>0</v>
      </c>
      <c r="AE1166" s="8">
        <v>51140</v>
      </c>
      <c r="AF1166" s="5">
        <v>0</v>
      </c>
    </row>
    <row r="1167" spans="1:32" x14ac:dyDescent="0.25">
      <c r="A1167" s="2">
        <v>2014</v>
      </c>
      <c r="B1167" s="1" t="s">
        <v>29</v>
      </c>
      <c r="C1167" s="8">
        <v>5</v>
      </c>
      <c r="D1167" s="8">
        <v>566</v>
      </c>
      <c r="E1167" s="9">
        <f t="shared" si="60"/>
        <v>9433.3333333333339</v>
      </c>
      <c r="F1167" s="8">
        <v>446</v>
      </c>
      <c r="G1167" s="8">
        <v>0</v>
      </c>
      <c r="H1167" s="8">
        <v>0</v>
      </c>
      <c r="I1167" s="8">
        <v>0</v>
      </c>
      <c r="J1167" s="8">
        <v>0</v>
      </c>
      <c r="K1167" s="8">
        <v>0</v>
      </c>
      <c r="L1167" s="8">
        <v>2876</v>
      </c>
      <c r="M1167" s="9">
        <f t="shared" si="61"/>
        <v>575.20000000000005</v>
      </c>
      <c r="N1167" s="8">
        <v>10</v>
      </c>
      <c r="O1167" s="8">
        <v>3</v>
      </c>
      <c r="P1167" s="8">
        <v>0</v>
      </c>
      <c r="Q1167" s="8">
        <v>103643</v>
      </c>
      <c r="R1167" s="9">
        <f t="shared" si="62"/>
        <v>20728.599999999999</v>
      </c>
      <c r="S1167" s="5">
        <v>1</v>
      </c>
      <c r="T1167" s="5">
        <v>0</v>
      </c>
      <c r="U1167" s="5">
        <v>1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8">
        <v>22714</v>
      </c>
      <c r="AF1167" s="5">
        <v>1</v>
      </c>
    </row>
    <row r="1168" spans="1:32" x14ac:dyDescent="0.25">
      <c r="A1168" s="2">
        <v>2014</v>
      </c>
      <c r="B1168" s="1" t="s">
        <v>29</v>
      </c>
      <c r="C1168" s="8">
        <v>9</v>
      </c>
      <c r="D1168" s="8">
        <v>1378</v>
      </c>
      <c r="E1168" s="9">
        <f t="shared" si="60"/>
        <v>12759.259259259259</v>
      </c>
      <c r="F1168" s="8">
        <v>1954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350</v>
      </c>
      <c r="M1168" s="9">
        <f t="shared" si="61"/>
        <v>38.888888888888886</v>
      </c>
      <c r="N1168" s="8">
        <v>0</v>
      </c>
      <c r="O1168" s="8">
        <v>0</v>
      </c>
      <c r="P1168" s="8">
        <v>0</v>
      </c>
      <c r="Q1168" s="8">
        <v>17560</v>
      </c>
      <c r="R1168" s="9">
        <f t="shared" si="62"/>
        <v>1951.1111111111111</v>
      </c>
      <c r="S1168" s="5">
        <v>1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8">
        <v>15872</v>
      </c>
      <c r="AF1168" s="5">
        <v>1</v>
      </c>
    </row>
    <row r="1169" spans="1:32" x14ac:dyDescent="0.25">
      <c r="A1169" s="2">
        <v>2014</v>
      </c>
      <c r="B1169" s="1" t="s">
        <v>31</v>
      </c>
      <c r="C1169" s="8">
        <v>8</v>
      </c>
      <c r="D1169" s="8">
        <v>1082</v>
      </c>
      <c r="E1169" s="9">
        <f t="shared" si="60"/>
        <v>11270.833333333334</v>
      </c>
      <c r="F1169" s="8">
        <v>1528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v>2661</v>
      </c>
      <c r="M1169" s="9">
        <f t="shared" si="61"/>
        <v>332.625</v>
      </c>
      <c r="N1169" s="8">
        <v>5</v>
      </c>
      <c r="O1169" s="8">
        <v>1</v>
      </c>
      <c r="P1169" s="8">
        <v>0</v>
      </c>
      <c r="Q1169" s="8">
        <v>27925</v>
      </c>
      <c r="R1169" s="9">
        <f t="shared" si="62"/>
        <v>3490.625</v>
      </c>
      <c r="S1169" s="5">
        <v>1</v>
      </c>
      <c r="T1169" s="5">
        <v>0</v>
      </c>
      <c r="U1169" s="5">
        <v>1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8">
        <v>11267</v>
      </c>
      <c r="AF1169" s="5">
        <v>1</v>
      </c>
    </row>
    <row r="1170" spans="1:32" x14ac:dyDescent="0.25">
      <c r="A1170" s="2">
        <v>2014</v>
      </c>
      <c r="B1170" s="1" t="s">
        <v>29</v>
      </c>
      <c r="C1170" s="8">
        <v>6</v>
      </c>
      <c r="D1170" s="8">
        <v>692</v>
      </c>
      <c r="E1170" s="9">
        <f t="shared" si="60"/>
        <v>9611.1111111111113</v>
      </c>
      <c r="F1170" s="8">
        <v>540</v>
      </c>
      <c r="G1170" s="8">
        <v>0</v>
      </c>
      <c r="H1170" s="8">
        <v>0</v>
      </c>
      <c r="I1170" s="8">
        <v>0</v>
      </c>
      <c r="J1170" s="8">
        <v>0</v>
      </c>
      <c r="K1170" s="8">
        <v>0</v>
      </c>
      <c r="L1170" s="8">
        <v>2360</v>
      </c>
      <c r="M1170" s="9">
        <f t="shared" si="61"/>
        <v>393.33333333333331</v>
      </c>
      <c r="N1170" s="8">
        <v>6</v>
      </c>
      <c r="O1170" s="8">
        <v>3</v>
      </c>
      <c r="P1170" s="8">
        <v>0</v>
      </c>
      <c r="Q1170" s="8">
        <v>69022</v>
      </c>
      <c r="R1170" s="9">
        <f t="shared" si="62"/>
        <v>11503.666666666666</v>
      </c>
      <c r="S1170" s="5">
        <v>1</v>
      </c>
      <c r="T1170" s="5">
        <v>0</v>
      </c>
      <c r="U1170" s="5">
        <v>1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8">
        <v>19976</v>
      </c>
      <c r="AF1170" s="5">
        <v>1</v>
      </c>
    </row>
    <row r="1171" spans="1:32" x14ac:dyDescent="0.25">
      <c r="A1171" s="2">
        <v>2014</v>
      </c>
      <c r="B1171" s="1" t="s">
        <v>29</v>
      </c>
      <c r="C1171" s="8">
        <v>9</v>
      </c>
      <c r="D1171" s="8">
        <v>927</v>
      </c>
      <c r="E1171" s="9">
        <f t="shared" si="60"/>
        <v>8583.3333333333339</v>
      </c>
      <c r="F1171" s="8">
        <v>598</v>
      </c>
      <c r="G1171" s="8">
        <v>0</v>
      </c>
      <c r="H1171" s="8">
        <v>0</v>
      </c>
      <c r="I1171" s="8">
        <v>0</v>
      </c>
      <c r="J1171" s="8">
        <v>0</v>
      </c>
      <c r="K1171" s="8">
        <v>0</v>
      </c>
      <c r="L1171" s="8">
        <v>1162</v>
      </c>
      <c r="M1171" s="9">
        <f t="shared" si="61"/>
        <v>129.11111111111111</v>
      </c>
      <c r="N1171" s="8">
        <v>4</v>
      </c>
      <c r="O1171" s="8">
        <v>1</v>
      </c>
      <c r="P1171" s="8">
        <v>0</v>
      </c>
      <c r="Q1171" s="8">
        <v>13158</v>
      </c>
      <c r="R1171" s="9">
        <f t="shared" si="62"/>
        <v>1462</v>
      </c>
      <c r="S1171" s="5">
        <v>1</v>
      </c>
      <c r="T1171" s="5">
        <v>0</v>
      </c>
      <c r="U1171" s="5">
        <v>1</v>
      </c>
      <c r="V1171" s="5">
        <v>1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8">
        <v>7509</v>
      </c>
      <c r="AF1171" s="5">
        <v>1</v>
      </c>
    </row>
    <row r="1172" spans="1:32" x14ac:dyDescent="0.25">
      <c r="A1172" s="2">
        <v>2014</v>
      </c>
      <c r="B1172" s="1" t="s">
        <v>29</v>
      </c>
      <c r="C1172" s="8">
        <v>17</v>
      </c>
      <c r="D1172" s="8">
        <v>1914</v>
      </c>
      <c r="E1172" s="9">
        <f t="shared" si="60"/>
        <v>9382.3529411764703</v>
      </c>
      <c r="F1172" s="8">
        <v>344</v>
      </c>
      <c r="G1172" s="8">
        <v>0</v>
      </c>
      <c r="H1172" s="8">
        <v>0</v>
      </c>
      <c r="I1172" s="8">
        <v>0</v>
      </c>
      <c r="J1172" s="8">
        <v>0</v>
      </c>
      <c r="K1172" s="8">
        <v>0</v>
      </c>
      <c r="L1172" s="8">
        <v>1400</v>
      </c>
      <c r="M1172" s="9">
        <f t="shared" si="61"/>
        <v>82.352941176470594</v>
      </c>
      <c r="N1172" s="8">
        <v>8</v>
      </c>
      <c r="O1172" s="8">
        <v>1</v>
      </c>
      <c r="P1172" s="8">
        <v>0</v>
      </c>
      <c r="Q1172" s="8">
        <v>10519</v>
      </c>
      <c r="R1172" s="9">
        <f t="shared" si="62"/>
        <v>618.76470588235293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8">
        <v>6749</v>
      </c>
      <c r="AF1172" s="5">
        <v>1</v>
      </c>
    </row>
    <row r="1173" spans="1:32" x14ac:dyDescent="0.25">
      <c r="A1173" s="2">
        <v>2014</v>
      </c>
      <c r="B1173" s="1" t="s">
        <v>30</v>
      </c>
      <c r="C1173" s="8">
        <v>14</v>
      </c>
      <c r="D1173" s="8">
        <v>1847</v>
      </c>
      <c r="E1173" s="9">
        <f t="shared" si="60"/>
        <v>10994.047619047618</v>
      </c>
      <c r="F1173" s="8">
        <v>646</v>
      </c>
      <c r="G1173" s="8">
        <v>0</v>
      </c>
      <c r="H1173" s="8">
        <v>0</v>
      </c>
      <c r="I1173" s="8">
        <v>0</v>
      </c>
      <c r="J1173" s="8">
        <v>0</v>
      </c>
      <c r="K1173" s="8">
        <v>0</v>
      </c>
      <c r="L1173" s="8">
        <v>2671</v>
      </c>
      <c r="M1173" s="9">
        <f t="shared" si="61"/>
        <v>190.78571428571428</v>
      </c>
      <c r="N1173" s="8">
        <v>8</v>
      </c>
      <c r="O1173" s="8">
        <v>3</v>
      </c>
      <c r="P1173" s="8">
        <v>0</v>
      </c>
      <c r="Q1173" s="8">
        <v>22771</v>
      </c>
      <c r="R1173" s="9">
        <f t="shared" si="62"/>
        <v>1626.5</v>
      </c>
      <c r="S1173" s="5">
        <v>1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8">
        <v>7779</v>
      </c>
      <c r="AF1173" s="5">
        <v>0</v>
      </c>
    </row>
    <row r="1174" spans="1:32" x14ac:dyDescent="0.25">
      <c r="A1174" s="2">
        <v>2014</v>
      </c>
      <c r="B1174" s="1" t="s">
        <v>29</v>
      </c>
      <c r="C1174" s="8">
        <v>2</v>
      </c>
      <c r="D1174" s="8">
        <v>248</v>
      </c>
      <c r="E1174" s="9">
        <f>D1174/C1174/12*1000</f>
        <v>10333.333333333334</v>
      </c>
      <c r="F1174" s="8">
        <v>135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597</v>
      </c>
      <c r="M1174" s="9">
        <f t="shared" si="61"/>
        <v>298.5</v>
      </c>
      <c r="N1174" s="8">
        <v>3</v>
      </c>
      <c r="O1174" s="8">
        <v>0</v>
      </c>
      <c r="P1174" s="8">
        <v>0</v>
      </c>
      <c r="Q1174" s="8">
        <v>4056</v>
      </c>
      <c r="R1174" s="9">
        <f t="shared" si="62"/>
        <v>2028</v>
      </c>
      <c r="S1174" s="5">
        <v>1</v>
      </c>
      <c r="T1174" s="5">
        <v>0</v>
      </c>
      <c r="U1174" s="5">
        <v>1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8">
        <v>2049</v>
      </c>
      <c r="AF1174" s="5">
        <v>1</v>
      </c>
    </row>
    <row r="1175" spans="1:32" x14ac:dyDescent="0.25">
      <c r="A1175" s="2">
        <v>2014</v>
      </c>
      <c r="B1175" s="1" t="s">
        <v>29</v>
      </c>
      <c r="C1175" s="8">
        <v>2</v>
      </c>
      <c r="D1175" s="8">
        <v>216</v>
      </c>
      <c r="E1175" s="9">
        <f t="shared" si="60"/>
        <v>9000</v>
      </c>
      <c r="F1175" s="8">
        <v>148</v>
      </c>
      <c r="G1175" s="8">
        <v>0</v>
      </c>
      <c r="H1175" s="8">
        <v>0</v>
      </c>
      <c r="I1175" s="8">
        <v>0</v>
      </c>
      <c r="J1175" s="8">
        <v>0</v>
      </c>
      <c r="K1175" s="8">
        <v>0</v>
      </c>
      <c r="L1175" s="8">
        <v>660</v>
      </c>
      <c r="M1175" s="9">
        <f t="shared" si="61"/>
        <v>330</v>
      </c>
      <c r="N1175" s="8">
        <v>2</v>
      </c>
      <c r="O1175" s="8">
        <v>0</v>
      </c>
      <c r="P1175" s="8">
        <v>0</v>
      </c>
      <c r="Q1175" s="8">
        <v>5539</v>
      </c>
      <c r="R1175" s="9">
        <f t="shared" si="62"/>
        <v>2769.5</v>
      </c>
      <c r="S1175" s="5">
        <v>1</v>
      </c>
      <c r="T1175" s="5">
        <v>0</v>
      </c>
      <c r="U1175" s="5">
        <v>1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>
        <v>0</v>
      </c>
      <c r="AE1175" s="8">
        <v>1824</v>
      </c>
      <c r="AF1175" s="5">
        <v>1</v>
      </c>
    </row>
    <row r="1176" spans="1:32" x14ac:dyDescent="0.25">
      <c r="A1176" s="2">
        <v>2014</v>
      </c>
      <c r="B1176" s="1" t="s">
        <v>29</v>
      </c>
      <c r="C1176" s="8">
        <v>7</v>
      </c>
      <c r="D1176" s="8">
        <v>788</v>
      </c>
      <c r="E1176" s="9">
        <f t="shared" si="60"/>
        <v>9380.9523809523816</v>
      </c>
      <c r="F1176" s="8">
        <v>308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1582</v>
      </c>
      <c r="M1176" s="9">
        <f t="shared" si="61"/>
        <v>226</v>
      </c>
      <c r="N1176" s="8">
        <v>5</v>
      </c>
      <c r="O1176" s="8">
        <v>1</v>
      </c>
      <c r="P1176" s="8">
        <v>0</v>
      </c>
      <c r="Q1176" s="8">
        <v>20291</v>
      </c>
      <c r="R1176" s="9">
        <f t="shared" si="62"/>
        <v>2898.7142857142858</v>
      </c>
      <c r="S1176" s="5">
        <v>1</v>
      </c>
      <c r="T1176" s="5">
        <v>0</v>
      </c>
      <c r="U1176" s="5">
        <v>1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8">
        <v>5963</v>
      </c>
      <c r="AF1176" s="5">
        <v>1</v>
      </c>
    </row>
    <row r="1177" spans="1:32" x14ac:dyDescent="0.25">
      <c r="A1177" s="2">
        <v>2014</v>
      </c>
      <c r="B1177" s="1" t="s">
        <v>29</v>
      </c>
      <c r="C1177" s="8">
        <v>3</v>
      </c>
      <c r="D1177" s="8">
        <v>346</v>
      </c>
      <c r="E1177" s="9">
        <f t="shared" si="60"/>
        <v>9611.1111111111113</v>
      </c>
      <c r="F1177" s="8">
        <v>263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4459</v>
      </c>
      <c r="M1177" s="9">
        <f t="shared" si="61"/>
        <v>1486.3333333333333</v>
      </c>
      <c r="N1177" s="8">
        <v>7</v>
      </c>
      <c r="O1177" s="8">
        <v>2</v>
      </c>
      <c r="P1177" s="8">
        <v>0</v>
      </c>
      <c r="Q1177" s="8">
        <v>14301</v>
      </c>
      <c r="R1177" s="9">
        <f t="shared" si="62"/>
        <v>4767</v>
      </c>
      <c r="S1177" s="5">
        <v>1</v>
      </c>
      <c r="T1177" s="5">
        <v>0</v>
      </c>
      <c r="U1177" s="5">
        <v>1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8">
        <v>4740</v>
      </c>
      <c r="AF1177" s="5">
        <v>1</v>
      </c>
    </row>
    <row r="1178" spans="1:32" x14ac:dyDescent="0.25">
      <c r="A1178" s="2">
        <v>2014</v>
      </c>
      <c r="B1178" s="1" t="s">
        <v>29</v>
      </c>
      <c r="C1178" s="8">
        <v>7</v>
      </c>
      <c r="D1178" s="8">
        <v>678</v>
      </c>
      <c r="E1178" s="9">
        <f t="shared" si="60"/>
        <v>8071.4285714285716</v>
      </c>
      <c r="F1178" s="8">
        <v>305</v>
      </c>
      <c r="G1178" s="8">
        <v>0</v>
      </c>
      <c r="H1178" s="8">
        <v>0</v>
      </c>
      <c r="I1178" s="8">
        <v>0</v>
      </c>
      <c r="J1178" s="8">
        <v>0</v>
      </c>
      <c r="K1178" s="8">
        <v>0</v>
      </c>
      <c r="L1178" s="8">
        <v>1142</v>
      </c>
      <c r="M1178" s="9">
        <f t="shared" si="61"/>
        <v>163.14285714285714</v>
      </c>
      <c r="N1178" s="8">
        <v>8</v>
      </c>
      <c r="O1178" s="8">
        <v>3</v>
      </c>
      <c r="P1178" s="8">
        <v>0</v>
      </c>
      <c r="Q1178" s="8">
        <v>3802</v>
      </c>
      <c r="R1178" s="9">
        <f t="shared" si="62"/>
        <v>543.14285714285711</v>
      </c>
      <c r="S1178" s="5">
        <v>1</v>
      </c>
      <c r="T1178" s="5">
        <v>0</v>
      </c>
      <c r="U1178" s="5">
        <v>1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8">
        <v>3970</v>
      </c>
      <c r="AF1178" s="5">
        <v>1</v>
      </c>
    </row>
    <row r="1179" spans="1:32" x14ac:dyDescent="0.25">
      <c r="A1179" s="2">
        <v>2014</v>
      </c>
      <c r="B1179" s="1" t="s">
        <v>29</v>
      </c>
      <c r="C1179" s="8">
        <v>2</v>
      </c>
      <c r="D1179" s="8">
        <v>159</v>
      </c>
      <c r="E1179" s="9">
        <f t="shared" si="60"/>
        <v>6625</v>
      </c>
      <c r="F1179" s="8">
        <v>486</v>
      </c>
      <c r="G1179" s="8">
        <v>0</v>
      </c>
      <c r="H1179" s="8">
        <v>0</v>
      </c>
      <c r="I1179" s="8">
        <v>0</v>
      </c>
      <c r="J1179" s="8">
        <v>0</v>
      </c>
      <c r="K1179" s="8">
        <v>0</v>
      </c>
      <c r="L1179" s="8">
        <v>10620</v>
      </c>
      <c r="M1179" s="9">
        <f t="shared" si="61"/>
        <v>5310</v>
      </c>
      <c r="N1179" s="8">
        <v>10</v>
      </c>
      <c r="O1179" s="8">
        <v>1</v>
      </c>
      <c r="P1179" s="8">
        <v>0</v>
      </c>
      <c r="Q1179" s="8">
        <v>2616</v>
      </c>
      <c r="R1179" s="9">
        <f t="shared" si="62"/>
        <v>1308</v>
      </c>
      <c r="S1179" s="5">
        <v>1</v>
      </c>
      <c r="T1179" s="5">
        <v>0</v>
      </c>
      <c r="U1179" s="5">
        <v>1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8">
        <v>4774</v>
      </c>
      <c r="AF1179" s="5">
        <v>1</v>
      </c>
    </row>
    <row r="1180" spans="1:32" x14ac:dyDescent="0.25">
      <c r="A1180" s="2">
        <v>2014</v>
      </c>
      <c r="B1180" s="1" t="s">
        <v>29</v>
      </c>
      <c r="C1180" s="8">
        <v>2</v>
      </c>
      <c r="D1180" s="8">
        <v>167</v>
      </c>
      <c r="E1180" s="9">
        <f t="shared" si="60"/>
        <v>6958.333333333333</v>
      </c>
      <c r="F1180" s="8">
        <v>65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597</v>
      </c>
      <c r="M1180" s="9">
        <f t="shared" si="61"/>
        <v>298.5</v>
      </c>
      <c r="N1180" s="8">
        <v>1</v>
      </c>
      <c r="O1180" s="8">
        <v>0</v>
      </c>
      <c r="P1180" s="8">
        <v>0</v>
      </c>
      <c r="Q1180" s="8">
        <v>2108</v>
      </c>
      <c r="R1180" s="9">
        <f t="shared" si="62"/>
        <v>1054</v>
      </c>
      <c r="S1180" s="5">
        <v>1</v>
      </c>
      <c r="T1180" s="5">
        <v>0</v>
      </c>
      <c r="U1180" s="5">
        <v>1</v>
      </c>
      <c r="V1180" s="5">
        <v>1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8">
        <v>9900</v>
      </c>
      <c r="AF1180" s="5">
        <v>1</v>
      </c>
    </row>
    <row r="1181" spans="1:32" x14ac:dyDescent="0.25">
      <c r="A1181" s="2">
        <v>2014</v>
      </c>
      <c r="B1181" s="1" t="s">
        <v>29</v>
      </c>
      <c r="C1181" s="8">
        <v>2</v>
      </c>
      <c r="D1181" s="8">
        <v>244</v>
      </c>
      <c r="E1181" s="9">
        <f t="shared" si="60"/>
        <v>10166.666666666666</v>
      </c>
      <c r="F1181" s="8">
        <v>104</v>
      </c>
      <c r="G1181" s="8">
        <v>0</v>
      </c>
      <c r="H1181" s="8">
        <v>0</v>
      </c>
      <c r="I1181" s="8">
        <v>0</v>
      </c>
      <c r="J1181" s="8">
        <v>0</v>
      </c>
      <c r="K1181" s="8">
        <v>0</v>
      </c>
      <c r="L1181" s="8">
        <v>324</v>
      </c>
      <c r="M1181" s="9">
        <f t="shared" si="61"/>
        <v>162</v>
      </c>
      <c r="N1181" s="8">
        <v>2</v>
      </c>
      <c r="O1181" s="8">
        <v>0</v>
      </c>
      <c r="P1181" s="8">
        <v>0</v>
      </c>
      <c r="Q1181" s="8">
        <v>1645</v>
      </c>
      <c r="R1181" s="9">
        <f t="shared" si="62"/>
        <v>822.5</v>
      </c>
      <c r="S1181" s="5">
        <v>1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8">
        <v>472</v>
      </c>
      <c r="AF1181" s="5">
        <v>1</v>
      </c>
    </row>
    <row r="1182" spans="1:32" x14ac:dyDescent="0.25">
      <c r="A1182" s="2">
        <v>2014</v>
      </c>
      <c r="B1182" s="1" t="s">
        <v>29</v>
      </c>
      <c r="C1182" s="8">
        <v>1</v>
      </c>
      <c r="D1182" s="8">
        <v>81</v>
      </c>
      <c r="E1182" s="9">
        <f>D1182/C1182/12*1000</f>
        <v>6750</v>
      </c>
      <c r="F1182" s="8">
        <v>70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510</v>
      </c>
      <c r="M1182" s="9">
        <f t="shared" si="61"/>
        <v>510</v>
      </c>
      <c r="N1182" s="8">
        <v>5</v>
      </c>
      <c r="O1182" s="8">
        <v>0</v>
      </c>
      <c r="P1182" s="8">
        <v>1</v>
      </c>
      <c r="Q1182" s="8">
        <v>6187</v>
      </c>
      <c r="R1182" s="9">
        <f t="shared" si="62"/>
        <v>6187</v>
      </c>
      <c r="S1182" s="5">
        <v>1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8">
        <v>615</v>
      </c>
      <c r="AF1182" s="5">
        <v>1</v>
      </c>
    </row>
    <row r="1183" spans="1:32" x14ac:dyDescent="0.25">
      <c r="A1183" s="2">
        <v>2014</v>
      </c>
      <c r="B1183" s="1" t="s">
        <v>29</v>
      </c>
      <c r="C1183" s="8">
        <v>3</v>
      </c>
      <c r="D1183" s="8">
        <v>222</v>
      </c>
      <c r="E1183" s="9">
        <f t="shared" si="60"/>
        <v>6166.666666666667</v>
      </c>
      <c r="F1183" s="8">
        <v>257</v>
      </c>
      <c r="G1183" s="8">
        <v>0</v>
      </c>
      <c r="H1183" s="8">
        <v>0</v>
      </c>
      <c r="I1183" s="8">
        <v>0</v>
      </c>
      <c r="J1183" s="8">
        <v>0</v>
      </c>
      <c r="K1183" s="8">
        <v>0</v>
      </c>
      <c r="L1183" s="8">
        <v>608</v>
      </c>
      <c r="M1183" s="9">
        <f t="shared" si="61"/>
        <v>202.66666666666666</v>
      </c>
      <c r="N1183" s="8">
        <v>7</v>
      </c>
      <c r="O1183" s="8">
        <v>1</v>
      </c>
      <c r="P1183" s="8">
        <v>0</v>
      </c>
      <c r="Q1183" s="8">
        <v>8174</v>
      </c>
      <c r="R1183" s="9">
        <f t="shared" si="62"/>
        <v>2724.6666666666665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8">
        <v>1355</v>
      </c>
      <c r="AF1183" s="5">
        <v>1</v>
      </c>
    </row>
    <row r="1184" spans="1:32" x14ac:dyDescent="0.25">
      <c r="A1184" s="2">
        <v>2014</v>
      </c>
      <c r="B1184" s="1" t="s">
        <v>29</v>
      </c>
      <c r="C1184" s="8">
        <v>4</v>
      </c>
      <c r="D1184" s="8">
        <v>424</v>
      </c>
      <c r="E1184" s="9">
        <f t="shared" si="60"/>
        <v>8833.3333333333339</v>
      </c>
      <c r="F1184" s="8">
        <v>123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283</v>
      </c>
      <c r="M1184" s="9">
        <f t="shared" si="61"/>
        <v>70.75</v>
      </c>
      <c r="N1184" s="8">
        <v>2</v>
      </c>
      <c r="O1184" s="8">
        <v>0</v>
      </c>
      <c r="P1184" s="8">
        <v>0</v>
      </c>
      <c r="Q1184" s="8">
        <v>2994</v>
      </c>
      <c r="R1184" s="9">
        <f t="shared" si="62"/>
        <v>748.5</v>
      </c>
      <c r="S1184" s="5">
        <v>1</v>
      </c>
      <c r="T1184" s="5">
        <v>0</v>
      </c>
      <c r="U1184" s="5">
        <v>1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8">
        <v>1419</v>
      </c>
      <c r="AF1184" s="5">
        <v>1</v>
      </c>
    </row>
    <row r="1185" spans="1:32" x14ac:dyDescent="0.25">
      <c r="A1185" s="2">
        <v>2014</v>
      </c>
      <c r="B1185" s="1" t="s">
        <v>29</v>
      </c>
      <c r="C1185" s="9">
        <v>55</v>
      </c>
      <c r="D1185" s="9">
        <v>10829</v>
      </c>
      <c r="E1185" s="9">
        <f t="shared" si="60"/>
        <v>16407.57575757576</v>
      </c>
      <c r="F1185" s="9">
        <v>2212</v>
      </c>
      <c r="G1185" s="9">
        <v>944</v>
      </c>
      <c r="H1185" s="9">
        <v>410</v>
      </c>
      <c r="I1185" s="9">
        <v>0</v>
      </c>
      <c r="J1185" s="9">
        <v>0</v>
      </c>
      <c r="K1185" s="9">
        <v>0</v>
      </c>
      <c r="L1185" s="9">
        <v>6710</v>
      </c>
      <c r="M1185" s="9">
        <f t="shared" si="61"/>
        <v>122</v>
      </c>
      <c r="N1185" s="9">
        <v>14</v>
      </c>
      <c r="O1185" s="9">
        <v>5</v>
      </c>
      <c r="P1185" s="9">
        <v>2</v>
      </c>
      <c r="Q1185" s="9">
        <v>208628</v>
      </c>
      <c r="R1185" s="9">
        <f t="shared" si="62"/>
        <v>3793.2363636363634</v>
      </c>
      <c r="S1185" s="5">
        <v>1</v>
      </c>
      <c r="T1185" s="5">
        <v>0</v>
      </c>
      <c r="U1185" s="5">
        <v>1</v>
      </c>
      <c r="V1185" s="5">
        <v>0</v>
      </c>
      <c r="W1185" s="5">
        <v>0</v>
      </c>
      <c r="X1185" s="5">
        <v>0</v>
      </c>
      <c r="Y1185" s="5">
        <v>0</v>
      </c>
      <c r="Z1185" s="5">
        <v>1</v>
      </c>
      <c r="AA1185" s="5">
        <v>0</v>
      </c>
      <c r="AB1185" s="5">
        <v>0</v>
      </c>
      <c r="AC1185" s="5">
        <v>1</v>
      </c>
      <c r="AD1185" s="5">
        <v>0</v>
      </c>
      <c r="AE1185" s="9">
        <v>70164</v>
      </c>
      <c r="AF1185" s="5">
        <v>0</v>
      </c>
    </row>
    <row r="1186" spans="1:32" x14ac:dyDescent="0.25">
      <c r="A1186" s="2">
        <v>2014</v>
      </c>
      <c r="B1186" s="1" t="s">
        <v>29</v>
      </c>
      <c r="C1186" s="8">
        <v>28</v>
      </c>
      <c r="D1186" s="8">
        <v>4717</v>
      </c>
      <c r="E1186" s="9">
        <f t="shared" si="60"/>
        <v>14038.690476190477</v>
      </c>
      <c r="F1186" s="8">
        <v>490</v>
      </c>
      <c r="G1186" s="8">
        <v>270</v>
      </c>
      <c r="H1186" s="8">
        <v>110</v>
      </c>
      <c r="I1186" s="8">
        <v>0</v>
      </c>
      <c r="J1186" s="8">
        <v>0</v>
      </c>
      <c r="K1186" s="8">
        <v>0</v>
      </c>
      <c r="L1186" s="8">
        <v>2158</v>
      </c>
      <c r="M1186" s="9">
        <f t="shared" si="61"/>
        <v>77.071428571428569</v>
      </c>
      <c r="N1186" s="8">
        <v>9</v>
      </c>
      <c r="O1186" s="8">
        <v>2</v>
      </c>
      <c r="P1186" s="8">
        <v>2</v>
      </c>
      <c r="Q1186" s="8">
        <v>50106</v>
      </c>
      <c r="R1186" s="9">
        <f t="shared" si="62"/>
        <v>1789.5</v>
      </c>
      <c r="S1186" s="5">
        <v>1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1</v>
      </c>
      <c r="AA1186" s="5">
        <v>0</v>
      </c>
      <c r="AB1186" s="5">
        <v>0</v>
      </c>
      <c r="AC1186" s="5">
        <v>1</v>
      </c>
      <c r="AD1186" s="5">
        <v>0</v>
      </c>
      <c r="AE1186" s="8">
        <v>18727</v>
      </c>
      <c r="AF1186" s="5">
        <v>1</v>
      </c>
    </row>
    <row r="1187" spans="1:32" x14ac:dyDescent="0.25">
      <c r="A1187" s="2">
        <v>2014</v>
      </c>
      <c r="B1187" s="1" t="s">
        <v>31</v>
      </c>
      <c r="C1187" s="16">
        <v>14</v>
      </c>
      <c r="D1187" s="16">
        <v>1747</v>
      </c>
      <c r="E1187" s="9">
        <f t="shared" si="60"/>
        <v>10398.809523809523</v>
      </c>
      <c r="F1187" s="16">
        <v>3965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7948</v>
      </c>
      <c r="M1187" s="9">
        <f t="shared" si="61"/>
        <v>567.71428571428567</v>
      </c>
      <c r="N1187" s="16">
        <v>19</v>
      </c>
      <c r="O1187" s="16">
        <v>5</v>
      </c>
      <c r="P1187" s="16">
        <v>3</v>
      </c>
      <c r="Q1187" s="16">
        <v>238134</v>
      </c>
      <c r="R1187" s="9">
        <f t="shared" si="62"/>
        <v>17009.571428571428</v>
      </c>
      <c r="S1187" s="5">
        <v>1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16">
        <v>42943</v>
      </c>
      <c r="AF1187" s="5">
        <v>0</v>
      </c>
    </row>
    <row r="1188" spans="1:32" x14ac:dyDescent="0.25">
      <c r="A1188" s="2">
        <v>2014</v>
      </c>
      <c r="B1188" s="1" t="s">
        <v>31</v>
      </c>
      <c r="C1188" s="15">
        <v>94</v>
      </c>
      <c r="D1188" s="15">
        <v>22303</v>
      </c>
      <c r="E1188" s="9">
        <f t="shared" si="60"/>
        <v>19772.163120567373</v>
      </c>
      <c r="F1188" s="15">
        <v>4919</v>
      </c>
      <c r="G1188" s="15">
        <v>1084</v>
      </c>
      <c r="H1188" s="15">
        <v>540</v>
      </c>
      <c r="I1188" s="15">
        <v>0</v>
      </c>
      <c r="J1188" s="15">
        <v>0</v>
      </c>
      <c r="K1188" s="15">
        <v>0</v>
      </c>
      <c r="L1188" s="15">
        <v>5528</v>
      </c>
      <c r="M1188" s="9">
        <f t="shared" si="61"/>
        <v>58.808510638297875</v>
      </c>
      <c r="N1188" s="15">
        <v>21</v>
      </c>
      <c r="O1188" s="15">
        <v>2</v>
      </c>
      <c r="P1188" s="15">
        <v>2</v>
      </c>
      <c r="Q1188" s="15">
        <v>214282</v>
      </c>
      <c r="R1188" s="9">
        <f t="shared" si="62"/>
        <v>2279.5957446808511</v>
      </c>
      <c r="S1188" s="5">
        <v>1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1</v>
      </c>
      <c r="AA1188" s="5">
        <v>0</v>
      </c>
      <c r="AB1188" s="5">
        <v>0</v>
      </c>
      <c r="AC1188" s="5">
        <v>1</v>
      </c>
      <c r="AD1188" s="5">
        <v>0</v>
      </c>
      <c r="AE1188" s="15">
        <v>83846</v>
      </c>
      <c r="AF1188" s="5">
        <v>1</v>
      </c>
    </row>
    <row r="1189" spans="1:32" x14ac:dyDescent="0.25">
      <c r="A1189" s="2">
        <v>2014</v>
      </c>
      <c r="B1189" s="1" t="s">
        <v>31</v>
      </c>
      <c r="C1189" s="15">
        <v>99</v>
      </c>
      <c r="D1189" s="15">
        <v>15735</v>
      </c>
      <c r="E1189" s="9">
        <f>D1189/C1189/12*1000</f>
        <v>13244.949494949495</v>
      </c>
      <c r="F1189" s="15">
        <v>4491</v>
      </c>
      <c r="G1189" s="15">
        <v>594</v>
      </c>
      <c r="H1189" s="15">
        <v>243</v>
      </c>
      <c r="I1189" s="15">
        <v>0</v>
      </c>
      <c r="J1189" s="15">
        <v>0</v>
      </c>
      <c r="K1189" s="15">
        <v>0</v>
      </c>
      <c r="L1189" s="15">
        <v>6342</v>
      </c>
      <c r="M1189" s="9">
        <f t="shared" si="61"/>
        <v>64.060606060606062</v>
      </c>
      <c r="N1189" s="15">
        <v>26</v>
      </c>
      <c r="O1189" s="15">
        <v>5</v>
      </c>
      <c r="P1189" s="15">
        <v>1</v>
      </c>
      <c r="Q1189" s="15">
        <v>255834</v>
      </c>
      <c r="R1189" s="9">
        <f t="shared" si="62"/>
        <v>2584.181818181818</v>
      </c>
      <c r="S1189" s="5">
        <v>1</v>
      </c>
      <c r="T1189" s="5">
        <v>0</v>
      </c>
      <c r="U1189" s="5">
        <v>1</v>
      </c>
      <c r="V1189" s="5">
        <v>1</v>
      </c>
      <c r="W1189" s="5">
        <v>0</v>
      </c>
      <c r="X1189" s="5">
        <v>0</v>
      </c>
      <c r="Y1189" s="5">
        <v>0</v>
      </c>
      <c r="Z1189" s="5">
        <v>1</v>
      </c>
      <c r="AA1189" s="5">
        <v>0</v>
      </c>
      <c r="AB1189" s="5">
        <v>0</v>
      </c>
      <c r="AC1189" s="5">
        <v>1</v>
      </c>
      <c r="AD1189" s="5">
        <v>0</v>
      </c>
      <c r="AE1189" s="15">
        <v>71378</v>
      </c>
      <c r="AF1189" s="5">
        <v>1</v>
      </c>
    </row>
    <row r="1190" spans="1:32" x14ac:dyDescent="0.25">
      <c r="A1190" s="2">
        <v>2014</v>
      </c>
      <c r="B1190" s="1" t="s">
        <v>31</v>
      </c>
      <c r="C1190" s="15">
        <v>143</v>
      </c>
      <c r="D1190" s="15">
        <v>32680</v>
      </c>
      <c r="E1190" s="9">
        <f t="shared" si="60"/>
        <v>19044.289044289046</v>
      </c>
      <c r="F1190" s="15">
        <v>1139</v>
      </c>
      <c r="G1190" s="15">
        <v>0</v>
      </c>
      <c r="H1190" s="15">
        <v>0</v>
      </c>
      <c r="I1190" s="15">
        <v>0</v>
      </c>
      <c r="J1190" s="15">
        <v>330.3</v>
      </c>
      <c r="K1190" s="15">
        <v>327.60000000000002</v>
      </c>
      <c r="L1190" s="15">
        <v>10999</v>
      </c>
      <c r="M1190" s="9">
        <f t="shared" si="61"/>
        <v>76.91608391608392</v>
      </c>
      <c r="N1190" s="15">
        <v>13</v>
      </c>
      <c r="O1190" s="15">
        <v>3</v>
      </c>
      <c r="P1190" s="15">
        <v>0</v>
      </c>
      <c r="Q1190" s="15">
        <v>244435</v>
      </c>
      <c r="R1190" s="9">
        <f t="shared" si="62"/>
        <v>1709.3356643356644</v>
      </c>
      <c r="S1190" s="5">
        <v>1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1</v>
      </c>
      <c r="AE1190" s="15">
        <v>287336</v>
      </c>
      <c r="AF1190" s="5">
        <v>1</v>
      </c>
    </row>
    <row r="1191" spans="1:32" x14ac:dyDescent="0.25">
      <c r="A1191" s="2">
        <v>2014</v>
      </c>
      <c r="B1191" s="1" t="s">
        <v>30</v>
      </c>
      <c r="C1191" s="15">
        <v>91</v>
      </c>
      <c r="D1191" s="15">
        <v>18136</v>
      </c>
      <c r="E1191" s="9">
        <f t="shared" si="60"/>
        <v>16608.058608058611</v>
      </c>
      <c r="F1191" s="15">
        <v>3570</v>
      </c>
      <c r="G1191" s="15">
        <v>1897</v>
      </c>
      <c r="H1191" s="15">
        <v>1349</v>
      </c>
      <c r="I1191" s="15">
        <v>0</v>
      </c>
      <c r="J1191" s="15">
        <v>0</v>
      </c>
      <c r="K1191" s="15">
        <v>0</v>
      </c>
      <c r="L1191" s="15">
        <v>6770</v>
      </c>
      <c r="M1191" s="9">
        <f t="shared" si="61"/>
        <v>74.395604395604394</v>
      </c>
      <c r="N1191" s="15">
        <v>26</v>
      </c>
      <c r="O1191" s="15">
        <v>3</v>
      </c>
      <c r="P1191" s="15">
        <v>2</v>
      </c>
      <c r="Q1191" s="15">
        <v>594598</v>
      </c>
      <c r="R1191" s="9">
        <f t="shared" si="62"/>
        <v>6534.0439560439563</v>
      </c>
      <c r="S1191" s="5">
        <v>1</v>
      </c>
      <c r="T1191" s="5">
        <v>0</v>
      </c>
      <c r="U1191" s="5">
        <v>1</v>
      </c>
      <c r="V1191" s="5">
        <v>0</v>
      </c>
      <c r="W1191" s="5">
        <v>0</v>
      </c>
      <c r="X1191" s="5">
        <v>0</v>
      </c>
      <c r="Y1191" s="5">
        <v>0</v>
      </c>
      <c r="Z1191" s="5">
        <v>1</v>
      </c>
      <c r="AA1191" s="5">
        <v>0</v>
      </c>
      <c r="AB1191" s="5">
        <v>0</v>
      </c>
      <c r="AC1191" s="5">
        <v>1</v>
      </c>
      <c r="AD1191" s="5">
        <v>0</v>
      </c>
      <c r="AE1191" s="15">
        <v>207613</v>
      </c>
      <c r="AF1191" s="5">
        <v>0</v>
      </c>
    </row>
    <row r="1192" spans="1:32" x14ac:dyDescent="0.25">
      <c r="A1192" s="2">
        <v>2014</v>
      </c>
      <c r="B1192" s="1" t="s">
        <v>30</v>
      </c>
      <c r="C1192" s="15">
        <v>20</v>
      </c>
      <c r="D1192" s="15">
        <v>3950</v>
      </c>
      <c r="E1192" s="9">
        <f t="shared" si="60"/>
        <v>16458.333333333332</v>
      </c>
      <c r="F1192" s="15">
        <v>580</v>
      </c>
      <c r="G1192" s="15">
        <v>0</v>
      </c>
      <c r="H1192" s="15">
        <v>0</v>
      </c>
      <c r="I1192" s="15">
        <v>0</v>
      </c>
      <c r="J1192" s="15">
        <v>0</v>
      </c>
      <c r="K1192" s="15">
        <v>0</v>
      </c>
      <c r="L1192" s="15">
        <v>5415</v>
      </c>
      <c r="M1192" s="9">
        <f t="shared" si="61"/>
        <v>270.75</v>
      </c>
      <c r="N1192" s="15">
        <v>20</v>
      </c>
      <c r="O1192" s="15">
        <v>1</v>
      </c>
      <c r="P1192" s="15">
        <v>3</v>
      </c>
      <c r="Q1192" s="15">
        <v>96696</v>
      </c>
      <c r="R1192" s="9">
        <f t="shared" si="62"/>
        <v>4834.8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15">
        <v>14295</v>
      </c>
      <c r="AF1192" s="5">
        <v>1</v>
      </c>
    </row>
    <row r="1193" spans="1:32" x14ac:dyDescent="0.25">
      <c r="A1193" s="2">
        <v>2014</v>
      </c>
      <c r="B1193" s="1" t="s">
        <v>30</v>
      </c>
      <c r="C1193" s="15">
        <v>99</v>
      </c>
      <c r="D1193" s="15">
        <v>21455</v>
      </c>
      <c r="E1193" s="9">
        <f t="shared" si="60"/>
        <v>18059.764309764309</v>
      </c>
      <c r="F1193" s="15">
        <v>3120</v>
      </c>
      <c r="G1193" s="15">
        <v>1058</v>
      </c>
      <c r="H1193" s="15">
        <v>508</v>
      </c>
      <c r="I1193" s="15">
        <v>0</v>
      </c>
      <c r="J1193" s="15">
        <v>0</v>
      </c>
      <c r="K1193" s="15">
        <v>0</v>
      </c>
      <c r="L1193" s="15">
        <v>6299</v>
      </c>
      <c r="M1193" s="9">
        <f t="shared" si="61"/>
        <v>63.626262626262623</v>
      </c>
      <c r="N1193" s="15">
        <v>16</v>
      </c>
      <c r="O1193" s="15">
        <v>5</v>
      </c>
      <c r="P1193" s="15">
        <v>2</v>
      </c>
      <c r="Q1193" s="15">
        <v>186437</v>
      </c>
      <c r="R1193" s="9">
        <f t="shared" si="62"/>
        <v>1883.2020202020201</v>
      </c>
      <c r="S1193" s="5">
        <v>1</v>
      </c>
      <c r="T1193" s="5">
        <v>0</v>
      </c>
      <c r="U1193" s="5">
        <v>1</v>
      </c>
      <c r="V1193" s="5">
        <v>0</v>
      </c>
      <c r="W1193" s="5">
        <v>0</v>
      </c>
      <c r="X1193" s="5">
        <v>0</v>
      </c>
      <c r="Y1193" s="5">
        <v>0</v>
      </c>
      <c r="Z1193" s="5">
        <v>1</v>
      </c>
      <c r="AA1193" s="5">
        <v>0</v>
      </c>
      <c r="AB1193" s="5">
        <v>0</v>
      </c>
      <c r="AC1193" s="5">
        <v>1</v>
      </c>
      <c r="AD1193" s="5">
        <v>0</v>
      </c>
      <c r="AE1193" s="15">
        <v>93358</v>
      </c>
      <c r="AF1193" s="5">
        <v>1</v>
      </c>
    </row>
    <row r="1194" spans="1:32" x14ac:dyDescent="0.25">
      <c r="A1194" s="2">
        <v>2014</v>
      </c>
      <c r="B1194" s="1" t="s">
        <v>29</v>
      </c>
      <c r="C1194" s="15">
        <v>102</v>
      </c>
      <c r="D1194" s="15">
        <v>11721</v>
      </c>
      <c r="E1194" s="9">
        <f t="shared" si="60"/>
        <v>9575.9803921568637</v>
      </c>
      <c r="F1194" s="15">
        <v>3791</v>
      </c>
      <c r="G1194" s="15">
        <v>2304</v>
      </c>
      <c r="H1194" s="15">
        <v>1305</v>
      </c>
      <c r="I1194" s="15">
        <v>0</v>
      </c>
      <c r="J1194" s="15">
        <v>0</v>
      </c>
      <c r="K1194" s="15">
        <v>0</v>
      </c>
      <c r="L1194" s="15">
        <v>4402</v>
      </c>
      <c r="M1194" s="9">
        <f t="shared" si="61"/>
        <v>43.156862745098039</v>
      </c>
      <c r="N1194" s="15">
        <v>9</v>
      </c>
      <c r="O1194" s="15">
        <v>2</v>
      </c>
      <c r="P1194" s="15">
        <v>0</v>
      </c>
      <c r="Q1194" s="15">
        <v>483362</v>
      </c>
      <c r="R1194" s="9">
        <f t="shared" si="62"/>
        <v>4738.8431372549021</v>
      </c>
      <c r="S1194" s="5">
        <v>1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1</v>
      </c>
      <c r="AA1194" s="5">
        <v>0</v>
      </c>
      <c r="AB1194" s="5">
        <v>0</v>
      </c>
      <c r="AC1194" s="5">
        <v>1</v>
      </c>
      <c r="AD1194" s="5">
        <v>0</v>
      </c>
      <c r="AE1194" s="15">
        <v>171155</v>
      </c>
      <c r="AF1194" s="5">
        <v>1</v>
      </c>
    </row>
    <row r="1195" spans="1:32" x14ac:dyDescent="0.25">
      <c r="A1195" s="2">
        <v>2014</v>
      </c>
      <c r="B1195" s="1" t="s">
        <v>29</v>
      </c>
      <c r="C1195" s="15">
        <v>46</v>
      </c>
      <c r="D1195" s="15">
        <v>4547</v>
      </c>
      <c r="E1195" s="9">
        <f t="shared" si="60"/>
        <v>8237.3188405797082</v>
      </c>
      <c r="F1195" s="15">
        <v>2567</v>
      </c>
      <c r="G1195" s="15">
        <v>702</v>
      </c>
      <c r="H1195" s="15">
        <v>347</v>
      </c>
      <c r="I1195" s="15">
        <v>0</v>
      </c>
      <c r="J1195" s="15">
        <v>0</v>
      </c>
      <c r="K1195" s="15">
        <v>0</v>
      </c>
      <c r="L1195" s="15">
        <v>2367</v>
      </c>
      <c r="M1195" s="9">
        <f t="shared" si="61"/>
        <v>51.456521739130437</v>
      </c>
      <c r="N1195" s="15">
        <v>3</v>
      </c>
      <c r="O1195" s="15">
        <v>0</v>
      </c>
      <c r="P1195" s="15">
        <v>1</v>
      </c>
      <c r="Q1195" s="15">
        <v>47750</v>
      </c>
      <c r="R1195" s="9">
        <f t="shared" si="62"/>
        <v>1038.0434782608695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1</v>
      </c>
      <c r="AA1195" s="5">
        <v>0</v>
      </c>
      <c r="AB1195" s="5">
        <v>0</v>
      </c>
      <c r="AC1195" s="5">
        <v>1</v>
      </c>
      <c r="AD1195" s="5">
        <v>0</v>
      </c>
      <c r="AE1195" s="15">
        <v>24936</v>
      </c>
      <c r="AF1195" s="5">
        <v>0</v>
      </c>
    </row>
    <row r="1196" spans="1:32" x14ac:dyDescent="0.25">
      <c r="A1196" s="2">
        <v>2014</v>
      </c>
      <c r="B1196" s="1" t="s">
        <v>29</v>
      </c>
      <c r="C1196" s="15">
        <v>4</v>
      </c>
      <c r="D1196" s="15">
        <v>392</v>
      </c>
      <c r="E1196" s="9">
        <f t="shared" si="60"/>
        <v>8166.6666666666661</v>
      </c>
      <c r="F1196" s="15">
        <v>437</v>
      </c>
      <c r="G1196" s="15">
        <v>0</v>
      </c>
      <c r="H1196" s="15">
        <v>0</v>
      </c>
      <c r="I1196" s="15">
        <v>0</v>
      </c>
      <c r="J1196" s="15">
        <v>0</v>
      </c>
      <c r="K1196" s="15">
        <v>0</v>
      </c>
      <c r="L1196" s="15">
        <v>1200</v>
      </c>
      <c r="M1196" s="9">
        <f t="shared" si="61"/>
        <v>300</v>
      </c>
      <c r="N1196" s="15">
        <v>4</v>
      </c>
      <c r="O1196" s="15">
        <v>0</v>
      </c>
      <c r="P1196" s="15">
        <v>2</v>
      </c>
      <c r="Q1196" s="15">
        <v>3280</v>
      </c>
      <c r="R1196" s="9">
        <f t="shared" si="62"/>
        <v>820</v>
      </c>
      <c r="S1196" s="5">
        <v>1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15">
        <v>4330</v>
      </c>
      <c r="AF1196" s="5">
        <v>0</v>
      </c>
    </row>
    <row r="1197" spans="1:32" x14ac:dyDescent="0.25">
      <c r="A1197" s="2">
        <v>2014</v>
      </c>
      <c r="B1197" s="1" t="s">
        <v>29</v>
      </c>
      <c r="C1197" s="15">
        <v>30</v>
      </c>
      <c r="D1197" s="15">
        <v>3987</v>
      </c>
      <c r="E1197" s="9">
        <f>D1197/C1197/12*1000</f>
        <v>11075.000000000002</v>
      </c>
      <c r="F1197" s="15">
        <v>3883</v>
      </c>
      <c r="G1197" s="15">
        <v>0</v>
      </c>
      <c r="H1197" s="15">
        <v>0</v>
      </c>
      <c r="I1197" s="15">
        <v>0</v>
      </c>
      <c r="J1197" s="15">
        <v>0</v>
      </c>
      <c r="K1197" s="15">
        <v>0</v>
      </c>
      <c r="L1197" s="15">
        <v>6229</v>
      </c>
      <c r="M1197" s="9">
        <f t="shared" si="61"/>
        <v>207.63333333333333</v>
      </c>
      <c r="N1197" s="15">
        <v>11</v>
      </c>
      <c r="O1197" s="15">
        <v>5</v>
      </c>
      <c r="P1197" s="15">
        <v>1</v>
      </c>
      <c r="Q1197" s="15">
        <v>61023</v>
      </c>
      <c r="R1197" s="9">
        <f t="shared" si="62"/>
        <v>2034.1</v>
      </c>
      <c r="S1197" s="5">
        <v>1</v>
      </c>
      <c r="T1197" s="5">
        <v>0</v>
      </c>
      <c r="U1197" s="5">
        <v>1</v>
      </c>
      <c r="V1197" s="5">
        <v>1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15">
        <v>39607</v>
      </c>
      <c r="AF1197" s="5">
        <v>1</v>
      </c>
    </row>
    <row r="1198" spans="1:32" x14ac:dyDescent="0.25">
      <c r="A1198" s="2">
        <v>2014</v>
      </c>
      <c r="B1198" s="1" t="s">
        <v>29</v>
      </c>
      <c r="C1198" s="15">
        <v>4</v>
      </c>
      <c r="D1198" s="15">
        <v>406</v>
      </c>
      <c r="E1198" s="9">
        <f t="shared" si="60"/>
        <v>8458.3333333333339</v>
      </c>
      <c r="F1198" s="15">
        <v>666</v>
      </c>
      <c r="G1198" s="15">
        <v>0</v>
      </c>
      <c r="H1198" s="15">
        <v>0</v>
      </c>
      <c r="I1198" s="15">
        <v>0</v>
      </c>
      <c r="J1198" s="15">
        <v>0</v>
      </c>
      <c r="K1198" s="15">
        <v>0</v>
      </c>
      <c r="L1198" s="15">
        <v>1925</v>
      </c>
      <c r="M1198" s="9">
        <f t="shared" si="61"/>
        <v>481.25</v>
      </c>
      <c r="N1198" s="15">
        <v>1</v>
      </c>
      <c r="O1198" s="15">
        <v>2</v>
      </c>
      <c r="P1198" s="15">
        <v>0</v>
      </c>
      <c r="Q1198" s="15">
        <v>19731</v>
      </c>
      <c r="R1198" s="9">
        <f t="shared" si="62"/>
        <v>4932.75</v>
      </c>
      <c r="S1198" s="5">
        <v>1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15">
        <v>4370</v>
      </c>
      <c r="AF1198" s="5">
        <v>1</v>
      </c>
    </row>
    <row r="1199" spans="1:32" x14ac:dyDescent="0.25">
      <c r="A1199" s="2">
        <v>2014</v>
      </c>
      <c r="B1199" s="1" t="s">
        <v>29</v>
      </c>
      <c r="C1199" s="15">
        <v>4</v>
      </c>
      <c r="D1199" s="15">
        <v>411</v>
      </c>
      <c r="E1199" s="9">
        <f t="shared" si="60"/>
        <v>8562.5</v>
      </c>
      <c r="F1199" s="15">
        <v>70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91</v>
      </c>
      <c r="M1199" s="9">
        <f t="shared" si="61"/>
        <v>22.75</v>
      </c>
      <c r="N1199" s="15">
        <v>2</v>
      </c>
      <c r="O1199" s="15">
        <v>0</v>
      </c>
      <c r="P1199" s="15">
        <v>0</v>
      </c>
      <c r="Q1199" s="15">
        <v>4733</v>
      </c>
      <c r="R1199" s="9">
        <f t="shared" si="62"/>
        <v>1183.25</v>
      </c>
      <c r="S1199" s="5">
        <v>0</v>
      </c>
      <c r="T1199" s="5">
        <v>0</v>
      </c>
      <c r="U1199" s="5">
        <v>1</v>
      </c>
      <c r="V1199" s="5">
        <v>1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15">
        <v>5109</v>
      </c>
      <c r="AF1199" s="5">
        <v>1</v>
      </c>
    </row>
    <row r="1200" spans="1:32" x14ac:dyDescent="0.25">
      <c r="A1200" s="2">
        <v>2014</v>
      </c>
      <c r="B1200" s="1" t="s">
        <v>29</v>
      </c>
      <c r="C1200" s="15">
        <v>130</v>
      </c>
      <c r="D1200" s="15">
        <v>22859</v>
      </c>
      <c r="E1200" s="9">
        <f t="shared" si="60"/>
        <v>14653.205128205129</v>
      </c>
      <c r="F1200" s="15">
        <v>3714</v>
      </c>
      <c r="G1200" s="15">
        <v>1267</v>
      </c>
      <c r="H1200" s="15">
        <v>651</v>
      </c>
      <c r="I1200" s="15">
        <v>0</v>
      </c>
      <c r="J1200" s="15">
        <v>0</v>
      </c>
      <c r="K1200" s="15">
        <v>0</v>
      </c>
      <c r="L1200" s="15">
        <v>6499</v>
      </c>
      <c r="M1200" s="9">
        <f t="shared" si="61"/>
        <v>49.992307692307691</v>
      </c>
      <c r="N1200" s="15">
        <v>13</v>
      </c>
      <c r="O1200" s="15">
        <v>8</v>
      </c>
      <c r="P1200" s="15">
        <v>1</v>
      </c>
      <c r="Q1200" s="15">
        <v>294212</v>
      </c>
      <c r="R1200" s="9">
        <f t="shared" si="62"/>
        <v>2263.1692307692306</v>
      </c>
      <c r="S1200" s="5">
        <v>1</v>
      </c>
      <c r="T1200" s="5">
        <v>0</v>
      </c>
      <c r="U1200" s="5">
        <v>1</v>
      </c>
      <c r="V1200" s="5">
        <v>1</v>
      </c>
      <c r="W1200" s="5">
        <v>0</v>
      </c>
      <c r="X1200" s="5">
        <v>0</v>
      </c>
      <c r="Y1200" s="5">
        <v>0</v>
      </c>
      <c r="Z1200" s="5">
        <v>1</v>
      </c>
      <c r="AA1200" s="5">
        <v>0</v>
      </c>
      <c r="AB1200" s="5">
        <v>0</v>
      </c>
      <c r="AC1200" s="5">
        <v>1</v>
      </c>
      <c r="AD1200" s="5">
        <v>0</v>
      </c>
      <c r="AE1200" s="15">
        <v>146451</v>
      </c>
      <c r="AF1200" s="5">
        <v>1</v>
      </c>
    </row>
    <row r="1201" spans="1:32" x14ac:dyDescent="0.25">
      <c r="A1201" s="2">
        <v>2014</v>
      </c>
      <c r="B1201" s="1" t="s">
        <v>29</v>
      </c>
      <c r="C1201" s="15">
        <v>50</v>
      </c>
      <c r="D1201" s="15">
        <v>8482</v>
      </c>
      <c r="E1201" s="9">
        <f t="shared" si="60"/>
        <v>14136.666666666664</v>
      </c>
      <c r="F1201" s="15">
        <v>4240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15">
        <v>2393</v>
      </c>
      <c r="M1201" s="9">
        <f t="shared" si="61"/>
        <v>47.86</v>
      </c>
      <c r="N1201" s="15">
        <v>13</v>
      </c>
      <c r="O1201" s="15">
        <v>1</v>
      </c>
      <c r="P1201" s="15">
        <v>1</v>
      </c>
      <c r="Q1201" s="15">
        <v>628535</v>
      </c>
      <c r="R1201" s="9">
        <f t="shared" si="62"/>
        <v>12570.7</v>
      </c>
      <c r="S1201" s="5">
        <v>1</v>
      </c>
      <c r="T1201" s="5">
        <v>0</v>
      </c>
      <c r="U1201" s="5">
        <v>1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15">
        <v>76435</v>
      </c>
      <c r="AF1201" s="5">
        <v>1</v>
      </c>
    </row>
    <row r="1202" spans="1:32" x14ac:dyDescent="0.25">
      <c r="A1202" s="2">
        <v>2014</v>
      </c>
      <c r="B1202" s="1" t="s">
        <v>36</v>
      </c>
      <c r="C1202" s="15">
        <v>22</v>
      </c>
      <c r="D1202" s="15">
        <v>2590</v>
      </c>
      <c r="E1202" s="9">
        <f>D1202/C1202/12*1000</f>
        <v>9810.6060606060601</v>
      </c>
      <c r="F1202" s="15">
        <v>0</v>
      </c>
      <c r="G1202" s="15">
        <v>588</v>
      </c>
      <c r="H1202" s="15">
        <v>299</v>
      </c>
      <c r="I1202" s="15">
        <v>0</v>
      </c>
      <c r="J1202" s="15">
        <v>0</v>
      </c>
      <c r="K1202" s="15">
        <v>0</v>
      </c>
      <c r="L1202" s="15">
        <v>913</v>
      </c>
      <c r="M1202" s="9">
        <f t="shared" si="61"/>
        <v>41.5</v>
      </c>
      <c r="N1202" s="15">
        <v>6</v>
      </c>
      <c r="O1202" s="15">
        <v>0</v>
      </c>
      <c r="P1202" s="15">
        <v>0</v>
      </c>
      <c r="Q1202" s="15">
        <v>32053</v>
      </c>
      <c r="R1202" s="9">
        <f t="shared" si="62"/>
        <v>1456.9545454545455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1</v>
      </c>
      <c r="AA1202" s="5">
        <v>0</v>
      </c>
      <c r="AB1202" s="5">
        <v>0</v>
      </c>
      <c r="AC1202" s="5">
        <v>1</v>
      </c>
      <c r="AD1202" s="5">
        <v>0</v>
      </c>
      <c r="AE1202" s="15">
        <v>44391</v>
      </c>
      <c r="AF1202" s="5">
        <v>0</v>
      </c>
    </row>
    <row r="1203" spans="1:32" x14ac:dyDescent="0.25">
      <c r="A1203" s="2">
        <v>2014</v>
      </c>
      <c r="B1203" s="1" t="s">
        <v>29</v>
      </c>
      <c r="C1203" s="9">
        <v>92</v>
      </c>
      <c r="D1203" s="9">
        <v>16731</v>
      </c>
      <c r="E1203" s="9">
        <f>D1203/C1203/12*1000</f>
        <v>15154.891304347826</v>
      </c>
      <c r="F1203" s="9">
        <v>4854</v>
      </c>
      <c r="G1203" s="9">
        <v>553</v>
      </c>
      <c r="H1203" s="9">
        <v>284</v>
      </c>
      <c r="I1203" s="9">
        <v>0</v>
      </c>
      <c r="J1203" s="9">
        <v>0</v>
      </c>
      <c r="K1203" s="9">
        <v>0</v>
      </c>
      <c r="L1203" s="9">
        <v>5261</v>
      </c>
      <c r="M1203" s="9">
        <f t="shared" si="61"/>
        <v>57.184782608695649</v>
      </c>
      <c r="N1203" s="9">
        <v>14</v>
      </c>
      <c r="O1203" s="9">
        <v>6</v>
      </c>
      <c r="P1203" s="9">
        <v>1</v>
      </c>
      <c r="Q1203" s="9">
        <v>53595</v>
      </c>
      <c r="R1203" s="9">
        <f t="shared" si="62"/>
        <v>582.554347826087</v>
      </c>
      <c r="S1203" s="5">
        <v>1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1</v>
      </c>
      <c r="AA1203" s="5">
        <v>0</v>
      </c>
      <c r="AB1203" s="5">
        <v>0</v>
      </c>
      <c r="AC1203" s="5">
        <v>1</v>
      </c>
      <c r="AD1203" s="5">
        <v>0</v>
      </c>
      <c r="AE1203" s="9">
        <v>47243</v>
      </c>
      <c r="AF1203" s="5">
        <v>0</v>
      </c>
    </row>
    <row r="1204" spans="1:32" x14ac:dyDescent="0.25">
      <c r="A1204" s="2">
        <v>2014</v>
      </c>
      <c r="B1204" s="1" t="s">
        <v>29</v>
      </c>
      <c r="C1204" s="8">
        <v>118</v>
      </c>
      <c r="D1204" s="8">
        <v>21075</v>
      </c>
      <c r="E1204" s="9">
        <f>D1204/C1204/12*1000</f>
        <v>14883.474576271185</v>
      </c>
      <c r="F1204" s="8">
        <v>7680</v>
      </c>
      <c r="G1204" s="8">
        <v>1050</v>
      </c>
      <c r="H1204" s="8">
        <v>355</v>
      </c>
      <c r="I1204" s="8">
        <v>0</v>
      </c>
      <c r="J1204" s="8">
        <v>0</v>
      </c>
      <c r="K1204" s="8">
        <v>0</v>
      </c>
      <c r="L1204" s="8">
        <v>14267</v>
      </c>
      <c r="M1204" s="9">
        <f t="shared" si="61"/>
        <v>120.90677966101696</v>
      </c>
      <c r="N1204" s="8">
        <v>39</v>
      </c>
      <c r="O1204" s="8">
        <v>9</v>
      </c>
      <c r="P1204" s="8">
        <v>3</v>
      </c>
      <c r="Q1204" s="8">
        <v>324517</v>
      </c>
      <c r="R1204" s="9">
        <f t="shared" si="62"/>
        <v>2750.1440677966102</v>
      </c>
      <c r="S1204" s="5">
        <v>1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1</v>
      </c>
      <c r="AA1204" s="5">
        <v>0</v>
      </c>
      <c r="AB1204" s="5">
        <v>0</v>
      </c>
      <c r="AC1204" s="5">
        <v>1</v>
      </c>
      <c r="AD1204" s="5">
        <v>0</v>
      </c>
      <c r="AE1204" s="8">
        <v>87971</v>
      </c>
      <c r="AF1204" s="5">
        <v>0</v>
      </c>
    </row>
    <row r="1205" spans="1:32" x14ac:dyDescent="0.25">
      <c r="A1205" s="2">
        <v>2014</v>
      </c>
      <c r="B1205" s="1" t="s">
        <v>31</v>
      </c>
      <c r="C1205" s="8">
        <v>106</v>
      </c>
      <c r="D1205" s="8">
        <v>18493</v>
      </c>
      <c r="E1205" s="9">
        <f>D1205/C1205/12*1000</f>
        <v>14538.522012578616</v>
      </c>
      <c r="F1205" s="8">
        <v>6352</v>
      </c>
      <c r="G1205" s="8">
        <v>813</v>
      </c>
      <c r="H1205" s="8">
        <v>233</v>
      </c>
      <c r="I1205" s="8">
        <v>0</v>
      </c>
      <c r="J1205" s="8">
        <v>0</v>
      </c>
      <c r="K1205" s="8">
        <v>0</v>
      </c>
      <c r="L1205" s="8">
        <v>5037</v>
      </c>
      <c r="M1205" s="9">
        <f t="shared" si="61"/>
        <v>47.518867924528301</v>
      </c>
      <c r="N1205" s="8">
        <v>16</v>
      </c>
      <c r="O1205" s="8">
        <v>2</v>
      </c>
      <c r="P1205" s="8">
        <v>0</v>
      </c>
      <c r="Q1205" s="8">
        <v>67313</v>
      </c>
      <c r="R1205" s="9">
        <f t="shared" si="62"/>
        <v>635.02830188679241</v>
      </c>
      <c r="S1205" s="5">
        <v>1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1</v>
      </c>
      <c r="AA1205" s="5">
        <v>0</v>
      </c>
      <c r="AB1205" s="5">
        <v>0</v>
      </c>
      <c r="AC1205" s="5">
        <v>1</v>
      </c>
      <c r="AD1205" s="5">
        <v>0</v>
      </c>
      <c r="AE1205" s="8">
        <v>60390</v>
      </c>
      <c r="AF1205" s="5">
        <v>1</v>
      </c>
    </row>
    <row r="1206" spans="1:32" x14ac:dyDescent="0.25">
      <c r="A1206" s="2">
        <v>2014</v>
      </c>
      <c r="B1206" s="1" t="s">
        <v>31</v>
      </c>
      <c r="C1206" s="8">
        <v>125</v>
      </c>
      <c r="D1206" s="8">
        <v>15278</v>
      </c>
      <c r="E1206" s="9">
        <f>D1206/C1206/12*1000</f>
        <v>10185.333333333334</v>
      </c>
      <c r="F1206" s="8">
        <v>6776</v>
      </c>
      <c r="G1206" s="8">
        <v>984</v>
      </c>
      <c r="H1206" s="8">
        <v>426</v>
      </c>
      <c r="I1206" s="8">
        <v>0</v>
      </c>
      <c r="J1206" s="8">
        <v>0</v>
      </c>
      <c r="K1206" s="8">
        <v>0</v>
      </c>
      <c r="L1206" s="8">
        <v>10185</v>
      </c>
      <c r="M1206" s="9">
        <f t="shared" si="61"/>
        <v>81.48</v>
      </c>
      <c r="N1206" s="8">
        <v>28</v>
      </c>
      <c r="O1206" s="8">
        <v>5</v>
      </c>
      <c r="P1206" s="8">
        <v>0</v>
      </c>
      <c r="Q1206" s="8">
        <v>295712</v>
      </c>
      <c r="R1206" s="9">
        <f t="shared" si="62"/>
        <v>2365.6959999999999</v>
      </c>
      <c r="S1206" s="5">
        <v>1</v>
      </c>
      <c r="T1206" s="5">
        <v>1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1</v>
      </c>
      <c r="AA1206" s="5">
        <v>0</v>
      </c>
      <c r="AB1206" s="5">
        <v>0</v>
      </c>
      <c r="AC1206" s="5">
        <v>1</v>
      </c>
      <c r="AD1206" s="5">
        <v>0</v>
      </c>
      <c r="AE1206" s="8">
        <v>74920</v>
      </c>
      <c r="AF1206" s="5">
        <v>0</v>
      </c>
    </row>
    <row r="1207" spans="1:32" x14ac:dyDescent="0.25">
      <c r="A1207" s="2">
        <v>2014</v>
      </c>
      <c r="B1207" s="1" t="s">
        <v>36</v>
      </c>
      <c r="C1207" s="8">
        <v>97</v>
      </c>
      <c r="D1207" s="8">
        <v>12974</v>
      </c>
      <c r="E1207" s="9">
        <f t="shared" ref="E1207:E1211" si="63">D1207/C1207/12*1000</f>
        <v>11146.048109965635</v>
      </c>
      <c r="F1207" s="8">
        <v>3574</v>
      </c>
      <c r="G1207" s="8">
        <v>636</v>
      </c>
      <c r="H1207" s="8">
        <v>325</v>
      </c>
      <c r="I1207" s="8">
        <v>0</v>
      </c>
      <c r="J1207" s="8">
        <v>0</v>
      </c>
      <c r="K1207" s="8">
        <v>0</v>
      </c>
      <c r="L1207" s="8">
        <v>9005</v>
      </c>
      <c r="M1207" s="9">
        <f t="shared" si="61"/>
        <v>92.835051546391753</v>
      </c>
      <c r="N1207" s="8">
        <v>18</v>
      </c>
      <c r="O1207" s="8">
        <v>6</v>
      </c>
      <c r="P1207" s="8">
        <v>1</v>
      </c>
      <c r="Q1207" s="8">
        <v>113186</v>
      </c>
      <c r="R1207" s="9">
        <f t="shared" si="62"/>
        <v>1166.8659793814434</v>
      </c>
      <c r="S1207" s="5">
        <v>1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1</v>
      </c>
      <c r="AA1207" s="5">
        <v>0</v>
      </c>
      <c r="AB1207" s="5">
        <v>0</v>
      </c>
      <c r="AC1207" s="5">
        <v>1</v>
      </c>
      <c r="AD1207" s="5">
        <v>0</v>
      </c>
      <c r="AE1207" s="8">
        <v>45378</v>
      </c>
      <c r="AF1207" s="5">
        <v>1</v>
      </c>
    </row>
    <row r="1208" spans="1:32" x14ac:dyDescent="0.25">
      <c r="A1208" s="2">
        <v>2014</v>
      </c>
      <c r="B1208" s="1" t="s">
        <v>29</v>
      </c>
      <c r="C1208" s="8">
        <v>10</v>
      </c>
      <c r="D1208" s="8">
        <v>1477</v>
      </c>
      <c r="E1208" s="9">
        <f t="shared" si="63"/>
        <v>12308.333333333332</v>
      </c>
      <c r="F1208" s="8">
        <v>1357</v>
      </c>
      <c r="G1208" s="8">
        <v>236</v>
      </c>
      <c r="H1208" s="8">
        <v>185</v>
      </c>
      <c r="I1208" s="8">
        <v>0</v>
      </c>
      <c r="J1208" s="8">
        <v>0</v>
      </c>
      <c r="K1208" s="8">
        <v>0</v>
      </c>
      <c r="L1208" s="8">
        <v>668</v>
      </c>
      <c r="M1208" s="9">
        <f t="shared" si="61"/>
        <v>66.8</v>
      </c>
      <c r="N1208" s="8">
        <v>4</v>
      </c>
      <c r="O1208" s="8">
        <v>1</v>
      </c>
      <c r="P1208" s="8">
        <v>0</v>
      </c>
      <c r="Q1208" s="8">
        <v>35510</v>
      </c>
      <c r="R1208" s="9">
        <f t="shared" si="62"/>
        <v>3551</v>
      </c>
      <c r="S1208" s="5">
        <v>1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1</v>
      </c>
      <c r="AA1208" s="5">
        <v>0</v>
      </c>
      <c r="AB1208" s="5">
        <v>0</v>
      </c>
      <c r="AC1208" s="5">
        <v>1</v>
      </c>
      <c r="AD1208" s="5">
        <v>0</v>
      </c>
      <c r="AE1208" s="8">
        <v>9119</v>
      </c>
      <c r="AF1208" s="5">
        <v>1</v>
      </c>
    </row>
    <row r="1209" spans="1:32" x14ac:dyDescent="0.25">
      <c r="A1209" s="2">
        <v>2014</v>
      </c>
      <c r="B1209" s="1" t="s">
        <v>30</v>
      </c>
      <c r="C1209" s="8">
        <v>4</v>
      </c>
      <c r="D1209" s="8">
        <v>388</v>
      </c>
      <c r="E1209" s="9">
        <f t="shared" si="63"/>
        <v>8083.3333333333339</v>
      </c>
      <c r="F1209" s="8">
        <v>974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2181</v>
      </c>
      <c r="M1209" s="9">
        <f t="shared" si="61"/>
        <v>545.25</v>
      </c>
      <c r="N1209" s="8">
        <v>2</v>
      </c>
      <c r="O1209" s="8">
        <v>2</v>
      </c>
      <c r="P1209" s="8">
        <v>0</v>
      </c>
      <c r="Q1209" s="8">
        <v>10274</v>
      </c>
      <c r="R1209" s="9">
        <f t="shared" si="62"/>
        <v>2568.5</v>
      </c>
      <c r="S1209" s="5">
        <v>1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8">
        <v>6047</v>
      </c>
      <c r="AF1209" s="5">
        <v>0</v>
      </c>
    </row>
    <row r="1210" spans="1:32" x14ac:dyDescent="0.25">
      <c r="A1210" s="2">
        <v>2014</v>
      </c>
      <c r="B1210" s="1" t="s">
        <v>29</v>
      </c>
      <c r="C1210" s="8">
        <v>70</v>
      </c>
      <c r="D1210" s="8">
        <v>9429</v>
      </c>
      <c r="E1210" s="9">
        <f t="shared" si="63"/>
        <v>11225</v>
      </c>
      <c r="F1210" s="8">
        <v>2285</v>
      </c>
      <c r="G1210" s="8">
        <v>681</v>
      </c>
      <c r="H1210" s="8">
        <v>265</v>
      </c>
      <c r="I1210" s="8">
        <v>0</v>
      </c>
      <c r="J1210" s="8">
        <v>0</v>
      </c>
      <c r="K1210" s="8">
        <v>0</v>
      </c>
      <c r="L1210" s="8">
        <v>3794</v>
      </c>
      <c r="M1210" s="9">
        <f t="shared" si="61"/>
        <v>54.2</v>
      </c>
      <c r="N1210" s="8">
        <v>23</v>
      </c>
      <c r="O1210" s="8">
        <v>2</v>
      </c>
      <c r="P1210" s="8">
        <v>1</v>
      </c>
      <c r="Q1210" s="8">
        <v>21612</v>
      </c>
      <c r="R1210" s="9">
        <f t="shared" si="62"/>
        <v>308.74285714285713</v>
      </c>
      <c r="S1210" s="5">
        <v>1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1</v>
      </c>
      <c r="AA1210" s="5">
        <v>0</v>
      </c>
      <c r="AB1210" s="5">
        <v>0</v>
      </c>
      <c r="AC1210" s="5">
        <v>1</v>
      </c>
      <c r="AD1210" s="5">
        <v>0</v>
      </c>
      <c r="AE1210" s="8">
        <v>28646</v>
      </c>
      <c r="AF1210" s="5">
        <v>1</v>
      </c>
    </row>
    <row r="1211" spans="1:32" x14ac:dyDescent="0.25">
      <c r="A1211" s="2">
        <v>2014</v>
      </c>
      <c r="B1211" s="1" t="s">
        <v>29</v>
      </c>
      <c r="C1211" s="8">
        <v>473</v>
      </c>
      <c r="D1211" s="8">
        <v>97247</v>
      </c>
      <c r="E1211" s="9">
        <f t="shared" si="63"/>
        <v>17133.016208597604</v>
      </c>
      <c r="F1211" s="8">
        <v>12988</v>
      </c>
      <c r="G1211" s="8">
        <v>2597</v>
      </c>
      <c r="H1211" s="8">
        <v>820</v>
      </c>
      <c r="I1211" s="8">
        <v>1038</v>
      </c>
      <c r="J1211" s="8">
        <v>0</v>
      </c>
      <c r="K1211" s="8">
        <v>0</v>
      </c>
      <c r="L1211" s="8">
        <v>40545</v>
      </c>
      <c r="M1211" s="9">
        <f t="shared" si="61"/>
        <v>85.718816067653279</v>
      </c>
      <c r="N1211" s="8">
        <v>80</v>
      </c>
      <c r="O1211" s="8">
        <v>11</v>
      </c>
      <c r="P1211" s="8">
        <v>3</v>
      </c>
      <c r="Q1211" s="8">
        <v>391471</v>
      </c>
      <c r="R1211" s="9">
        <f t="shared" si="62"/>
        <v>827.63424947145882</v>
      </c>
      <c r="S1211" s="5">
        <v>1</v>
      </c>
      <c r="T1211" s="5">
        <v>1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1</v>
      </c>
      <c r="AA1211" s="5">
        <v>1</v>
      </c>
      <c r="AB1211" s="5">
        <v>0</v>
      </c>
      <c r="AC1211" s="5">
        <v>1</v>
      </c>
      <c r="AD1211" s="5">
        <v>0</v>
      </c>
      <c r="AE1211" s="8">
        <v>258658</v>
      </c>
      <c r="AF1211" s="5">
        <v>1</v>
      </c>
    </row>
    <row r="1212" spans="1:32" x14ac:dyDescent="0.25">
      <c r="A1212" s="2">
        <v>2014</v>
      </c>
      <c r="B1212" s="1" t="s">
        <v>30</v>
      </c>
      <c r="C1212" s="9">
        <v>36</v>
      </c>
      <c r="D1212" s="9">
        <v>3730</v>
      </c>
      <c r="E1212" s="9">
        <f>D1212/C1212/12*1000</f>
        <v>8634.2592592592591</v>
      </c>
      <c r="F1212" s="9">
        <v>3318</v>
      </c>
      <c r="G1212" s="9">
        <v>413</v>
      </c>
      <c r="H1212" s="9">
        <v>263</v>
      </c>
      <c r="I1212" s="9">
        <v>0</v>
      </c>
      <c r="J1212" s="9">
        <v>0</v>
      </c>
      <c r="K1212" s="9">
        <v>0</v>
      </c>
      <c r="L1212" s="9">
        <v>3010</v>
      </c>
      <c r="M1212" s="9">
        <f t="shared" si="61"/>
        <v>83.611111111111114</v>
      </c>
      <c r="N1212" s="9">
        <v>7</v>
      </c>
      <c r="O1212" s="9">
        <v>2</v>
      </c>
      <c r="P1212" s="9">
        <v>1</v>
      </c>
      <c r="Q1212" s="9">
        <v>49771</v>
      </c>
      <c r="R1212" s="9">
        <f t="shared" si="62"/>
        <v>1382.5277777777778</v>
      </c>
      <c r="S1212" s="5">
        <v>1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1</v>
      </c>
      <c r="AA1212" s="5">
        <v>0</v>
      </c>
      <c r="AB1212" s="5">
        <v>0</v>
      </c>
      <c r="AC1212" s="5">
        <v>1</v>
      </c>
      <c r="AD1212" s="5">
        <v>0</v>
      </c>
      <c r="AE1212" s="9">
        <v>19276</v>
      </c>
      <c r="AF1212" s="5">
        <v>0</v>
      </c>
    </row>
    <row r="1213" spans="1:32" x14ac:dyDescent="0.25">
      <c r="A1213" s="2">
        <v>2014</v>
      </c>
      <c r="B1213" s="1" t="s">
        <v>31</v>
      </c>
      <c r="C1213" s="9">
        <v>43</v>
      </c>
      <c r="D1213" s="9">
        <v>8535</v>
      </c>
      <c r="E1213" s="9">
        <f>D1213/C1213/12*1000</f>
        <v>16540.697674418607</v>
      </c>
      <c r="F1213" s="9">
        <v>1800</v>
      </c>
      <c r="G1213" s="9">
        <v>0</v>
      </c>
      <c r="H1213" s="9">
        <v>0</v>
      </c>
      <c r="I1213" s="9">
        <v>0</v>
      </c>
      <c r="J1213" s="9">
        <v>0</v>
      </c>
      <c r="K1213" s="9">
        <v>0</v>
      </c>
      <c r="L1213" s="9">
        <v>1400</v>
      </c>
      <c r="M1213" s="9">
        <f t="shared" si="61"/>
        <v>32.558139534883722</v>
      </c>
      <c r="N1213" s="9">
        <v>3</v>
      </c>
      <c r="O1213" s="9">
        <v>3</v>
      </c>
      <c r="P1213" s="9">
        <v>0</v>
      </c>
      <c r="Q1213" s="9">
        <v>103156</v>
      </c>
      <c r="R1213" s="9">
        <f t="shared" si="62"/>
        <v>2398.9767441860463</v>
      </c>
      <c r="S1213" s="5">
        <v>1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9">
        <v>71349</v>
      </c>
      <c r="AF1213" s="5">
        <v>0</v>
      </c>
    </row>
    <row r="1214" spans="1:32" x14ac:dyDescent="0.25">
      <c r="A1214" s="2">
        <v>2014</v>
      </c>
      <c r="B1214" s="1" t="s">
        <v>29</v>
      </c>
      <c r="C1214" s="9">
        <v>78</v>
      </c>
      <c r="D1214" s="9">
        <v>19526</v>
      </c>
      <c r="E1214" s="9">
        <f t="shared" ref="E1214:E1245" si="64">D1214/C1214/12*1000</f>
        <v>20861.111111111109</v>
      </c>
      <c r="F1214" s="9">
        <v>11387</v>
      </c>
      <c r="G1214" s="9">
        <v>859</v>
      </c>
      <c r="H1214" s="9">
        <v>440</v>
      </c>
      <c r="I1214" s="9">
        <v>0</v>
      </c>
      <c r="J1214" s="9">
        <v>0</v>
      </c>
      <c r="K1214" s="9">
        <v>0</v>
      </c>
      <c r="L1214" s="9">
        <v>8562</v>
      </c>
      <c r="M1214" s="9">
        <f t="shared" si="61"/>
        <v>109.76923076923077</v>
      </c>
      <c r="N1214" s="9">
        <v>32</v>
      </c>
      <c r="O1214" s="9">
        <v>14</v>
      </c>
      <c r="P1214" s="9">
        <v>0</v>
      </c>
      <c r="Q1214" s="9">
        <v>205094</v>
      </c>
      <c r="R1214" s="9">
        <f t="shared" si="62"/>
        <v>2629.4102564102564</v>
      </c>
      <c r="S1214" s="5">
        <v>1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1</v>
      </c>
      <c r="AA1214" s="5">
        <v>0</v>
      </c>
      <c r="AB1214" s="5">
        <v>0</v>
      </c>
      <c r="AC1214" s="5">
        <v>1</v>
      </c>
      <c r="AD1214" s="5">
        <v>0</v>
      </c>
      <c r="AE1214" s="9">
        <v>69050</v>
      </c>
      <c r="AF1214" s="5">
        <v>1</v>
      </c>
    </row>
    <row r="1215" spans="1:32" x14ac:dyDescent="0.25">
      <c r="A1215" s="2">
        <v>2014</v>
      </c>
      <c r="B1215" s="1" t="s">
        <v>29</v>
      </c>
      <c r="C1215" s="9">
        <v>41</v>
      </c>
      <c r="D1215" s="9">
        <v>7713</v>
      </c>
      <c r="E1215" s="9">
        <f t="shared" si="64"/>
        <v>15676.829268292684</v>
      </c>
      <c r="F1215" s="9">
        <v>1370</v>
      </c>
      <c r="G1215" s="9">
        <v>343</v>
      </c>
      <c r="H1215" s="9">
        <v>130</v>
      </c>
      <c r="I1215" s="9">
        <v>0</v>
      </c>
      <c r="J1215" s="9">
        <v>0</v>
      </c>
      <c r="K1215" s="9">
        <v>0</v>
      </c>
      <c r="L1215" s="9">
        <v>2720</v>
      </c>
      <c r="M1215" s="9">
        <f t="shared" si="61"/>
        <v>66.341463414634148</v>
      </c>
      <c r="N1215" s="9">
        <v>10</v>
      </c>
      <c r="O1215" s="9">
        <v>3</v>
      </c>
      <c r="P1215" s="9">
        <v>2</v>
      </c>
      <c r="Q1215" s="9">
        <v>57232</v>
      </c>
      <c r="R1215" s="9">
        <f t="shared" si="62"/>
        <v>1395.9024390243903</v>
      </c>
      <c r="S1215" s="5">
        <v>1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1</v>
      </c>
      <c r="AA1215" s="5">
        <v>0</v>
      </c>
      <c r="AB1215" s="5">
        <v>0</v>
      </c>
      <c r="AC1215" s="5">
        <v>1</v>
      </c>
      <c r="AD1215" s="5">
        <v>0</v>
      </c>
      <c r="AE1215" s="9">
        <v>23533</v>
      </c>
      <c r="AF1215" s="5">
        <v>0</v>
      </c>
    </row>
    <row r="1216" spans="1:32" x14ac:dyDescent="0.25">
      <c r="A1216" s="2">
        <v>2014</v>
      </c>
      <c r="B1216" s="1" t="s">
        <v>29</v>
      </c>
      <c r="C1216" s="16">
        <v>17</v>
      </c>
      <c r="D1216" s="16">
        <v>1908</v>
      </c>
      <c r="E1216" s="9">
        <f t="shared" si="64"/>
        <v>9352.9411764705892</v>
      </c>
      <c r="F1216" s="16">
        <v>418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514</v>
      </c>
      <c r="M1216" s="9">
        <f t="shared" si="61"/>
        <v>30.235294117647058</v>
      </c>
      <c r="N1216" s="16">
        <v>5</v>
      </c>
      <c r="O1216" s="16">
        <v>0</v>
      </c>
      <c r="P1216" s="16">
        <v>0</v>
      </c>
      <c r="Q1216" s="16">
        <v>29899</v>
      </c>
      <c r="R1216" s="9">
        <f t="shared" si="62"/>
        <v>1758.7647058823529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16">
        <v>12986</v>
      </c>
      <c r="AF1216" s="5">
        <v>1</v>
      </c>
    </row>
    <row r="1217" spans="1:32" x14ac:dyDescent="0.25">
      <c r="A1217" s="2">
        <v>2014</v>
      </c>
      <c r="B1217" s="1" t="s">
        <v>29</v>
      </c>
      <c r="C1217" s="8">
        <v>17</v>
      </c>
      <c r="D1217" s="8">
        <v>1951</v>
      </c>
      <c r="E1217" s="9">
        <f t="shared" si="64"/>
        <v>9563.7254901960787</v>
      </c>
      <c r="F1217" s="8">
        <v>1382</v>
      </c>
      <c r="G1217" s="9">
        <v>0</v>
      </c>
      <c r="H1217" s="9">
        <v>0</v>
      </c>
      <c r="I1217" s="9">
        <v>0</v>
      </c>
      <c r="J1217" s="9">
        <v>0</v>
      </c>
      <c r="K1217" s="9">
        <v>0</v>
      </c>
      <c r="L1217" s="8">
        <v>761</v>
      </c>
      <c r="M1217" s="9">
        <f t="shared" si="61"/>
        <v>44.764705882352942</v>
      </c>
      <c r="N1217" s="8">
        <v>4</v>
      </c>
      <c r="O1217" s="8">
        <v>1</v>
      </c>
      <c r="P1217" s="8">
        <v>0</v>
      </c>
      <c r="Q1217" s="8">
        <v>17615</v>
      </c>
      <c r="R1217" s="9">
        <f t="shared" si="62"/>
        <v>1036.1764705882354</v>
      </c>
      <c r="S1217" s="5">
        <v>1</v>
      </c>
      <c r="T1217" s="5">
        <v>1</v>
      </c>
      <c r="U1217" s="5">
        <v>1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8">
        <v>7524</v>
      </c>
      <c r="AF1217" s="5">
        <v>1</v>
      </c>
    </row>
    <row r="1218" spans="1:32" x14ac:dyDescent="0.25">
      <c r="A1218" s="2">
        <v>2014</v>
      </c>
      <c r="B1218" s="1" t="s">
        <v>31</v>
      </c>
      <c r="C1218" s="8">
        <v>1040</v>
      </c>
      <c r="D1218" s="8">
        <v>227489</v>
      </c>
      <c r="E1218" s="9">
        <f t="shared" si="64"/>
        <v>18228.285256410258</v>
      </c>
      <c r="F1218" s="8">
        <v>0</v>
      </c>
      <c r="G1218" s="8">
        <v>0</v>
      </c>
      <c r="H1218" s="8">
        <v>0</v>
      </c>
      <c r="I1218" s="8">
        <v>0</v>
      </c>
      <c r="J1218" s="8">
        <f>67+1038</f>
        <v>1105</v>
      </c>
      <c r="K1218" s="8">
        <v>67</v>
      </c>
      <c r="L1218" s="8">
        <v>9890</v>
      </c>
      <c r="M1218" s="9">
        <f t="shared" si="61"/>
        <v>9.509615384615385</v>
      </c>
      <c r="N1218" s="8">
        <v>49</v>
      </c>
      <c r="O1218" s="8">
        <v>0</v>
      </c>
      <c r="P1218" s="8">
        <v>2</v>
      </c>
      <c r="Q1218" s="8">
        <v>752312</v>
      </c>
      <c r="R1218" s="9">
        <f t="shared" si="62"/>
        <v>723.37692307692305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1</v>
      </c>
      <c r="AC1218" s="5">
        <v>0</v>
      </c>
      <c r="AD1218" s="5">
        <v>1</v>
      </c>
      <c r="AE1218" s="8">
        <v>964569</v>
      </c>
      <c r="AF1218" s="5">
        <v>1</v>
      </c>
    </row>
    <row r="1219" spans="1:32" x14ac:dyDescent="0.25">
      <c r="A1219" s="2">
        <v>2014</v>
      </c>
      <c r="B1219" s="1" t="s">
        <v>31</v>
      </c>
      <c r="C1219" s="8">
        <v>53</v>
      </c>
      <c r="D1219" s="8">
        <v>6997</v>
      </c>
      <c r="E1219" s="9">
        <f t="shared" si="64"/>
        <v>11001.572327044025</v>
      </c>
      <c r="F1219" s="8">
        <v>3836</v>
      </c>
      <c r="G1219" s="8">
        <f>230+222</f>
        <v>452</v>
      </c>
      <c r="H1219" s="8">
        <v>230</v>
      </c>
      <c r="I1219" s="8">
        <v>0</v>
      </c>
      <c r="J1219" s="8">
        <v>0</v>
      </c>
      <c r="K1219" s="8">
        <v>0</v>
      </c>
      <c r="L1219" s="8">
        <v>1640</v>
      </c>
      <c r="M1219" s="9">
        <f t="shared" si="61"/>
        <v>30.943396226415093</v>
      </c>
      <c r="N1219" s="8">
        <v>8</v>
      </c>
      <c r="O1219" s="8">
        <v>0</v>
      </c>
      <c r="P1219" s="8">
        <v>3</v>
      </c>
      <c r="Q1219" s="8">
        <v>33593</v>
      </c>
      <c r="R1219" s="9">
        <f t="shared" si="62"/>
        <v>633.83018867924534</v>
      </c>
      <c r="S1219" s="5">
        <v>1</v>
      </c>
      <c r="T1219" s="5">
        <v>0</v>
      </c>
      <c r="U1219" s="5">
        <v>1</v>
      </c>
      <c r="V1219" s="5">
        <v>0</v>
      </c>
      <c r="W1219" s="5">
        <v>0</v>
      </c>
      <c r="X1219" s="5">
        <v>0</v>
      </c>
      <c r="Y1219" s="5">
        <v>0</v>
      </c>
      <c r="Z1219" s="5">
        <v>1</v>
      </c>
      <c r="AA1219" s="5">
        <v>0</v>
      </c>
      <c r="AB1219" s="5">
        <v>0</v>
      </c>
      <c r="AC1219" s="5">
        <v>1</v>
      </c>
      <c r="AD1219" s="5">
        <v>0</v>
      </c>
      <c r="AE1219" s="8">
        <v>25535</v>
      </c>
      <c r="AF1219" s="5">
        <v>1</v>
      </c>
    </row>
    <row r="1220" spans="1:32" x14ac:dyDescent="0.25">
      <c r="A1220" s="2">
        <v>2014</v>
      </c>
      <c r="B1220" s="1" t="s">
        <v>29</v>
      </c>
      <c r="C1220" s="8">
        <v>4</v>
      </c>
      <c r="D1220" s="8">
        <v>1032</v>
      </c>
      <c r="E1220" s="9">
        <f>D1220/C1220/12*1000</f>
        <v>21500</v>
      </c>
      <c r="F1220" s="8">
        <v>50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575</v>
      </c>
      <c r="M1220" s="9">
        <f t="shared" ref="M1220:M1283" si="65">L1220/C1220</f>
        <v>143.75</v>
      </c>
      <c r="N1220" s="8">
        <v>3</v>
      </c>
      <c r="O1220" s="8">
        <v>0</v>
      </c>
      <c r="P1220" s="8">
        <v>0</v>
      </c>
      <c r="Q1220" s="8">
        <v>7097</v>
      </c>
      <c r="R1220" s="9">
        <f t="shared" ref="R1220:R1283" si="66">Q1220/C1220</f>
        <v>1774.25</v>
      </c>
      <c r="S1220" s="5">
        <v>0</v>
      </c>
      <c r="T1220" s="5">
        <v>0</v>
      </c>
      <c r="U1220" s="5">
        <v>1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8">
        <v>1850</v>
      </c>
      <c r="AF1220" s="5">
        <v>1</v>
      </c>
    </row>
    <row r="1221" spans="1:32" x14ac:dyDescent="0.25">
      <c r="A1221" s="2">
        <v>2014</v>
      </c>
      <c r="B1221" s="1" t="s">
        <v>29</v>
      </c>
      <c r="C1221" s="8">
        <v>159</v>
      </c>
      <c r="D1221" s="8">
        <v>43535</v>
      </c>
      <c r="E1221" s="9">
        <f t="shared" si="64"/>
        <v>22817.085953878406</v>
      </c>
      <c r="F1221" s="8">
        <v>3905</v>
      </c>
      <c r="G1221" s="8">
        <v>0</v>
      </c>
      <c r="H1221" s="8">
        <v>0</v>
      </c>
      <c r="I1221" s="8">
        <f>1292+13663</f>
        <v>14955</v>
      </c>
      <c r="J1221" s="8">
        <v>0</v>
      </c>
      <c r="K1221" s="8">
        <v>0</v>
      </c>
      <c r="L1221" s="8">
        <v>6531</v>
      </c>
      <c r="M1221" s="9">
        <f t="shared" si="65"/>
        <v>41.075471698113205</v>
      </c>
      <c r="N1221" s="8">
        <v>16</v>
      </c>
      <c r="O1221" s="8">
        <v>2</v>
      </c>
      <c r="P1221" s="8">
        <v>0</v>
      </c>
      <c r="Q1221" s="8">
        <v>618714</v>
      </c>
      <c r="R1221" s="9">
        <f t="shared" si="66"/>
        <v>3891.2830188679245</v>
      </c>
      <c r="S1221" s="5">
        <v>1</v>
      </c>
      <c r="T1221" s="5">
        <v>1</v>
      </c>
      <c r="U1221" s="5">
        <v>1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1</v>
      </c>
      <c r="AB1221" s="5">
        <v>0</v>
      </c>
      <c r="AC1221" s="5">
        <v>0</v>
      </c>
      <c r="AD1221" s="5">
        <v>0</v>
      </c>
      <c r="AE1221" s="8">
        <v>250796</v>
      </c>
      <c r="AF1221" s="5">
        <v>1</v>
      </c>
    </row>
    <row r="1222" spans="1:32" x14ac:dyDescent="0.25">
      <c r="A1222" s="2">
        <v>2014</v>
      </c>
      <c r="B1222" s="1" t="s">
        <v>29</v>
      </c>
      <c r="C1222" s="8">
        <v>80</v>
      </c>
      <c r="D1222" s="8">
        <v>13886</v>
      </c>
      <c r="E1222" s="9">
        <f t="shared" si="64"/>
        <v>14464.583333333332</v>
      </c>
      <c r="F1222" s="8">
        <v>3017</v>
      </c>
      <c r="G1222" s="8">
        <f>251+332</f>
        <v>583</v>
      </c>
      <c r="H1222" s="8">
        <v>251</v>
      </c>
      <c r="I1222" s="8">
        <v>0</v>
      </c>
      <c r="J1222" s="8">
        <v>0</v>
      </c>
      <c r="K1222" s="8">
        <v>0</v>
      </c>
      <c r="L1222" s="8">
        <v>4638</v>
      </c>
      <c r="M1222" s="9">
        <f t="shared" si="65"/>
        <v>57.975000000000001</v>
      </c>
      <c r="N1222" s="8">
        <v>10</v>
      </c>
      <c r="O1222" s="8">
        <v>1</v>
      </c>
      <c r="P1222" s="8">
        <v>1</v>
      </c>
      <c r="Q1222" s="8">
        <v>336810</v>
      </c>
      <c r="R1222" s="9">
        <f t="shared" si="66"/>
        <v>4210.125</v>
      </c>
      <c r="S1222" s="5">
        <v>1</v>
      </c>
      <c r="T1222" s="5">
        <v>0</v>
      </c>
      <c r="U1222" s="5">
        <v>1</v>
      </c>
      <c r="V1222" s="5">
        <v>0</v>
      </c>
      <c r="W1222" s="5">
        <v>0</v>
      </c>
      <c r="X1222" s="5">
        <v>0</v>
      </c>
      <c r="Y1222" s="5">
        <v>0</v>
      </c>
      <c r="Z1222" s="5">
        <v>1</v>
      </c>
      <c r="AA1222" s="5">
        <v>0</v>
      </c>
      <c r="AB1222" s="5">
        <v>0</v>
      </c>
      <c r="AC1222" s="5">
        <v>1</v>
      </c>
      <c r="AD1222" s="5">
        <v>0</v>
      </c>
      <c r="AE1222" s="8">
        <v>52583</v>
      </c>
      <c r="AF1222" s="5">
        <v>1</v>
      </c>
    </row>
    <row r="1223" spans="1:32" x14ac:dyDescent="0.25">
      <c r="A1223" s="2">
        <v>2014</v>
      </c>
      <c r="B1223" s="1" t="s">
        <v>29</v>
      </c>
      <c r="C1223" s="8">
        <v>121</v>
      </c>
      <c r="D1223" s="8">
        <v>25746</v>
      </c>
      <c r="E1223" s="9">
        <f t="shared" si="64"/>
        <v>17731.404958677685</v>
      </c>
      <c r="F1223" s="8">
        <v>2818</v>
      </c>
      <c r="G1223" s="8">
        <v>972</v>
      </c>
      <c r="H1223" s="8">
        <v>450</v>
      </c>
      <c r="I1223" s="8">
        <v>0</v>
      </c>
      <c r="J1223" s="8">
        <v>0</v>
      </c>
      <c r="K1223" s="8">
        <v>0</v>
      </c>
      <c r="L1223" s="8">
        <v>1053</v>
      </c>
      <c r="M1223" s="9">
        <f t="shared" si="65"/>
        <v>8.7024793388429753</v>
      </c>
      <c r="N1223" s="8">
        <v>5</v>
      </c>
      <c r="O1223" s="8">
        <v>0</v>
      </c>
      <c r="P1223" s="8">
        <v>1</v>
      </c>
      <c r="Q1223" s="8">
        <v>101679</v>
      </c>
      <c r="R1223" s="9">
        <f t="shared" si="66"/>
        <v>840.32231404958679</v>
      </c>
      <c r="S1223" s="5">
        <v>0</v>
      </c>
      <c r="T1223" s="5">
        <v>0</v>
      </c>
      <c r="U1223" s="5">
        <v>1</v>
      </c>
      <c r="V1223" s="5">
        <v>0</v>
      </c>
      <c r="W1223" s="5">
        <v>0</v>
      </c>
      <c r="X1223" s="5">
        <v>0</v>
      </c>
      <c r="Y1223" s="5">
        <v>0</v>
      </c>
      <c r="Z1223" s="5">
        <v>1</v>
      </c>
      <c r="AA1223" s="5">
        <v>0</v>
      </c>
      <c r="AB1223" s="5">
        <v>0</v>
      </c>
      <c r="AC1223" s="5">
        <v>1</v>
      </c>
      <c r="AD1223" s="5">
        <v>0</v>
      </c>
      <c r="AE1223" s="8">
        <v>93794</v>
      </c>
      <c r="AF1223" s="5">
        <v>1</v>
      </c>
    </row>
    <row r="1224" spans="1:32" x14ac:dyDescent="0.25">
      <c r="A1224" s="2">
        <v>2014</v>
      </c>
      <c r="B1224" s="1" t="s">
        <v>29</v>
      </c>
      <c r="C1224" s="8">
        <v>4</v>
      </c>
      <c r="D1224" s="8">
        <v>380</v>
      </c>
      <c r="E1224" s="9">
        <f t="shared" si="64"/>
        <v>7916.666666666667</v>
      </c>
      <c r="F1224" s="8">
        <v>255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1003</v>
      </c>
      <c r="M1224" s="9">
        <f t="shared" si="65"/>
        <v>250.75</v>
      </c>
      <c r="N1224" s="8">
        <v>3</v>
      </c>
      <c r="O1224" s="8">
        <v>1</v>
      </c>
      <c r="P1224" s="8">
        <v>0</v>
      </c>
      <c r="Q1224" s="8">
        <v>14333</v>
      </c>
      <c r="R1224" s="9">
        <f t="shared" si="66"/>
        <v>3583.25</v>
      </c>
      <c r="S1224" s="5">
        <v>1</v>
      </c>
      <c r="T1224" s="5">
        <v>1</v>
      </c>
      <c r="U1224" s="5">
        <v>1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8">
        <v>3204</v>
      </c>
      <c r="AF1224" s="5">
        <v>0</v>
      </c>
    </row>
    <row r="1225" spans="1:32" x14ac:dyDescent="0.25">
      <c r="A1225" s="2">
        <v>2014</v>
      </c>
      <c r="B1225" s="1" t="s">
        <v>29</v>
      </c>
      <c r="C1225" s="8">
        <v>26</v>
      </c>
      <c r="D1225" s="8">
        <v>4734</v>
      </c>
      <c r="E1225" s="9">
        <f t="shared" si="64"/>
        <v>15173.076923076922</v>
      </c>
      <c r="F1225" s="8">
        <v>1250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2065</v>
      </c>
      <c r="M1225" s="9">
        <f t="shared" si="65"/>
        <v>79.42307692307692</v>
      </c>
      <c r="N1225" s="8">
        <v>4</v>
      </c>
      <c r="O1225" s="8">
        <v>1</v>
      </c>
      <c r="P1225" s="8">
        <v>0</v>
      </c>
      <c r="Q1225" s="8">
        <v>80555</v>
      </c>
      <c r="R1225" s="9">
        <f t="shared" si="66"/>
        <v>3098.2692307692309</v>
      </c>
      <c r="S1225" s="5">
        <v>1</v>
      </c>
      <c r="T1225" s="5">
        <v>0</v>
      </c>
      <c r="U1225" s="5">
        <v>1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8">
        <v>22123</v>
      </c>
      <c r="AF1225" s="5">
        <v>0</v>
      </c>
    </row>
    <row r="1226" spans="1:32" x14ac:dyDescent="0.25">
      <c r="A1226" s="2">
        <v>2014</v>
      </c>
      <c r="B1226" s="1" t="s">
        <v>30</v>
      </c>
      <c r="C1226" s="9">
        <v>37</v>
      </c>
      <c r="D1226" s="9">
        <v>4111</v>
      </c>
      <c r="E1226" s="9">
        <f t="shared" si="64"/>
        <v>9259.0090090090089</v>
      </c>
      <c r="F1226" s="9">
        <v>4357</v>
      </c>
      <c r="G1226" s="9">
        <v>506</v>
      </c>
      <c r="H1226" s="9">
        <v>300</v>
      </c>
      <c r="I1226" s="9">
        <v>0</v>
      </c>
      <c r="J1226" s="9">
        <v>0</v>
      </c>
      <c r="K1226" s="9">
        <v>0</v>
      </c>
      <c r="L1226" s="9">
        <v>3371</v>
      </c>
      <c r="M1226" s="9">
        <f t="shared" si="65"/>
        <v>91.108108108108112</v>
      </c>
      <c r="N1226" s="9">
        <v>10</v>
      </c>
      <c r="O1226" s="9">
        <v>2</v>
      </c>
      <c r="P1226" s="9">
        <v>0</v>
      </c>
      <c r="Q1226" s="9">
        <v>26853</v>
      </c>
      <c r="R1226" s="9">
        <f t="shared" si="66"/>
        <v>725.75675675675677</v>
      </c>
      <c r="S1226" s="5">
        <v>1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1</v>
      </c>
      <c r="AA1226" s="5">
        <v>0</v>
      </c>
      <c r="AB1226" s="5">
        <v>0</v>
      </c>
      <c r="AC1226" s="5">
        <v>1</v>
      </c>
      <c r="AD1226" s="5">
        <v>0</v>
      </c>
      <c r="AE1226" s="9">
        <v>13182</v>
      </c>
      <c r="AF1226" s="5">
        <v>0</v>
      </c>
    </row>
    <row r="1227" spans="1:32" x14ac:dyDescent="0.25">
      <c r="A1227" s="2">
        <v>2014</v>
      </c>
      <c r="B1227" s="1" t="s">
        <v>29</v>
      </c>
      <c r="C1227" s="8">
        <v>15</v>
      </c>
      <c r="D1227" s="8">
        <v>2087</v>
      </c>
      <c r="E1227" s="9">
        <f t="shared" si="64"/>
        <v>11594.444444444443</v>
      </c>
      <c r="F1227" s="8">
        <v>2704</v>
      </c>
      <c r="G1227" s="8">
        <v>297</v>
      </c>
      <c r="H1227" s="8">
        <v>140</v>
      </c>
      <c r="I1227" s="8">
        <v>0</v>
      </c>
      <c r="J1227" s="8">
        <v>0</v>
      </c>
      <c r="K1227" s="8">
        <v>0</v>
      </c>
      <c r="L1227" s="8">
        <v>2546</v>
      </c>
      <c r="M1227" s="9">
        <f t="shared" si="65"/>
        <v>169.73333333333332</v>
      </c>
      <c r="N1227" s="8">
        <v>10</v>
      </c>
      <c r="O1227" s="8">
        <v>2</v>
      </c>
      <c r="P1227" s="8">
        <v>0</v>
      </c>
      <c r="Q1227" s="8">
        <v>18373</v>
      </c>
      <c r="R1227" s="9">
        <f t="shared" si="66"/>
        <v>1224.8666666666666</v>
      </c>
      <c r="S1227" s="5">
        <v>1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1</v>
      </c>
      <c r="AA1227" s="5">
        <v>0</v>
      </c>
      <c r="AB1227" s="5">
        <v>0</v>
      </c>
      <c r="AC1227" s="5">
        <v>1</v>
      </c>
      <c r="AD1227" s="5">
        <v>0</v>
      </c>
      <c r="AE1227" s="8">
        <v>13088</v>
      </c>
      <c r="AF1227" s="5">
        <v>1</v>
      </c>
    </row>
    <row r="1228" spans="1:32" x14ac:dyDescent="0.25">
      <c r="A1228" s="2">
        <v>2014</v>
      </c>
      <c r="B1228" s="1" t="s">
        <v>31</v>
      </c>
      <c r="C1228" s="8">
        <v>75</v>
      </c>
      <c r="D1228" s="8">
        <v>16661</v>
      </c>
      <c r="E1228" s="9">
        <f t="shared" si="64"/>
        <v>18512.222222222223</v>
      </c>
      <c r="F1228" s="8">
        <v>4487</v>
      </c>
      <c r="G1228" s="8">
        <v>1058</v>
      </c>
      <c r="H1228" s="8">
        <v>385</v>
      </c>
      <c r="I1228" s="8">
        <v>0</v>
      </c>
      <c r="J1228" s="8">
        <v>0</v>
      </c>
      <c r="K1228" s="8">
        <v>0</v>
      </c>
      <c r="L1228" s="8">
        <v>6973</v>
      </c>
      <c r="M1228" s="9">
        <f t="shared" si="65"/>
        <v>92.973333333333329</v>
      </c>
      <c r="N1228" s="8">
        <v>17</v>
      </c>
      <c r="O1228" s="8">
        <v>9</v>
      </c>
      <c r="P1228" s="8">
        <v>2</v>
      </c>
      <c r="Q1228" s="8">
        <v>152435</v>
      </c>
      <c r="R1228" s="9">
        <f t="shared" si="66"/>
        <v>2032.4666666666667</v>
      </c>
      <c r="S1228" s="5">
        <v>1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1</v>
      </c>
      <c r="AA1228" s="5">
        <v>0</v>
      </c>
      <c r="AB1228" s="5">
        <v>0</v>
      </c>
      <c r="AC1228" s="5">
        <v>1</v>
      </c>
      <c r="AD1228" s="5">
        <v>0</v>
      </c>
      <c r="AE1228" s="8">
        <v>63612</v>
      </c>
      <c r="AF1228" s="5">
        <v>1</v>
      </c>
    </row>
    <row r="1229" spans="1:32" x14ac:dyDescent="0.25">
      <c r="A1229" s="2">
        <v>2014</v>
      </c>
      <c r="B1229" s="1" t="s">
        <v>31</v>
      </c>
      <c r="C1229" s="8">
        <v>63</v>
      </c>
      <c r="D1229" s="8">
        <v>11175</v>
      </c>
      <c r="E1229" s="9">
        <f t="shared" si="64"/>
        <v>14781.746031746032</v>
      </c>
      <c r="F1229" s="8">
        <v>3782</v>
      </c>
      <c r="G1229" s="8">
        <v>1125</v>
      </c>
      <c r="H1229" s="8">
        <v>452</v>
      </c>
      <c r="I1229" s="8">
        <v>0</v>
      </c>
      <c r="J1229" s="8">
        <v>0</v>
      </c>
      <c r="K1229" s="8">
        <v>0</v>
      </c>
      <c r="L1229" s="8">
        <v>6662</v>
      </c>
      <c r="M1229" s="9">
        <f t="shared" si="65"/>
        <v>105.74603174603175</v>
      </c>
      <c r="N1229" s="8">
        <v>19</v>
      </c>
      <c r="O1229" s="8">
        <v>5</v>
      </c>
      <c r="P1229" s="8">
        <v>0</v>
      </c>
      <c r="Q1229" s="8">
        <v>100418</v>
      </c>
      <c r="R1229" s="9">
        <f t="shared" si="66"/>
        <v>1593.936507936508</v>
      </c>
      <c r="S1229" s="5">
        <v>1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1</v>
      </c>
      <c r="AA1229" s="5">
        <v>0</v>
      </c>
      <c r="AB1229" s="5">
        <v>0</v>
      </c>
      <c r="AC1229" s="5">
        <v>1</v>
      </c>
      <c r="AD1229" s="5">
        <v>0</v>
      </c>
      <c r="AE1229" s="8">
        <v>44473</v>
      </c>
      <c r="AF1229" s="5">
        <v>0</v>
      </c>
    </row>
    <row r="1230" spans="1:32" x14ac:dyDescent="0.25">
      <c r="A1230" s="2">
        <v>2014</v>
      </c>
      <c r="B1230" s="1" t="s">
        <v>33</v>
      </c>
      <c r="C1230" s="8">
        <v>102</v>
      </c>
      <c r="D1230" s="8">
        <v>15405</v>
      </c>
      <c r="E1230" s="9">
        <f t="shared" si="64"/>
        <v>12585.784313725489</v>
      </c>
      <c r="F1230" s="8">
        <v>7273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13982</v>
      </c>
      <c r="M1230" s="9">
        <f t="shared" si="65"/>
        <v>137.07843137254903</v>
      </c>
      <c r="N1230" s="8">
        <v>29</v>
      </c>
      <c r="O1230" s="8">
        <v>19</v>
      </c>
      <c r="P1230" s="8">
        <v>2</v>
      </c>
      <c r="Q1230" s="8">
        <v>140677</v>
      </c>
      <c r="R1230" s="9">
        <f t="shared" si="66"/>
        <v>1379.186274509804</v>
      </c>
      <c r="S1230" s="5">
        <v>1</v>
      </c>
      <c r="T1230" s="5">
        <v>1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8">
        <v>79745</v>
      </c>
      <c r="AF1230" s="5">
        <v>1</v>
      </c>
    </row>
    <row r="1231" spans="1:32" x14ac:dyDescent="0.25">
      <c r="A1231" s="2">
        <v>2014</v>
      </c>
      <c r="B1231" s="1" t="s">
        <v>31</v>
      </c>
      <c r="C1231" s="8">
        <v>86</v>
      </c>
      <c r="D1231" s="8">
        <v>13453</v>
      </c>
      <c r="E1231" s="9">
        <f t="shared" si="64"/>
        <v>13035.852713178294</v>
      </c>
      <c r="F1231" s="8">
        <v>4405</v>
      </c>
      <c r="G1231" s="8">
        <v>1794</v>
      </c>
      <c r="H1231" s="8">
        <v>500</v>
      </c>
      <c r="I1231" s="8">
        <v>0</v>
      </c>
      <c r="J1231" s="8">
        <v>0</v>
      </c>
      <c r="K1231" s="8">
        <v>0</v>
      </c>
      <c r="L1231" s="8">
        <v>9449</v>
      </c>
      <c r="M1231" s="9">
        <f t="shared" si="65"/>
        <v>109.87209302325581</v>
      </c>
      <c r="N1231" s="8">
        <v>17</v>
      </c>
      <c r="O1231" s="8">
        <v>7</v>
      </c>
      <c r="P1231" s="8">
        <v>0</v>
      </c>
      <c r="Q1231" s="8">
        <v>197898</v>
      </c>
      <c r="R1231" s="9">
        <f t="shared" si="66"/>
        <v>2301.1395348837209</v>
      </c>
      <c r="S1231" s="5">
        <v>1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1</v>
      </c>
      <c r="AA1231" s="5">
        <v>0</v>
      </c>
      <c r="AB1231" s="5">
        <v>0</v>
      </c>
      <c r="AC1231" s="5">
        <v>1</v>
      </c>
      <c r="AD1231" s="5">
        <v>0</v>
      </c>
      <c r="AE1231" s="8">
        <v>69923</v>
      </c>
      <c r="AF1231" s="5">
        <v>1</v>
      </c>
    </row>
    <row r="1232" spans="1:32" x14ac:dyDescent="0.25">
      <c r="A1232" s="2">
        <v>2014</v>
      </c>
      <c r="B1232" s="1" t="s">
        <v>33</v>
      </c>
      <c r="C1232" s="8">
        <v>6</v>
      </c>
      <c r="D1232" s="8">
        <v>612</v>
      </c>
      <c r="E1232" s="9">
        <f t="shared" si="64"/>
        <v>8500</v>
      </c>
      <c r="F1232" s="8">
        <v>619</v>
      </c>
      <c r="G1232" s="8">
        <v>269</v>
      </c>
      <c r="H1232" s="8">
        <v>147</v>
      </c>
      <c r="I1232" s="8">
        <v>0</v>
      </c>
      <c r="J1232" s="8">
        <v>0</v>
      </c>
      <c r="K1232" s="8">
        <v>0</v>
      </c>
      <c r="L1232" s="8">
        <v>3124</v>
      </c>
      <c r="M1232" s="9">
        <f t="shared" si="65"/>
        <v>520.66666666666663</v>
      </c>
      <c r="N1232" s="8">
        <v>11</v>
      </c>
      <c r="O1232" s="8">
        <v>2</v>
      </c>
      <c r="P1232" s="8">
        <v>0</v>
      </c>
      <c r="Q1232" s="8">
        <v>29601</v>
      </c>
      <c r="R1232" s="9">
        <f t="shared" si="66"/>
        <v>4933.5</v>
      </c>
      <c r="S1232" s="5">
        <v>1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1</v>
      </c>
      <c r="AA1232" s="5">
        <v>0</v>
      </c>
      <c r="AB1232" s="5">
        <v>0</v>
      </c>
      <c r="AC1232" s="5">
        <v>1</v>
      </c>
      <c r="AD1232" s="5">
        <v>0</v>
      </c>
      <c r="AE1232" s="8">
        <v>7983</v>
      </c>
      <c r="AF1232" s="5">
        <v>1</v>
      </c>
    </row>
    <row r="1233" spans="1:32" x14ac:dyDescent="0.25">
      <c r="A1233" s="2">
        <v>2014</v>
      </c>
      <c r="B1233" s="1" t="s">
        <v>33</v>
      </c>
      <c r="C1233" s="8">
        <v>18</v>
      </c>
      <c r="D1233" s="8">
        <v>2432</v>
      </c>
      <c r="E1233" s="9">
        <f t="shared" si="64"/>
        <v>11259.259259259259</v>
      </c>
      <c r="F1233" s="8">
        <v>1341</v>
      </c>
      <c r="G1233" s="8">
        <v>60</v>
      </c>
      <c r="H1233" s="8">
        <v>0</v>
      </c>
      <c r="I1233" s="8">
        <v>0</v>
      </c>
      <c r="J1233" s="8">
        <v>0</v>
      </c>
      <c r="K1233" s="8">
        <v>0</v>
      </c>
      <c r="L1233" s="8">
        <v>3140</v>
      </c>
      <c r="M1233" s="9">
        <f t="shared" si="65"/>
        <v>174.44444444444446</v>
      </c>
      <c r="N1233" s="8">
        <v>5</v>
      </c>
      <c r="O1233" s="8">
        <v>6</v>
      </c>
      <c r="P1233" s="8">
        <v>3</v>
      </c>
      <c r="Q1233" s="8">
        <v>54148</v>
      </c>
      <c r="R1233" s="9">
        <f t="shared" si="66"/>
        <v>3008.2222222222222</v>
      </c>
      <c r="S1233" s="5">
        <v>1</v>
      </c>
      <c r="T1233" s="5">
        <v>1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1</v>
      </c>
      <c r="AA1233" s="5">
        <v>0</v>
      </c>
      <c r="AB1233" s="5">
        <v>0</v>
      </c>
      <c r="AC1233" s="5">
        <v>0</v>
      </c>
      <c r="AD1233" s="5">
        <v>0</v>
      </c>
      <c r="AE1233" s="8">
        <v>7319</v>
      </c>
      <c r="AF1233" s="5">
        <v>1</v>
      </c>
    </row>
    <row r="1234" spans="1:32" x14ac:dyDescent="0.25">
      <c r="A1234" s="2">
        <v>2014</v>
      </c>
      <c r="B1234" s="1" t="s">
        <v>29</v>
      </c>
      <c r="C1234" s="8">
        <v>74</v>
      </c>
      <c r="D1234" s="8">
        <v>12346</v>
      </c>
      <c r="E1234" s="9">
        <f t="shared" si="64"/>
        <v>13903.153153153155</v>
      </c>
      <c r="F1234" s="8">
        <v>3592</v>
      </c>
      <c r="G1234" s="8">
        <v>1063</v>
      </c>
      <c r="H1234" s="8">
        <v>430</v>
      </c>
      <c r="I1234" s="8">
        <v>0</v>
      </c>
      <c r="J1234" s="8">
        <v>0</v>
      </c>
      <c r="K1234" s="8">
        <v>0</v>
      </c>
      <c r="L1234" s="8">
        <v>4132</v>
      </c>
      <c r="M1234" s="9">
        <f t="shared" si="65"/>
        <v>55.837837837837839</v>
      </c>
      <c r="N1234" s="8">
        <v>16</v>
      </c>
      <c r="O1234" s="8">
        <v>3</v>
      </c>
      <c r="P1234" s="8">
        <v>2</v>
      </c>
      <c r="Q1234" s="8">
        <v>43740</v>
      </c>
      <c r="R1234" s="9">
        <f t="shared" si="66"/>
        <v>591.08108108108104</v>
      </c>
      <c r="S1234" s="5">
        <v>1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1</v>
      </c>
      <c r="AA1234" s="5">
        <v>0</v>
      </c>
      <c r="AB1234" s="5">
        <v>0</v>
      </c>
      <c r="AC1234" s="5">
        <v>1</v>
      </c>
      <c r="AD1234" s="5">
        <v>0</v>
      </c>
      <c r="AE1234" s="8">
        <v>33504</v>
      </c>
      <c r="AF1234" s="5">
        <v>0</v>
      </c>
    </row>
    <row r="1235" spans="1:32" x14ac:dyDescent="0.25">
      <c r="A1235" s="2">
        <v>2014</v>
      </c>
      <c r="B1235" s="1" t="s">
        <v>29</v>
      </c>
      <c r="C1235" s="8">
        <v>202</v>
      </c>
      <c r="D1235" s="8">
        <v>30305</v>
      </c>
      <c r="E1235" s="9">
        <f t="shared" si="64"/>
        <v>12502.062706270628</v>
      </c>
      <c r="F1235" s="8">
        <v>5514</v>
      </c>
      <c r="G1235" s="8">
        <v>1684</v>
      </c>
      <c r="H1235" s="8">
        <v>910</v>
      </c>
      <c r="I1235" s="8">
        <v>0</v>
      </c>
      <c r="J1235" s="8">
        <v>0</v>
      </c>
      <c r="K1235" s="8">
        <v>0</v>
      </c>
      <c r="L1235" s="8">
        <v>7532</v>
      </c>
      <c r="M1235" s="9">
        <f t="shared" si="65"/>
        <v>37.287128712871286</v>
      </c>
      <c r="N1235" s="8">
        <v>22</v>
      </c>
      <c r="O1235" s="8">
        <v>3</v>
      </c>
      <c r="P1235" s="8">
        <v>0</v>
      </c>
      <c r="Q1235" s="8">
        <v>215635</v>
      </c>
      <c r="R1235" s="9">
        <f t="shared" si="66"/>
        <v>1067.5</v>
      </c>
      <c r="S1235" s="5">
        <v>1</v>
      </c>
      <c r="T1235" s="5">
        <v>1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1</v>
      </c>
      <c r="AA1235" s="5">
        <v>0</v>
      </c>
      <c r="AB1235" s="5">
        <v>0</v>
      </c>
      <c r="AC1235" s="5">
        <v>1</v>
      </c>
      <c r="AD1235" s="5">
        <v>0</v>
      </c>
      <c r="AE1235" s="8">
        <v>196974</v>
      </c>
      <c r="AF1235" s="5">
        <v>1</v>
      </c>
    </row>
    <row r="1236" spans="1:32" x14ac:dyDescent="0.25">
      <c r="A1236" s="2">
        <v>2014</v>
      </c>
      <c r="B1236" s="1" t="s">
        <v>29</v>
      </c>
      <c r="C1236" s="8">
        <v>54</v>
      </c>
      <c r="D1236" s="8">
        <v>8849</v>
      </c>
      <c r="E1236" s="9">
        <f t="shared" si="64"/>
        <v>13655.864197530866</v>
      </c>
      <c r="F1236" s="8">
        <v>3509</v>
      </c>
      <c r="G1236" s="8">
        <v>847</v>
      </c>
      <c r="H1236" s="8">
        <v>368</v>
      </c>
      <c r="I1236" s="8">
        <v>0</v>
      </c>
      <c r="J1236" s="8">
        <v>0</v>
      </c>
      <c r="K1236" s="8">
        <v>0</v>
      </c>
      <c r="L1236" s="8">
        <v>3966</v>
      </c>
      <c r="M1236" s="9">
        <f t="shared" si="65"/>
        <v>73.444444444444443</v>
      </c>
      <c r="N1236" s="8">
        <v>17</v>
      </c>
      <c r="O1236" s="8">
        <v>4</v>
      </c>
      <c r="P1236" s="8">
        <v>0</v>
      </c>
      <c r="Q1236" s="8">
        <v>34111</v>
      </c>
      <c r="R1236" s="9">
        <f t="shared" si="66"/>
        <v>631.68518518518522</v>
      </c>
      <c r="S1236" s="5">
        <v>1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1</v>
      </c>
      <c r="AA1236" s="5">
        <v>0</v>
      </c>
      <c r="AB1236" s="5">
        <v>0</v>
      </c>
      <c r="AC1236" s="5">
        <v>1</v>
      </c>
      <c r="AD1236" s="5">
        <v>0</v>
      </c>
      <c r="AE1236" s="8">
        <v>24709</v>
      </c>
      <c r="AF1236" s="5">
        <v>1</v>
      </c>
    </row>
    <row r="1237" spans="1:32" x14ac:dyDescent="0.25">
      <c r="A1237" s="2">
        <v>2014</v>
      </c>
      <c r="B1237" s="1" t="s">
        <v>29</v>
      </c>
      <c r="C1237" s="8">
        <v>44</v>
      </c>
      <c r="D1237" s="8">
        <v>7192</v>
      </c>
      <c r="E1237" s="9">
        <f t="shared" si="64"/>
        <v>13621.212121212124</v>
      </c>
      <c r="F1237" s="8">
        <v>4444</v>
      </c>
      <c r="G1237" s="8">
        <v>890</v>
      </c>
      <c r="H1237" s="8">
        <v>285</v>
      </c>
      <c r="I1237" s="8">
        <v>0</v>
      </c>
      <c r="J1237" s="8">
        <v>0</v>
      </c>
      <c r="K1237" s="8">
        <v>0</v>
      </c>
      <c r="L1237" s="8">
        <v>3125</v>
      </c>
      <c r="M1237" s="9">
        <f t="shared" si="65"/>
        <v>71.022727272727266</v>
      </c>
      <c r="N1237" s="8">
        <v>10</v>
      </c>
      <c r="O1237" s="8">
        <v>2</v>
      </c>
      <c r="P1237" s="8">
        <v>2</v>
      </c>
      <c r="Q1237" s="8">
        <v>111777</v>
      </c>
      <c r="R1237" s="9">
        <f t="shared" si="66"/>
        <v>2540.3863636363635</v>
      </c>
      <c r="S1237" s="5">
        <v>1</v>
      </c>
      <c r="T1237" s="5">
        <v>1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1</v>
      </c>
      <c r="AA1237" s="5">
        <v>0</v>
      </c>
      <c r="AB1237" s="5">
        <v>0</v>
      </c>
      <c r="AC1237" s="5">
        <v>1</v>
      </c>
      <c r="AD1237" s="5">
        <v>0</v>
      </c>
      <c r="AE1237" s="8">
        <v>63868</v>
      </c>
      <c r="AF1237" s="5">
        <v>1</v>
      </c>
    </row>
    <row r="1238" spans="1:32" x14ac:dyDescent="0.25">
      <c r="A1238" s="2">
        <v>2014</v>
      </c>
      <c r="B1238" s="1" t="s">
        <v>29</v>
      </c>
      <c r="C1238" s="8">
        <v>114</v>
      </c>
      <c r="D1238" s="8">
        <v>16762</v>
      </c>
      <c r="E1238" s="9">
        <f t="shared" si="64"/>
        <v>12252.923976608186</v>
      </c>
      <c r="F1238" s="8">
        <v>8332</v>
      </c>
      <c r="G1238" s="8">
        <v>1027</v>
      </c>
      <c r="H1238" s="8">
        <v>357</v>
      </c>
      <c r="I1238" s="8">
        <v>0</v>
      </c>
      <c r="J1238" s="8">
        <v>0</v>
      </c>
      <c r="K1238" s="8">
        <v>0</v>
      </c>
      <c r="L1238" s="8">
        <v>10855</v>
      </c>
      <c r="M1238" s="9">
        <f t="shared" si="65"/>
        <v>95.219298245614041</v>
      </c>
      <c r="N1238" s="8">
        <v>29</v>
      </c>
      <c r="O1238" s="8">
        <v>7</v>
      </c>
      <c r="P1238" s="8">
        <v>1</v>
      </c>
      <c r="Q1238" s="8">
        <v>253646</v>
      </c>
      <c r="R1238" s="9">
        <f t="shared" si="66"/>
        <v>2224.9649122807018</v>
      </c>
      <c r="S1238" s="5">
        <v>1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1</v>
      </c>
      <c r="AA1238" s="5">
        <v>0</v>
      </c>
      <c r="AB1238" s="5">
        <v>0</v>
      </c>
      <c r="AC1238" s="5">
        <v>1</v>
      </c>
      <c r="AD1238" s="5">
        <v>0</v>
      </c>
      <c r="AE1238" s="8">
        <v>98638</v>
      </c>
      <c r="AF1238" s="5">
        <v>0</v>
      </c>
    </row>
    <row r="1239" spans="1:32" x14ac:dyDescent="0.25">
      <c r="A1239" s="2">
        <v>2014</v>
      </c>
      <c r="B1239" s="1" t="s">
        <v>29</v>
      </c>
      <c r="C1239" s="8">
        <v>76</v>
      </c>
      <c r="D1239" s="8">
        <v>10011</v>
      </c>
      <c r="E1239" s="9">
        <f t="shared" si="64"/>
        <v>10976.973684210527</v>
      </c>
      <c r="F1239" s="8">
        <v>0</v>
      </c>
      <c r="G1239" s="8">
        <v>0</v>
      </c>
      <c r="H1239" s="8">
        <v>0</v>
      </c>
      <c r="I1239" s="8">
        <v>5194</v>
      </c>
      <c r="J1239" s="8">
        <v>0</v>
      </c>
      <c r="K1239" s="8">
        <v>0</v>
      </c>
      <c r="L1239" s="8">
        <v>1309</v>
      </c>
      <c r="M1239" s="9">
        <f t="shared" si="65"/>
        <v>17.223684210526315</v>
      </c>
      <c r="N1239" s="8">
        <v>2</v>
      </c>
      <c r="O1239" s="8">
        <v>0</v>
      </c>
      <c r="P1239" s="8">
        <v>0</v>
      </c>
      <c r="Q1239" s="8">
        <v>79999</v>
      </c>
      <c r="R1239" s="9">
        <f t="shared" si="66"/>
        <v>1052.6184210526317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1</v>
      </c>
      <c r="AB1239" s="5">
        <v>0</v>
      </c>
      <c r="AC1239" s="5">
        <v>0</v>
      </c>
      <c r="AD1239" s="5">
        <v>0</v>
      </c>
      <c r="AE1239" s="8">
        <v>102496</v>
      </c>
      <c r="AF1239" s="5">
        <v>0</v>
      </c>
    </row>
    <row r="1240" spans="1:32" x14ac:dyDescent="0.25">
      <c r="A1240" s="2">
        <v>2014</v>
      </c>
      <c r="B1240" s="1" t="s">
        <v>29</v>
      </c>
      <c r="C1240" s="8">
        <v>2</v>
      </c>
      <c r="D1240" s="8">
        <v>179</v>
      </c>
      <c r="E1240" s="9">
        <f>D1240/C1240/12*1000</f>
        <v>7458.333333333333</v>
      </c>
      <c r="F1240" s="8">
        <v>55</v>
      </c>
      <c r="G1240" s="8">
        <v>130</v>
      </c>
      <c r="H1240" s="8">
        <v>75</v>
      </c>
      <c r="I1240" s="8">
        <v>0</v>
      </c>
      <c r="J1240" s="8">
        <v>0</v>
      </c>
      <c r="K1240" s="8">
        <v>0</v>
      </c>
      <c r="L1240" s="8">
        <v>75</v>
      </c>
      <c r="M1240" s="9">
        <f t="shared" si="65"/>
        <v>37.5</v>
      </c>
      <c r="N1240" s="8">
        <v>0</v>
      </c>
      <c r="O1240" s="8">
        <v>0</v>
      </c>
      <c r="P1240" s="8">
        <v>0</v>
      </c>
      <c r="Q1240" s="8">
        <v>1915</v>
      </c>
      <c r="R1240" s="9">
        <f t="shared" si="66"/>
        <v>957.5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1</v>
      </c>
      <c r="AA1240" s="5">
        <v>0</v>
      </c>
      <c r="AB1240" s="5">
        <v>0</v>
      </c>
      <c r="AC1240" s="5">
        <v>1</v>
      </c>
      <c r="AD1240" s="5">
        <v>0</v>
      </c>
      <c r="AE1240" s="8">
        <v>2412</v>
      </c>
      <c r="AF1240" s="5">
        <v>0</v>
      </c>
    </row>
    <row r="1241" spans="1:32" x14ac:dyDescent="0.25">
      <c r="A1241" s="2">
        <v>2014</v>
      </c>
      <c r="B1241" s="1" t="s">
        <v>31</v>
      </c>
      <c r="C1241" s="8">
        <v>62</v>
      </c>
      <c r="D1241" s="8">
        <v>13257</v>
      </c>
      <c r="E1241" s="9">
        <f t="shared" si="64"/>
        <v>17818.548387096773</v>
      </c>
      <c r="F1241" s="8">
        <v>67</v>
      </c>
      <c r="G1241" s="8">
        <v>0</v>
      </c>
      <c r="H1241" s="8">
        <v>0</v>
      </c>
      <c r="I1241" s="8">
        <v>0</v>
      </c>
      <c r="J1241" s="8">
        <v>149</v>
      </c>
      <c r="K1241" s="8">
        <v>149</v>
      </c>
      <c r="L1241" s="8">
        <v>4372</v>
      </c>
      <c r="M1241" s="9">
        <f t="shared" si="65"/>
        <v>70.516129032258064</v>
      </c>
      <c r="N1241" s="8">
        <v>3</v>
      </c>
      <c r="O1241" s="8">
        <v>0</v>
      </c>
      <c r="P1241" s="8">
        <v>0</v>
      </c>
      <c r="Q1241" s="8">
        <v>120700</v>
      </c>
      <c r="R1241" s="9">
        <f t="shared" si="66"/>
        <v>1946.7741935483871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1</v>
      </c>
      <c r="AE1241" s="8">
        <v>132400</v>
      </c>
      <c r="AF1241" s="5">
        <v>1</v>
      </c>
    </row>
    <row r="1242" spans="1:32" x14ac:dyDescent="0.25">
      <c r="A1242" s="2">
        <v>2014</v>
      </c>
      <c r="B1242" s="1" t="s">
        <v>29</v>
      </c>
      <c r="C1242" s="8">
        <v>41</v>
      </c>
      <c r="D1242" s="8">
        <v>4819</v>
      </c>
      <c r="E1242" s="9">
        <f t="shared" si="64"/>
        <v>9794.7154471544709</v>
      </c>
      <c r="F1242" s="8">
        <v>5312</v>
      </c>
      <c r="G1242" s="8">
        <v>0</v>
      </c>
      <c r="H1242" s="8">
        <v>0</v>
      </c>
      <c r="I1242" s="8">
        <v>0</v>
      </c>
      <c r="J1242" s="8">
        <v>0</v>
      </c>
      <c r="K1242" s="8">
        <v>0</v>
      </c>
      <c r="L1242" s="8">
        <v>2933</v>
      </c>
      <c r="M1242" s="9">
        <f t="shared" si="65"/>
        <v>71.536585365853654</v>
      </c>
      <c r="N1242" s="8">
        <v>11</v>
      </c>
      <c r="O1242" s="8">
        <v>0</v>
      </c>
      <c r="P1242" s="8">
        <v>0</v>
      </c>
      <c r="Q1242" s="8">
        <v>21296</v>
      </c>
      <c r="R1242" s="9">
        <f t="shared" si="66"/>
        <v>519.41463414634143</v>
      </c>
      <c r="S1242" s="5">
        <v>1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8">
        <v>7835</v>
      </c>
      <c r="AF1242" s="5">
        <v>1</v>
      </c>
    </row>
    <row r="1243" spans="1:32" x14ac:dyDescent="0.25">
      <c r="A1243" s="2">
        <v>2014</v>
      </c>
      <c r="B1243" s="1" t="s">
        <v>30</v>
      </c>
      <c r="C1243" s="8">
        <v>7</v>
      </c>
      <c r="D1243" s="9">
        <v>667</v>
      </c>
      <c r="E1243" s="9">
        <f t="shared" si="64"/>
        <v>7940.4761904761908</v>
      </c>
      <c r="F1243" s="9">
        <v>1695</v>
      </c>
      <c r="G1243" s="9">
        <v>0</v>
      </c>
      <c r="H1243" s="9">
        <v>0</v>
      </c>
      <c r="I1243" s="9">
        <v>0</v>
      </c>
      <c r="J1243" s="9">
        <v>0</v>
      </c>
      <c r="K1243" s="9">
        <v>0</v>
      </c>
      <c r="L1243" s="9">
        <v>2900</v>
      </c>
      <c r="M1243" s="9">
        <f t="shared" si="65"/>
        <v>414.28571428571428</v>
      </c>
      <c r="N1243" s="9">
        <v>12</v>
      </c>
      <c r="O1243" s="9">
        <v>3</v>
      </c>
      <c r="P1243" s="9">
        <v>0</v>
      </c>
      <c r="Q1243" s="9">
        <v>20956</v>
      </c>
      <c r="R1243" s="9">
        <f t="shared" si="66"/>
        <v>2993.7142857142858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9">
        <v>2502</v>
      </c>
      <c r="AF1243" s="5">
        <v>0</v>
      </c>
    </row>
    <row r="1244" spans="1:32" x14ac:dyDescent="0.25">
      <c r="A1244" s="2">
        <v>2014</v>
      </c>
      <c r="B1244" s="1" t="s">
        <v>30</v>
      </c>
      <c r="C1244" s="8">
        <v>1</v>
      </c>
      <c r="D1244" s="8">
        <v>127</v>
      </c>
      <c r="E1244" s="9">
        <f t="shared" si="64"/>
        <v>10583.333333333334</v>
      </c>
      <c r="F1244" s="8">
        <v>716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322</v>
      </c>
      <c r="M1244" s="9">
        <f t="shared" si="65"/>
        <v>322</v>
      </c>
      <c r="N1244" s="8">
        <v>0</v>
      </c>
      <c r="O1244" s="8">
        <v>0</v>
      </c>
      <c r="P1244" s="8">
        <v>0</v>
      </c>
      <c r="Q1244" s="8">
        <v>8244</v>
      </c>
      <c r="R1244" s="9">
        <f t="shared" si="66"/>
        <v>8244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8">
        <v>432</v>
      </c>
      <c r="AF1244" s="5">
        <v>0</v>
      </c>
    </row>
    <row r="1245" spans="1:32" x14ac:dyDescent="0.25">
      <c r="A1245" s="2">
        <v>2014</v>
      </c>
      <c r="B1245" s="1" t="s">
        <v>30</v>
      </c>
      <c r="C1245" s="8">
        <v>3</v>
      </c>
      <c r="D1245" s="8">
        <v>284</v>
      </c>
      <c r="E1245" s="9">
        <f t="shared" si="64"/>
        <v>7888.8888888888896</v>
      </c>
      <c r="F1245" s="8">
        <v>1714</v>
      </c>
      <c r="G1245" s="8">
        <v>0</v>
      </c>
      <c r="H1245" s="8">
        <v>0</v>
      </c>
      <c r="I1245" s="8">
        <v>0</v>
      </c>
      <c r="J1245" s="8">
        <v>0</v>
      </c>
      <c r="K1245" s="8">
        <v>0</v>
      </c>
      <c r="L1245" s="8">
        <v>230</v>
      </c>
      <c r="M1245" s="9">
        <f t="shared" si="65"/>
        <v>76.666666666666671</v>
      </c>
      <c r="N1245" s="8">
        <v>2</v>
      </c>
      <c r="O1245" s="8">
        <v>0</v>
      </c>
      <c r="P1245" s="8">
        <v>0</v>
      </c>
      <c r="Q1245" s="8">
        <v>30902</v>
      </c>
      <c r="R1245" s="9">
        <f t="shared" si="66"/>
        <v>10300.666666666666</v>
      </c>
      <c r="S1245" s="5">
        <v>1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8">
        <v>5457</v>
      </c>
      <c r="AF1245" s="5">
        <v>0</v>
      </c>
    </row>
    <row r="1246" spans="1:32" x14ac:dyDescent="0.25">
      <c r="A1246" s="2">
        <v>2014</v>
      </c>
      <c r="B1246" s="1" t="s">
        <v>29</v>
      </c>
      <c r="C1246" s="8">
        <v>87</v>
      </c>
      <c r="D1246" s="8">
        <v>11673</v>
      </c>
      <c r="E1246" s="9">
        <f>D1246/C1246/12*1000</f>
        <v>11181.034482758621</v>
      </c>
      <c r="F1246" s="8">
        <v>3168</v>
      </c>
      <c r="G1246" s="8">
        <v>1029</v>
      </c>
      <c r="H1246" s="8">
        <v>525</v>
      </c>
      <c r="I1246" s="8">
        <v>0</v>
      </c>
      <c r="J1246" s="8">
        <v>0</v>
      </c>
      <c r="K1246" s="8">
        <v>0</v>
      </c>
      <c r="L1246" s="8">
        <v>4562</v>
      </c>
      <c r="M1246" s="9">
        <f t="shared" si="65"/>
        <v>52.4367816091954</v>
      </c>
      <c r="N1246" s="8">
        <v>24</v>
      </c>
      <c r="O1246" s="8">
        <v>6</v>
      </c>
      <c r="P1246" s="8">
        <v>3</v>
      </c>
      <c r="Q1246" s="8">
        <v>120418</v>
      </c>
      <c r="R1246" s="9">
        <f t="shared" si="66"/>
        <v>1384.1149425287356</v>
      </c>
      <c r="S1246" s="5">
        <v>1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1</v>
      </c>
      <c r="AA1246" s="5">
        <v>0</v>
      </c>
      <c r="AB1246" s="5">
        <v>0</v>
      </c>
      <c r="AC1246" s="5">
        <v>1</v>
      </c>
      <c r="AD1246" s="5">
        <v>0</v>
      </c>
      <c r="AE1246" s="8">
        <v>48188</v>
      </c>
      <c r="AF1246" s="5">
        <v>0</v>
      </c>
    </row>
    <row r="1247" spans="1:32" x14ac:dyDescent="0.25">
      <c r="A1247" s="2">
        <v>2014</v>
      </c>
      <c r="B1247" s="1" t="s">
        <v>30</v>
      </c>
      <c r="C1247" s="8">
        <v>236</v>
      </c>
      <c r="D1247" s="8">
        <v>48595</v>
      </c>
      <c r="E1247" s="9">
        <f t="shared" ref="E1247:E1290" si="67">D1247/C1247/12*1000</f>
        <v>17159.251412429381</v>
      </c>
      <c r="F1247" s="8">
        <v>11890</v>
      </c>
      <c r="G1247" s="8">
        <v>3809</v>
      </c>
      <c r="H1247" s="8">
        <v>1444</v>
      </c>
      <c r="I1247" s="8">
        <v>0</v>
      </c>
      <c r="J1247" s="8">
        <v>0</v>
      </c>
      <c r="K1247" s="8">
        <v>0</v>
      </c>
      <c r="L1247" s="8">
        <v>21978</v>
      </c>
      <c r="M1247" s="9">
        <f t="shared" si="65"/>
        <v>93.127118644067792</v>
      </c>
      <c r="N1247" s="8">
        <v>61</v>
      </c>
      <c r="O1247" s="8">
        <v>9</v>
      </c>
      <c r="P1247" s="8">
        <v>4</v>
      </c>
      <c r="Q1247" s="8">
        <v>630823</v>
      </c>
      <c r="R1247" s="9">
        <f t="shared" si="66"/>
        <v>2672.9788135593221</v>
      </c>
      <c r="S1247" s="5">
        <v>1</v>
      </c>
      <c r="T1247" s="5">
        <v>1</v>
      </c>
      <c r="U1247" s="5">
        <v>1</v>
      </c>
      <c r="V1247" s="5">
        <v>0</v>
      </c>
      <c r="W1247" s="5">
        <v>0</v>
      </c>
      <c r="X1247" s="5">
        <v>0</v>
      </c>
      <c r="Y1247" s="5">
        <v>0</v>
      </c>
      <c r="Z1247" s="5">
        <v>1</v>
      </c>
      <c r="AA1247" s="5">
        <v>0</v>
      </c>
      <c r="AB1247" s="5">
        <v>0</v>
      </c>
      <c r="AC1247" s="5">
        <v>1</v>
      </c>
      <c r="AD1247" s="5">
        <v>0</v>
      </c>
      <c r="AE1247" s="8">
        <v>357218</v>
      </c>
      <c r="AF1247" s="5">
        <v>1</v>
      </c>
    </row>
    <row r="1248" spans="1:32" x14ac:dyDescent="0.25">
      <c r="A1248" s="2">
        <v>2014</v>
      </c>
      <c r="B1248" s="1" t="s">
        <v>29</v>
      </c>
      <c r="C1248" s="8">
        <v>71</v>
      </c>
      <c r="D1248" s="8">
        <v>13810</v>
      </c>
      <c r="E1248" s="9">
        <f t="shared" si="67"/>
        <v>16208.920187793428</v>
      </c>
      <c r="F1248" s="8">
        <v>8778</v>
      </c>
      <c r="G1248" s="8">
        <v>27</v>
      </c>
      <c r="H1248" s="8">
        <v>0</v>
      </c>
      <c r="I1248" s="8">
        <v>0</v>
      </c>
      <c r="J1248" s="8">
        <v>0</v>
      </c>
      <c r="K1248" s="8">
        <v>0</v>
      </c>
      <c r="L1248" s="8">
        <v>5590</v>
      </c>
      <c r="M1248" s="9">
        <f t="shared" si="65"/>
        <v>78.732394366197184</v>
      </c>
      <c r="N1248" s="8">
        <v>17</v>
      </c>
      <c r="O1248" s="8">
        <v>6</v>
      </c>
      <c r="P1248" s="8">
        <v>0</v>
      </c>
      <c r="Q1248" s="8">
        <v>87724</v>
      </c>
      <c r="R1248" s="9">
        <f t="shared" si="66"/>
        <v>1235.5492957746478</v>
      </c>
      <c r="S1248" s="5">
        <v>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1</v>
      </c>
      <c r="AA1248" s="5">
        <v>0</v>
      </c>
      <c r="AB1248" s="5">
        <v>0</v>
      </c>
      <c r="AC1248" s="5">
        <v>0</v>
      </c>
      <c r="AD1248" s="5">
        <v>0</v>
      </c>
      <c r="AE1248" s="8">
        <v>48537</v>
      </c>
      <c r="AF1248" s="5">
        <v>1</v>
      </c>
    </row>
    <row r="1249" spans="1:32" x14ac:dyDescent="0.25">
      <c r="A1249" s="2">
        <v>2014</v>
      </c>
      <c r="B1249" s="1" t="s">
        <v>30</v>
      </c>
      <c r="C1249" s="8">
        <v>3</v>
      </c>
      <c r="D1249" s="8">
        <v>296</v>
      </c>
      <c r="E1249" s="9">
        <f t="shared" si="67"/>
        <v>8222.2222222222226</v>
      </c>
      <c r="F1249" s="8">
        <v>0</v>
      </c>
      <c r="G1249" s="8">
        <v>0</v>
      </c>
      <c r="H1249" s="8">
        <v>0</v>
      </c>
      <c r="I1249" s="8">
        <v>0</v>
      </c>
      <c r="J1249" s="8">
        <v>0</v>
      </c>
      <c r="K1249" s="8">
        <v>0</v>
      </c>
      <c r="L1249" s="8">
        <v>1362</v>
      </c>
      <c r="M1249" s="9">
        <f t="shared" si="65"/>
        <v>454</v>
      </c>
      <c r="N1249" s="8">
        <v>5</v>
      </c>
      <c r="O1249" s="8">
        <v>0</v>
      </c>
      <c r="P1249" s="8">
        <v>0</v>
      </c>
      <c r="Q1249" s="8">
        <v>4966</v>
      </c>
      <c r="R1249" s="9">
        <f t="shared" si="66"/>
        <v>1655.3333333333333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8">
        <v>2482</v>
      </c>
      <c r="AF1249" s="5">
        <v>1</v>
      </c>
    </row>
    <row r="1250" spans="1:32" x14ac:dyDescent="0.25">
      <c r="A1250" s="2">
        <v>2014</v>
      </c>
      <c r="B1250" s="1" t="s">
        <v>29</v>
      </c>
      <c r="C1250" s="8">
        <v>44</v>
      </c>
      <c r="D1250" s="8">
        <v>4548</v>
      </c>
      <c r="E1250" s="9">
        <f t="shared" si="67"/>
        <v>8613.636363636364</v>
      </c>
      <c r="F1250" s="8">
        <v>3111</v>
      </c>
      <c r="G1250" s="8">
        <v>795</v>
      </c>
      <c r="H1250" s="8">
        <v>380</v>
      </c>
      <c r="I1250" s="8">
        <v>0</v>
      </c>
      <c r="J1250" s="8">
        <v>0</v>
      </c>
      <c r="K1250" s="8">
        <v>0</v>
      </c>
      <c r="L1250" s="8">
        <v>5243</v>
      </c>
      <c r="M1250" s="9">
        <f t="shared" si="65"/>
        <v>119.15909090909091</v>
      </c>
      <c r="N1250" s="8">
        <v>23</v>
      </c>
      <c r="O1250" s="8">
        <v>6</v>
      </c>
      <c r="P1250" s="8">
        <v>1</v>
      </c>
      <c r="Q1250" s="8">
        <v>40590</v>
      </c>
      <c r="R1250" s="9">
        <f t="shared" si="66"/>
        <v>922.5</v>
      </c>
      <c r="S1250" s="5">
        <v>1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1</v>
      </c>
      <c r="AA1250" s="5">
        <v>0</v>
      </c>
      <c r="AB1250" s="5">
        <v>0</v>
      </c>
      <c r="AC1250" s="5">
        <v>1</v>
      </c>
      <c r="AD1250" s="5">
        <v>0</v>
      </c>
      <c r="AE1250" s="8">
        <v>32773</v>
      </c>
      <c r="AF1250" s="5">
        <v>1</v>
      </c>
    </row>
    <row r="1251" spans="1:32" x14ac:dyDescent="0.25">
      <c r="A1251" s="2">
        <v>2014</v>
      </c>
      <c r="B1251" s="1" t="s">
        <v>29</v>
      </c>
      <c r="C1251" s="8">
        <v>3</v>
      </c>
      <c r="D1251" s="8">
        <v>429</v>
      </c>
      <c r="E1251" s="9">
        <f t="shared" si="67"/>
        <v>11916.666666666666</v>
      </c>
      <c r="F1251" s="8">
        <v>1319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1531</v>
      </c>
      <c r="M1251" s="9">
        <f t="shared" si="65"/>
        <v>510.33333333333331</v>
      </c>
      <c r="N1251" s="8">
        <v>9</v>
      </c>
      <c r="O1251" s="8">
        <v>0</v>
      </c>
      <c r="P1251" s="8">
        <v>0</v>
      </c>
      <c r="Q1251" s="8">
        <v>470</v>
      </c>
      <c r="R1251" s="9">
        <f t="shared" si="66"/>
        <v>156.66666666666666</v>
      </c>
      <c r="S1251" s="5">
        <v>1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8">
        <v>3067</v>
      </c>
      <c r="AF1251" s="5">
        <v>0</v>
      </c>
    </row>
    <row r="1252" spans="1:32" x14ac:dyDescent="0.25">
      <c r="A1252" s="2">
        <v>2014</v>
      </c>
      <c r="B1252" s="1" t="s">
        <v>29</v>
      </c>
      <c r="C1252" s="8">
        <v>3</v>
      </c>
      <c r="D1252" s="7">
        <v>320</v>
      </c>
      <c r="E1252" s="9">
        <f>D1252/C1252/12*1000</f>
        <v>8888.8888888888887</v>
      </c>
      <c r="F1252" s="8">
        <v>4</v>
      </c>
      <c r="G1252" s="8">
        <v>0</v>
      </c>
      <c r="H1252" s="8">
        <v>0</v>
      </c>
      <c r="I1252" s="8">
        <v>0</v>
      </c>
      <c r="J1252" s="8">
        <v>0</v>
      </c>
      <c r="K1252" s="8">
        <v>0</v>
      </c>
      <c r="L1252" s="8">
        <v>1222</v>
      </c>
      <c r="M1252" s="9">
        <f t="shared" si="65"/>
        <v>407.33333333333331</v>
      </c>
      <c r="N1252" s="8">
        <v>4</v>
      </c>
      <c r="O1252" s="8">
        <v>0</v>
      </c>
      <c r="P1252" s="8">
        <v>0</v>
      </c>
      <c r="Q1252" s="8">
        <v>20771</v>
      </c>
      <c r="R1252" s="9">
        <f t="shared" si="66"/>
        <v>6923.666666666667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8">
        <v>1206</v>
      </c>
      <c r="AF1252" s="5">
        <v>1</v>
      </c>
    </row>
    <row r="1253" spans="1:32" x14ac:dyDescent="0.25">
      <c r="A1253" s="2">
        <v>2014</v>
      </c>
      <c r="B1253" s="1" t="s">
        <v>30</v>
      </c>
      <c r="C1253" s="9">
        <v>4</v>
      </c>
      <c r="D1253" s="9">
        <v>245</v>
      </c>
      <c r="E1253" s="9">
        <f t="shared" si="67"/>
        <v>5104.166666666667</v>
      </c>
      <c r="F1253" s="9">
        <v>1504</v>
      </c>
      <c r="G1253" s="9">
        <v>0</v>
      </c>
      <c r="H1253" s="9">
        <v>0</v>
      </c>
      <c r="I1253" s="9">
        <v>0</v>
      </c>
      <c r="J1253" s="9">
        <v>0</v>
      </c>
      <c r="K1253" s="9">
        <v>0</v>
      </c>
      <c r="L1253" s="9">
        <v>1480</v>
      </c>
      <c r="M1253" s="9">
        <f t="shared" si="65"/>
        <v>370</v>
      </c>
      <c r="N1253" s="9">
        <v>8</v>
      </c>
      <c r="O1253" s="9">
        <v>2</v>
      </c>
      <c r="P1253" s="9">
        <v>1</v>
      </c>
      <c r="Q1253" s="9">
        <v>2638</v>
      </c>
      <c r="R1253" s="9">
        <f t="shared" si="66"/>
        <v>659.5</v>
      </c>
      <c r="S1253" s="5">
        <v>1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9">
        <v>466</v>
      </c>
      <c r="AF1253" s="5">
        <v>1</v>
      </c>
    </row>
    <row r="1254" spans="1:32" x14ac:dyDescent="0.25">
      <c r="A1254" s="2">
        <v>2014</v>
      </c>
      <c r="B1254" s="1" t="s">
        <v>29</v>
      </c>
      <c r="C1254" s="8">
        <v>4</v>
      </c>
      <c r="D1254" s="8">
        <v>185</v>
      </c>
      <c r="E1254" s="9">
        <f t="shared" si="67"/>
        <v>3854.1666666666665</v>
      </c>
      <c r="F1254" s="8">
        <v>436</v>
      </c>
      <c r="G1254" s="8">
        <v>11</v>
      </c>
      <c r="H1254" s="8">
        <v>0</v>
      </c>
      <c r="I1254" s="8">
        <v>0</v>
      </c>
      <c r="J1254" s="8">
        <v>0</v>
      </c>
      <c r="K1254" s="8">
        <v>0</v>
      </c>
      <c r="L1254" s="8">
        <v>240</v>
      </c>
      <c r="M1254" s="9">
        <f t="shared" si="65"/>
        <v>60</v>
      </c>
      <c r="N1254" s="8">
        <v>2</v>
      </c>
      <c r="O1254" s="8">
        <v>0</v>
      </c>
      <c r="P1254" s="8">
        <v>0</v>
      </c>
      <c r="Q1254" s="8">
        <v>1181</v>
      </c>
      <c r="R1254" s="9">
        <f t="shared" si="66"/>
        <v>295.25</v>
      </c>
      <c r="S1254" s="5">
        <v>0</v>
      </c>
      <c r="T1254" s="5">
        <v>0</v>
      </c>
      <c r="U1254" s="5">
        <v>1</v>
      </c>
      <c r="V1254" s="5">
        <v>0</v>
      </c>
      <c r="W1254" s="5">
        <v>0</v>
      </c>
      <c r="X1254" s="5">
        <v>0</v>
      </c>
      <c r="Y1254" s="5">
        <v>0</v>
      </c>
      <c r="Z1254" s="5">
        <v>1</v>
      </c>
      <c r="AA1254" s="5">
        <v>0</v>
      </c>
      <c r="AB1254" s="5">
        <v>0</v>
      </c>
      <c r="AC1254" s="5">
        <v>0</v>
      </c>
      <c r="AD1254" s="5">
        <v>0</v>
      </c>
      <c r="AE1254" s="8">
        <v>328</v>
      </c>
      <c r="AF1254" s="5">
        <v>0</v>
      </c>
    </row>
    <row r="1255" spans="1:32" x14ac:dyDescent="0.25">
      <c r="A1255" s="2">
        <v>2014</v>
      </c>
      <c r="B1255" s="1" t="s">
        <v>29</v>
      </c>
      <c r="C1255" s="44">
        <v>61</v>
      </c>
      <c r="D1255" s="16">
        <v>11089</v>
      </c>
      <c r="E1255" s="9">
        <f t="shared" si="67"/>
        <v>15148.907103825137</v>
      </c>
      <c r="F1255" s="16">
        <v>2833</v>
      </c>
      <c r="G1255" s="16">
        <v>1092</v>
      </c>
      <c r="H1255" s="16">
        <v>331</v>
      </c>
      <c r="I1255" s="16">
        <v>0</v>
      </c>
      <c r="J1255" s="16">
        <v>0</v>
      </c>
      <c r="K1255" s="16">
        <v>0</v>
      </c>
      <c r="L1255" s="16">
        <v>7587</v>
      </c>
      <c r="M1255" s="9">
        <f t="shared" si="65"/>
        <v>124.37704918032787</v>
      </c>
      <c r="N1255" s="16">
        <v>27</v>
      </c>
      <c r="O1255" s="16">
        <v>3</v>
      </c>
      <c r="P1255" s="16">
        <v>1</v>
      </c>
      <c r="Q1255" s="16">
        <v>168937</v>
      </c>
      <c r="R1255" s="9">
        <f t="shared" si="66"/>
        <v>2769.4590163934427</v>
      </c>
      <c r="S1255" s="5">
        <v>1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1</v>
      </c>
      <c r="AA1255" s="5">
        <v>0</v>
      </c>
      <c r="AB1255" s="5">
        <v>0</v>
      </c>
      <c r="AC1255" s="5">
        <v>1</v>
      </c>
      <c r="AD1255" s="5">
        <v>0</v>
      </c>
      <c r="AE1255" s="16">
        <v>80753</v>
      </c>
      <c r="AF1255" s="5">
        <v>1</v>
      </c>
    </row>
    <row r="1256" spans="1:32" x14ac:dyDescent="0.25">
      <c r="A1256" s="2">
        <v>2014</v>
      </c>
      <c r="B1256" s="1" t="s">
        <v>36</v>
      </c>
      <c r="C1256" s="16">
        <v>67</v>
      </c>
      <c r="D1256" s="16">
        <v>5995</v>
      </c>
      <c r="E1256" s="9">
        <f t="shared" si="67"/>
        <v>7456.4676616915413</v>
      </c>
      <c r="F1256" s="16">
        <v>3712</v>
      </c>
      <c r="G1256" s="16">
        <v>677</v>
      </c>
      <c r="H1256" s="16">
        <v>357</v>
      </c>
      <c r="I1256" s="16">
        <v>0</v>
      </c>
      <c r="J1256" s="16">
        <v>0</v>
      </c>
      <c r="K1256" s="16">
        <v>0</v>
      </c>
      <c r="L1256" s="16">
        <v>7838</v>
      </c>
      <c r="M1256" s="9">
        <f t="shared" si="65"/>
        <v>116.98507462686567</v>
      </c>
      <c r="N1256" s="16">
        <v>15</v>
      </c>
      <c r="O1256" s="16">
        <v>5</v>
      </c>
      <c r="P1256" s="16">
        <v>3</v>
      </c>
      <c r="Q1256" s="16">
        <v>101478</v>
      </c>
      <c r="R1256" s="9">
        <f t="shared" si="66"/>
        <v>1514.5970149253731</v>
      </c>
      <c r="S1256" s="5">
        <v>1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1</v>
      </c>
      <c r="AA1256" s="5">
        <v>0</v>
      </c>
      <c r="AB1256" s="5">
        <v>0</v>
      </c>
      <c r="AC1256" s="5">
        <v>1</v>
      </c>
      <c r="AD1256" s="5">
        <v>0</v>
      </c>
      <c r="AE1256" s="16">
        <v>74587</v>
      </c>
      <c r="AF1256" s="5">
        <v>0</v>
      </c>
    </row>
    <row r="1257" spans="1:32" x14ac:dyDescent="0.25">
      <c r="A1257" s="2">
        <v>2014</v>
      </c>
      <c r="B1257" s="1" t="s">
        <v>29</v>
      </c>
      <c r="C1257" s="16">
        <v>68</v>
      </c>
      <c r="D1257" s="16">
        <v>9472</v>
      </c>
      <c r="E1257" s="9">
        <f t="shared" si="67"/>
        <v>11607.843137254902</v>
      </c>
      <c r="F1257" s="16">
        <v>2279</v>
      </c>
      <c r="G1257" s="16">
        <v>585</v>
      </c>
      <c r="H1257" s="16">
        <v>200</v>
      </c>
      <c r="I1257" s="16">
        <v>0</v>
      </c>
      <c r="J1257" s="16">
        <v>0</v>
      </c>
      <c r="K1257" s="16">
        <v>0</v>
      </c>
      <c r="L1257" s="16">
        <v>4111</v>
      </c>
      <c r="M1257" s="9">
        <f t="shared" si="65"/>
        <v>60.455882352941174</v>
      </c>
      <c r="N1257" s="16">
        <v>10</v>
      </c>
      <c r="O1257" s="16">
        <v>2</v>
      </c>
      <c r="P1257" s="16">
        <v>2</v>
      </c>
      <c r="Q1257" s="16">
        <v>50855</v>
      </c>
      <c r="R1257" s="9">
        <f t="shared" si="66"/>
        <v>747.86764705882354</v>
      </c>
      <c r="S1257" s="5">
        <v>1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1</v>
      </c>
      <c r="AA1257" s="5">
        <v>0</v>
      </c>
      <c r="AB1257" s="5">
        <v>0</v>
      </c>
      <c r="AC1257" s="5">
        <v>1</v>
      </c>
      <c r="AD1257" s="5">
        <v>0</v>
      </c>
      <c r="AE1257" s="16">
        <v>29537</v>
      </c>
      <c r="AF1257" s="5">
        <v>0</v>
      </c>
    </row>
    <row r="1258" spans="1:32" x14ac:dyDescent="0.25">
      <c r="A1258" s="2">
        <v>2014</v>
      </c>
      <c r="B1258" s="1" t="s">
        <v>29</v>
      </c>
      <c r="C1258" s="16">
        <v>98</v>
      </c>
      <c r="D1258" s="16">
        <v>15778</v>
      </c>
      <c r="E1258" s="9">
        <f t="shared" si="67"/>
        <v>13416.666666666666</v>
      </c>
      <c r="F1258" s="16">
        <v>2776</v>
      </c>
      <c r="G1258" s="16">
        <v>813</v>
      </c>
      <c r="H1258" s="16">
        <v>300</v>
      </c>
      <c r="I1258" s="16">
        <v>0</v>
      </c>
      <c r="J1258" s="16">
        <v>0</v>
      </c>
      <c r="K1258" s="16">
        <v>0</v>
      </c>
      <c r="L1258" s="16">
        <v>3447</v>
      </c>
      <c r="M1258" s="9">
        <f t="shared" si="65"/>
        <v>35.173469387755105</v>
      </c>
      <c r="N1258" s="16">
        <v>15</v>
      </c>
      <c r="O1258" s="16">
        <v>3</v>
      </c>
      <c r="P1258" s="16">
        <v>0</v>
      </c>
      <c r="Q1258" s="16">
        <v>92030</v>
      </c>
      <c r="R1258" s="9">
        <f t="shared" si="66"/>
        <v>939.08163265306121</v>
      </c>
      <c r="S1258" s="5">
        <v>1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1</v>
      </c>
      <c r="AA1258" s="5">
        <v>0</v>
      </c>
      <c r="AB1258" s="5">
        <v>0</v>
      </c>
      <c r="AC1258" s="5">
        <v>1</v>
      </c>
      <c r="AD1258" s="5">
        <v>0</v>
      </c>
      <c r="AE1258" s="16">
        <v>39429</v>
      </c>
      <c r="AF1258" s="5">
        <v>0</v>
      </c>
    </row>
    <row r="1259" spans="1:32" x14ac:dyDescent="0.25">
      <c r="A1259" s="2">
        <v>2014</v>
      </c>
      <c r="B1259" s="1" t="s">
        <v>29</v>
      </c>
      <c r="C1259" s="16">
        <v>93</v>
      </c>
      <c r="D1259" s="16">
        <v>12758</v>
      </c>
      <c r="E1259" s="9">
        <f t="shared" si="67"/>
        <v>11431.899641577062</v>
      </c>
      <c r="F1259" s="16">
        <v>7630</v>
      </c>
      <c r="G1259" s="16">
        <v>588</v>
      </c>
      <c r="H1259" s="16">
        <v>297</v>
      </c>
      <c r="I1259" s="16">
        <v>0</v>
      </c>
      <c r="J1259" s="16">
        <v>0</v>
      </c>
      <c r="K1259" s="16">
        <v>0</v>
      </c>
      <c r="L1259" s="16">
        <v>2698</v>
      </c>
      <c r="M1259" s="9">
        <f t="shared" si="65"/>
        <v>29.010752688172044</v>
      </c>
      <c r="N1259" s="16">
        <v>7</v>
      </c>
      <c r="O1259" s="16">
        <v>4</v>
      </c>
      <c r="P1259" s="16">
        <v>0</v>
      </c>
      <c r="Q1259" s="16">
        <v>91115</v>
      </c>
      <c r="R1259" s="9">
        <f t="shared" si="66"/>
        <v>979.73118279569894</v>
      </c>
      <c r="S1259" s="5">
        <v>1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1</v>
      </c>
      <c r="AA1259" s="5">
        <v>0</v>
      </c>
      <c r="AB1259" s="5">
        <v>0</v>
      </c>
      <c r="AC1259" s="5">
        <v>1</v>
      </c>
      <c r="AD1259" s="5">
        <v>0</v>
      </c>
      <c r="AE1259" s="16">
        <v>54975</v>
      </c>
      <c r="AF1259" s="5">
        <v>0</v>
      </c>
    </row>
    <row r="1260" spans="1:32" x14ac:dyDescent="0.25">
      <c r="A1260" s="2">
        <v>2014</v>
      </c>
      <c r="B1260" s="1" t="s">
        <v>30</v>
      </c>
      <c r="C1260" s="9">
        <v>19</v>
      </c>
      <c r="D1260" s="9">
        <v>1808</v>
      </c>
      <c r="E1260" s="9">
        <f t="shared" si="67"/>
        <v>7929.8245614035095</v>
      </c>
      <c r="F1260" s="9">
        <v>2654</v>
      </c>
      <c r="G1260" s="9">
        <v>200</v>
      </c>
      <c r="H1260" s="9">
        <v>87</v>
      </c>
      <c r="I1260" s="9">
        <v>35</v>
      </c>
      <c r="J1260" s="9">
        <v>0</v>
      </c>
      <c r="K1260" s="9">
        <v>0</v>
      </c>
      <c r="L1260" s="9">
        <v>2023</v>
      </c>
      <c r="M1260" s="9">
        <f t="shared" si="65"/>
        <v>106.47368421052632</v>
      </c>
      <c r="N1260" s="9">
        <v>9</v>
      </c>
      <c r="O1260" s="9">
        <v>1</v>
      </c>
      <c r="P1260" s="9">
        <v>1</v>
      </c>
      <c r="Q1260" s="9">
        <v>19783</v>
      </c>
      <c r="R1260" s="9">
        <f t="shared" si="66"/>
        <v>1041.2105263157894</v>
      </c>
      <c r="S1260" s="5">
        <v>1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1</v>
      </c>
      <c r="AA1260" s="5">
        <v>1</v>
      </c>
      <c r="AB1260" s="5">
        <v>0</v>
      </c>
      <c r="AC1260" s="5">
        <v>1</v>
      </c>
      <c r="AD1260" s="5">
        <v>0</v>
      </c>
      <c r="AE1260" s="9">
        <v>5709</v>
      </c>
      <c r="AF1260" s="5">
        <v>1</v>
      </c>
    </row>
    <row r="1261" spans="1:32" x14ac:dyDescent="0.25">
      <c r="A1261" s="2">
        <v>2014</v>
      </c>
      <c r="B1261" s="1" t="s">
        <v>30</v>
      </c>
      <c r="C1261" s="8">
        <v>17</v>
      </c>
      <c r="D1261" s="8">
        <v>1692</v>
      </c>
      <c r="E1261" s="9">
        <f t="shared" si="67"/>
        <v>8294.1176470588234</v>
      </c>
      <c r="F1261" s="8">
        <v>1012</v>
      </c>
      <c r="G1261" s="8">
        <v>155</v>
      </c>
      <c r="H1261" s="8">
        <v>114</v>
      </c>
      <c r="I1261" s="8">
        <v>0</v>
      </c>
      <c r="J1261" s="8">
        <v>0</v>
      </c>
      <c r="K1261" s="8">
        <v>0</v>
      </c>
      <c r="L1261" s="8">
        <v>1269</v>
      </c>
      <c r="M1261" s="9">
        <f t="shared" si="65"/>
        <v>74.647058823529406</v>
      </c>
      <c r="N1261" s="8">
        <v>5</v>
      </c>
      <c r="O1261" s="8">
        <v>0</v>
      </c>
      <c r="P1261" s="8">
        <v>1</v>
      </c>
      <c r="Q1261" s="8">
        <v>8758</v>
      </c>
      <c r="R1261" s="9">
        <f t="shared" si="66"/>
        <v>515.17647058823525</v>
      </c>
      <c r="S1261" s="5">
        <v>1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1</v>
      </c>
      <c r="AA1261" s="5">
        <v>0</v>
      </c>
      <c r="AB1261" s="5">
        <v>0</v>
      </c>
      <c r="AC1261" s="5">
        <v>1</v>
      </c>
      <c r="AD1261" s="5">
        <v>0</v>
      </c>
      <c r="AE1261" s="8">
        <v>4387</v>
      </c>
      <c r="AF1261" s="5">
        <v>0</v>
      </c>
    </row>
    <row r="1262" spans="1:32" x14ac:dyDescent="0.25">
      <c r="A1262" s="2">
        <v>2014</v>
      </c>
      <c r="B1262" s="1" t="s">
        <v>29</v>
      </c>
      <c r="C1262" s="8">
        <v>9</v>
      </c>
      <c r="D1262" s="8">
        <v>817</v>
      </c>
      <c r="E1262" s="9">
        <f t="shared" si="67"/>
        <v>7564.8148148148139</v>
      </c>
      <c r="F1262" s="8">
        <v>1200</v>
      </c>
      <c r="G1262" s="8">
        <v>87</v>
      </c>
      <c r="H1262" s="8">
        <v>18</v>
      </c>
      <c r="I1262" s="8">
        <v>47</v>
      </c>
      <c r="J1262" s="8">
        <v>0</v>
      </c>
      <c r="K1262" s="8">
        <v>0</v>
      </c>
      <c r="L1262" s="8">
        <v>571</v>
      </c>
      <c r="M1262" s="9">
        <f t="shared" si="65"/>
        <v>63.444444444444443</v>
      </c>
      <c r="N1262" s="8">
        <v>2</v>
      </c>
      <c r="O1262" s="8">
        <v>2</v>
      </c>
      <c r="P1262" s="8">
        <v>0</v>
      </c>
      <c r="Q1262" s="8">
        <v>359</v>
      </c>
      <c r="R1262" s="9">
        <f t="shared" si="66"/>
        <v>39.888888888888886</v>
      </c>
      <c r="S1262" s="5">
        <v>1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1</v>
      </c>
      <c r="AA1262" s="5">
        <v>1</v>
      </c>
      <c r="AB1262" s="5">
        <v>0</v>
      </c>
      <c r="AC1262" s="5">
        <v>1</v>
      </c>
      <c r="AD1262" s="5">
        <v>0</v>
      </c>
      <c r="AE1262" s="8">
        <v>3868</v>
      </c>
      <c r="AF1262" s="5">
        <v>0</v>
      </c>
    </row>
    <row r="1263" spans="1:32" x14ac:dyDescent="0.25">
      <c r="A1263" s="2">
        <v>2014</v>
      </c>
      <c r="B1263" s="1" t="s">
        <v>30</v>
      </c>
      <c r="C1263" s="8">
        <v>3</v>
      </c>
      <c r="D1263" s="8">
        <v>419</v>
      </c>
      <c r="E1263" s="9">
        <f t="shared" si="67"/>
        <v>11638.888888888887</v>
      </c>
      <c r="F1263" s="8">
        <v>0</v>
      </c>
      <c r="G1263" s="8">
        <v>0</v>
      </c>
      <c r="H1263" s="8">
        <v>0</v>
      </c>
      <c r="I1263" s="8">
        <v>0</v>
      </c>
      <c r="J1263" s="8">
        <v>0</v>
      </c>
      <c r="K1263" s="8">
        <v>0</v>
      </c>
      <c r="L1263" s="8">
        <v>0.75</v>
      </c>
      <c r="M1263" s="9">
        <f t="shared" si="65"/>
        <v>0.25</v>
      </c>
      <c r="N1263" s="8">
        <v>1</v>
      </c>
      <c r="O1263" s="8">
        <v>0</v>
      </c>
      <c r="P1263" s="8">
        <v>0</v>
      </c>
      <c r="Q1263" s="8">
        <v>1230</v>
      </c>
      <c r="R1263" s="9">
        <f t="shared" si="66"/>
        <v>410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8">
        <v>2344</v>
      </c>
      <c r="AF1263" s="5">
        <v>0</v>
      </c>
    </row>
    <row r="1264" spans="1:32" x14ac:dyDescent="0.25">
      <c r="A1264" s="2">
        <v>2014</v>
      </c>
      <c r="B1264" s="1" t="s">
        <v>30</v>
      </c>
      <c r="C1264" s="9">
        <v>10</v>
      </c>
      <c r="D1264" s="9">
        <v>1044</v>
      </c>
      <c r="E1264" s="9">
        <f t="shared" si="67"/>
        <v>8700.0000000000018</v>
      </c>
      <c r="F1264" s="9">
        <v>416</v>
      </c>
      <c r="G1264" s="9">
        <v>80</v>
      </c>
      <c r="H1264" s="9">
        <v>57</v>
      </c>
      <c r="I1264" s="9">
        <v>0</v>
      </c>
      <c r="J1264" s="9">
        <v>0</v>
      </c>
      <c r="K1264" s="9">
        <f>SUM(G1264:J1264)</f>
        <v>137</v>
      </c>
      <c r="L1264" s="6">
        <v>1250</v>
      </c>
      <c r="M1264" s="9">
        <f t="shared" si="65"/>
        <v>125</v>
      </c>
      <c r="N1264" s="6">
        <v>4</v>
      </c>
      <c r="O1264" s="6">
        <v>0</v>
      </c>
      <c r="P1264" s="6">
        <v>0</v>
      </c>
      <c r="Q1264" s="9">
        <v>11525</v>
      </c>
      <c r="R1264" s="9">
        <f t="shared" si="66"/>
        <v>1152.5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1</v>
      </c>
      <c r="AA1264" s="5">
        <v>0</v>
      </c>
      <c r="AB1264" s="5">
        <v>0</v>
      </c>
      <c r="AC1264" s="5">
        <v>1</v>
      </c>
      <c r="AD1264" s="5">
        <v>0</v>
      </c>
      <c r="AE1264" s="9">
        <v>1897</v>
      </c>
      <c r="AF1264" s="5">
        <v>0</v>
      </c>
    </row>
    <row r="1265" spans="1:32" x14ac:dyDescent="0.25">
      <c r="A1265" s="2">
        <v>2014</v>
      </c>
      <c r="B1265" s="1" t="s">
        <v>34</v>
      </c>
      <c r="C1265" s="8">
        <v>37</v>
      </c>
      <c r="D1265" s="8">
        <v>6545</v>
      </c>
      <c r="E1265" s="9">
        <f t="shared" si="67"/>
        <v>14740.990990990993</v>
      </c>
      <c r="F1265" s="8">
        <v>3592</v>
      </c>
      <c r="G1265" s="8">
        <v>778</v>
      </c>
      <c r="H1265" s="8">
        <v>280</v>
      </c>
      <c r="I1265" s="9">
        <v>0</v>
      </c>
      <c r="J1265" s="9">
        <v>0</v>
      </c>
      <c r="K1265" s="8">
        <f>SUM(G1265:J1265)</f>
        <v>1058</v>
      </c>
      <c r="L1265" s="8">
        <v>2257</v>
      </c>
      <c r="M1265" s="9">
        <f t="shared" si="65"/>
        <v>61</v>
      </c>
      <c r="N1265" s="8">
        <v>8</v>
      </c>
      <c r="O1265" s="8">
        <v>1</v>
      </c>
      <c r="P1265" s="8">
        <v>2</v>
      </c>
      <c r="Q1265" s="8">
        <v>52880</v>
      </c>
      <c r="R1265" s="9">
        <f t="shared" si="66"/>
        <v>1429.1891891891892</v>
      </c>
      <c r="S1265" s="5">
        <v>1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1</v>
      </c>
      <c r="AA1265" s="5">
        <v>0</v>
      </c>
      <c r="AB1265" s="5">
        <v>0</v>
      </c>
      <c r="AC1265" s="5">
        <v>1</v>
      </c>
      <c r="AD1265" s="5">
        <v>0</v>
      </c>
      <c r="AE1265" s="8">
        <v>18622</v>
      </c>
      <c r="AF1265" s="5">
        <v>0</v>
      </c>
    </row>
    <row r="1266" spans="1:32" x14ac:dyDescent="0.25">
      <c r="A1266" s="2">
        <v>2014</v>
      </c>
      <c r="B1266" s="1" t="s">
        <v>30</v>
      </c>
      <c r="C1266" s="8">
        <v>29</v>
      </c>
      <c r="D1266" s="8">
        <v>3903</v>
      </c>
      <c r="E1266" s="9">
        <f t="shared" si="67"/>
        <v>11215.51724137931</v>
      </c>
      <c r="F1266" s="8">
        <v>3060</v>
      </c>
      <c r="G1266" s="8">
        <v>357</v>
      </c>
      <c r="H1266" s="8">
        <v>180</v>
      </c>
      <c r="I1266" s="9">
        <v>0</v>
      </c>
      <c r="J1266" s="9">
        <v>0</v>
      </c>
      <c r="K1266" s="8">
        <f>SUM(G1266:J1266)</f>
        <v>537</v>
      </c>
      <c r="L1266" s="8">
        <v>1888</v>
      </c>
      <c r="M1266" s="9">
        <f t="shared" si="65"/>
        <v>65.103448275862064</v>
      </c>
      <c r="N1266" s="8">
        <v>7</v>
      </c>
      <c r="O1266" s="8">
        <v>2</v>
      </c>
      <c r="P1266" s="8">
        <v>0</v>
      </c>
      <c r="Q1266" s="8">
        <v>20142</v>
      </c>
      <c r="R1266" s="9">
        <f t="shared" si="66"/>
        <v>694.55172413793105</v>
      </c>
      <c r="S1266" s="5">
        <v>1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1</v>
      </c>
      <c r="AA1266" s="5">
        <v>0</v>
      </c>
      <c r="AB1266" s="5">
        <v>0</v>
      </c>
      <c r="AC1266" s="5">
        <v>1</v>
      </c>
      <c r="AD1266" s="5">
        <v>0</v>
      </c>
      <c r="AE1266" s="8">
        <v>6578</v>
      </c>
      <c r="AF1266" s="5">
        <v>0</v>
      </c>
    </row>
    <row r="1267" spans="1:32" x14ac:dyDescent="0.25">
      <c r="A1267" s="2">
        <v>2014</v>
      </c>
      <c r="B1267" s="1" t="s">
        <v>31</v>
      </c>
      <c r="C1267" s="9">
        <v>1412</v>
      </c>
      <c r="D1267" s="9">
        <v>395299</v>
      </c>
      <c r="E1267" s="9">
        <f t="shared" si="67"/>
        <v>23329.733238904628</v>
      </c>
      <c r="F1267" s="9">
        <v>2125</v>
      </c>
      <c r="G1267" s="9">
        <v>669</v>
      </c>
      <c r="H1267" s="9">
        <v>287</v>
      </c>
      <c r="I1267" s="9">
        <v>0</v>
      </c>
      <c r="J1267" s="9">
        <v>2476.1</v>
      </c>
      <c r="K1267" s="9">
        <v>1674.1</v>
      </c>
      <c r="L1267" s="9">
        <v>51773</v>
      </c>
      <c r="M1267" s="9">
        <f t="shared" si="65"/>
        <v>36.666430594900852</v>
      </c>
      <c r="N1267" s="9">
        <v>112</v>
      </c>
      <c r="O1267" s="9">
        <v>23</v>
      </c>
      <c r="P1267" s="9">
        <v>0</v>
      </c>
      <c r="Q1267" s="9">
        <v>1926466</v>
      </c>
      <c r="R1267" s="9">
        <f t="shared" si="66"/>
        <v>1364.3526912181303</v>
      </c>
      <c r="S1267" s="5">
        <v>1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1</v>
      </c>
      <c r="AA1267" s="5">
        <v>0</v>
      </c>
      <c r="AB1267" s="5">
        <v>1</v>
      </c>
      <c r="AC1267" s="5">
        <v>1</v>
      </c>
      <c r="AD1267" s="5">
        <v>1</v>
      </c>
      <c r="AE1267" s="16">
        <v>1617852</v>
      </c>
      <c r="AF1267" s="5">
        <v>1</v>
      </c>
    </row>
    <row r="1268" spans="1:32" x14ac:dyDescent="0.25">
      <c r="A1268" s="2">
        <v>2014</v>
      </c>
      <c r="B1268" s="1" t="s">
        <v>31</v>
      </c>
      <c r="C1268" s="8">
        <v>163</v>
      </c>
      <c r="D1268" s="8">
        <v>33091</v>
      </c>
      <c r="E1268" s="9">
        <f t="shared" si="67"/>
        <v>16917.689161554194</v>
      </c>
      <c r="F1268" s="8">
        <v>363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4543</v>
      </c>
      <c r="M1268" s="9">
        <f t="shared" si="65"/>
        <v>27.871165644171779</v>
      </c>
      <c r="N1268" s="8">
        <v>12</v>
      </c>
      <c r="O1268" s="8">
        <v>0</v>
      </c>
      <c r="P1268" s="8">
        <v>0</v>
      </c>
      <c r="Q1268" s="8">
        <v>145843</v>
      </c>
      <c r="R1268" s="9">
        <f t="shared" si="66"/>
        <v>894.74233128834351</v>
      </c>
      <c r="S1268" s="5">
        <v>0</v>
      </c>
      <c r="T1268" s="5">
        <v>0</v>
      </c>
      <c r="U1268" s="5">
        <v>0</v>
      </c>
      <c r="V1268" s="5">
        <v>0</v>
      </c>
      <c r="W1268" s="5">
        <v>1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8">
        <v>121958</v>
      </c>
      <c r="AF1268" s="5">
        <v>0</v>
      </c>
    </row>
    <row r="1269" spans="1:32" x14ac:dyDescent="0.25">
      <c r="A1269" s="2">
        <v>2014</v>
      </c>
      <c r="B1269" s="1" t="s">
        <v>31</v>
      </c>
      <c r="C1269" s="8">
        <v>299</v>
      </c>
      <c r="D1269" s="8">
        <v>84532</v>
      </c>
      <c r="E1269" s="9">
        <f t="shared" si="67"/>
        <v>23559.643255295428</v>
      </c>
      <c r="F1269" s="8">
        <v>0</v>
      </c>
      <c r="G1269" s="8">
        <v>0</v>
      </c>
      <c r="H1269" s="8">
        <v>0</v>
      </c>
      <c r="I1269" s="8">
        <v>53734</v>
      </c>
      <c r="J1269" s="8">
        <v>0</v>
      </c>
      <c r="K1269" s="8">
        <v>0</v>
      </c>
      <c r="L1269" s="8">
        <v>1503</v>
      </c>
      <c r="M1269" s="9">
        <f t="shared" si="65"/>
        <v>5.0267558528428093</v>
      </c>
      <c r="N1269" s="8">
        <v>20</v>
      </c>
      <c r="O1269" s="8">
        <v>0</v>
      </c>
      <c r="P1269" s="8">
        <v>0</v>
      </c>
      <c r="Q1269" s="8">
        <v>310058</v>
      </c>
      <c r="R1269" s="9">
        <f t="shared" si="66"/>
        <v>1036.9832775919733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1</v>
      </c>
      <c r="AB1269" s="5">
        <v>0</v>
      </c>
      <c r="AC1269" s="5">
        <v>0</v>
      </c>
      <c r="AD1269" s="5">
        <v>0</v>
      </c>
      <c r="AE1269" s="8">
        <v>626821</v>
      </c>
      <c r="AF1269" s="5">
        <v>1</v>
      </c>
    </row>
    <row r="1270" spans="1:32" x14ac:dyDescent="0.25">
      <c r="A1270" s="2">
        <v>2014</v>
      </c>
      <c r="B1270" s="1" t="s">
        <v>31</v>
      </c>
      <c r="C1270" s="72">
        <v>22</v>
      </c>
      <c r="D1270" s="72">
        <v>3001</v>
      </c>
      <c r="E1270" s="9">
        <f t="shared" si="67"/>
        <v>11367.424242424242</v>
      </c>
      <c r="F1270" s="73">
        <v>2260</v>
      </c>
      <c r="G1270" s="15">
        <v>175</v>
      </c>
      <c r="H1270" s="15">
        <v>113</v>
      </c>
      <c r="I1270" s="15">
        <v>0</v>
      </c>
      <c r="J1270" s="15">
        <v>0</v>
      </c>
      <c r="K1270" s="15">
        <v>0</v>
      </c>
      <c r="L1270" s="15">
        <v>1234</v>
      </c>
      <c r="M1270" s="9">
        <f t="shared" si="65"/>
        <v>56.090909090909093</v>
      </c>
      <c r="N1270" s="15">
        <v>5</v>
      </c>
      <c r="O1270" s="15">
        <v>1</v>
      </c>
      <c r="P1270" s="15">
        <v>1</v>
      </c>
      <c r="Q1270" s="74">
        <v>17014</v>
      </c>
      <c r="R1270" s="9">
        <f t="shared" si="66"/>
        <v>773.36363636363637</v>
      </c>
      <c r="S1270" s="5">
        <v>1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1</v>
      </c>
      <c r="AA1270" s="5">
        <v>0</v>
      </c>
      <c r="AB1270" s="5">
        <v>0</v>
      </c>
      <c r="AC1270" s="5">
        <v>1</v>
      </c>
      <c r="AD1270" s="5">
        <v>0</v>
      </c>
      <c r="AE1270" s="75">
        <v>13570</v>
      </c>
      <c r="AF1270" s="5">
        <v>0</v>
      </c>
    </row>
    <row r="1271" spans="1:32" x14ac:dyDescent="0.25">
      <c r="A1271" s="2">
        <v>2014</v>
      </c>
      <c r="B1271" s="1" t="s">
        <v>31</v>
      </c>
      <c r="C1271" s="72">
        <v>152</v>
      </c>
      <c r="D1271" s="72">
        <v>31295</v>
      </c>
      <c r="E1271" s="9">
        <f t="shared" si="67"/>
        <v>17157.346491228072</v>
      </c>
      <c r="F1271" s="73">
        <v>6585</v>
      </c>
      <c r="G1271" s="15">
        <v>1152</v>
      </c>
      <c r="H1271" s="15">
        <v>525</v>
      </c>
      <c r="I1271" s="15">
        <v>0</v>
      </c>
      <c r="J1271" s="15">
        <v>0</v>
      </c>
      <c r="K1271" s="15">
        <v>0</v>
      </c>
      <c r="L1271" s="15">
        <v>39118</v>
      </c>
      <c r="M1271" s="9">
        <f t="shared" si="65"/>
        <v>257.35526315789474</v>
      </c>
      <c r="N1271" s="15">
        <v>18</v>
      </c>
      <c r="O1271" s="15">
        <v>5</v>
      </c>
      <c r="P1271" s="15">
        <v>3</v>
      </c>
      <c r="Q1271" s="74">
        <v>209300</v>
      </c>
      <c r="R1271" s="9">
        <f t="shared" si="66"/>
        <v>1376.9736842105262</v>
      </c>
      <c r="S1271" s="5">
        <v>1</v>
      </c>
      <c r="T1271" s="5">
        <v>1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1</v>
      </c>
      <c r="AA1271" s="5">
        <v>0</v>
      </c>
      <c r="AB1271" s="5">
        <v>0</v>
      </c>
      <c r="AC1271" s="5">
        <v>1</v>
      </c>
      <c r="AD1271" s="5">
        <v>0</v>
      </c>
      <c r="AE1271" s="75">
        <v>111594</v>
      </c>
      <c r="AF1271" s="5">
        <v>1</v>
      </c>
    </row>
    <row r="1272" spans="1:32" x14ac:dyDescent="0.25">
      <c r="A1272" s="2">
        <v>2014</v>
      </c>
      <c r="B1272" s="1" t="s">
        <v>29</v>
      </c>
      <c r="C1272" s="72">
        <v>8</v>
      </c>
      <c r="D1272" s="72">
        <v>1102</v>
      </c>
      <c r="E1272" s="9">
        <f t="shared" si="67"/>
        <v>11479.166666666666</v>
      </c>
      <c r="F1272" s="73">
        <v>480</v>
      </c>
      <c r="G1272" s="15">
        <v>0</v>
      </c>
      <c r="H1272" s="15">
        <v>0</v>
      </c>
      <c r="I1272" s="15">
        <v>0</v>
      </c>
      <c r="J1272" s="15">
        <v>0</v>
      </c>
      <c r="K1272" s="15">
        <v>0</v>
      </c>
      <c r="L1272" s="15">
        <v>242</v>
      </c>
      <c r="M1272" s="9">
        <f t="shared" si="65"/>
        <v>30.25</v>
      </c>
      <c r="N1272" s="15">
        <v>3</v>
      </c>
      <c r="O1272" s="15">
        <v>0</v>
      </c>
      <c r="P1272" s="15">
        <v>0</v>
      </c>
      <c r="Q1272" s="74">
        <v>3160</v>
      </c>
      <c r="R1272" s="9">
        <f t="shared" si="66"/>
        <v>395</v>
      </c>
      <c r="S1272" s="5">
        <v>1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75">
        <v>519</v>
      </c>
      <c r="AF1272" s="5">
        <v>0</v>
      </c>
    </row>
    <row r="1273" spans="1:32" x14ac:dyDescent="0.25">
      <c r="A1273" s="2">
        <v>2014</v>
      </c>
      <c r="B1273" s="1" t="s">
        <v>29</v>
      </c>
      <c r="C1273" s="72">
        <v>6</v>
      </c>
      <c r="D1273" s="72">
        <v>825</v>
      </c>
      <c r="E1273" s="9">
        <f t="shared" si="67"/>
        <v>11458.333333333334</v>
      </c>
      <c r="F1273" s="73">
        <v>913</v>
      </c>
      <c r="G1273" s="15">
        <v>0</v>
      </c>
      <c r="H1273" s="15">
        <v>0</v>
      </c>
      <c r="I1273" s="15">
        <v>0</v>
      </c>
      <c r="J1273" s="15">
        <v>1694</v>
      </c>
      <c r="K1273" s="15">
        <v>0</v>
      </c>
      <c r="L1273" s="15">
        <v>491</v>
      </c>
      <c r="M1273" s="9">
        <f t="shared" si="65"/>
        <v>81.833333333333329</v>
      </c>
      <c r="N1273" s="15">
        <v>2</v>
      </c>
      <c r="O1273" s="15">
        <v>0</v>
      </c>
      <c r="P1273" s="15">
        <v>0</v>
      </c>
      <c r="Q1273" s="74">
        <v>12535</v>
      </c>
      <c r="R1273" s="9">
        <f t="shared" si="66"/>
        <v>2089.1666666666665</v>
      </c>
      <c r="S1273" s="5">
        <v>1</v>
      </c>
      <c r="T1273" s="5">
        <v>0</v>
      </c>
      <c r="U1273" s="5">
        <v>0</v>
      </c>
      <c r="V1273" s="5">
        <v>1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1</v>
      </c>
      <c r="AC1273" s="5">
        <v>0</v>
      </c>
      <c r="AD1273" s="5">
        <v>1</v>
      </c>
      <c r="AE1273" s="75">
        <v>7180</v>
      </c>
      <c r="AF1273" s="5">
        <v>0</v>
      </c>
    </row>
    <row r="1274" spans="1:32" x14ac:dyDescent="0.25">
      <c r="A1274" s="2">
        <v>2014</v>
      </c>
      <c r="B1274" s="1" t="s">
        <v>29</v>
      </c>
      <c r="C1274" s="72">
        <v>44</v>
      </c>
      <c r="D1274" s="72">
        <v>6109</v>
      </c>
      <c r="E1274" s="9">
        <f t="shared" si="67"/>
        <v>11570.075757575758</v>
      </c>
      <c r="F1274" s="73">
        <v>2070</v>
      </c>
      <c r="G1274" s="15">
        <v>429</v>
      </c>
      <c r="H1274" s="15">
        <v>0</v>
      </c>
      <c r="I1274" s="15">
        <v>0</v>
      </c>
      <c r="J1274" s="15">
        <v>0</v>
      </c>
      <c r="K1274" s="15">
        <v>0</v>
      </c>
      <c r="L1274" s="15">
        <v>3882</v>
      </c>
      <c r="M1274" s="9">
        <f t="shared" si="65"/>
        <v>88.227272727272734</v>
      </c>
      <c r="N1274" s="15">
        <v>10</v>
      </c>
      <c r="O1274" s="15">
        <v>2</v>
      </c>
      <c r="P1274" s="15">
        <v>1</v>
      </c>
      <c r="Q1274" s="74">
        <v>53974</v>
      </c>
      <c r="R1274" s="9">
        <f t="shared" si="66"/>
        <v>1226.6818181818182</v>
      </c>
      <c r="S1274" s="5">
        <v>1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1</v>
      </c>
      <c r="AA1274" s="5">
        <v>0</v>
      </c>
      <c r="AB1274" s="5">
        <v>0</v>
      </c>
      <c r="AC1274" s="5">
        <v>0</v>
      </c>
      <c r="AD1274" s="5">
        <v>0</v>
      </c>
      <c r="AE1274" s="75">
        <v>14203</v>
      </c>
      <c r="AF1274" s="5">
        <v>0</v>
      </c>
    </row>
    <row r="1275" spans="1:32" x14ac:dyDescent="0.25">
      <c r="A1275" s="2">
        <v>2014</v>
      </c>
      <c r="B1275" s="1" t="s">
        <v>30</v>
      </c>
      <c r="C1275" s="72">
        <v>17</v>
      </c>
      <c r="D1275" s="72">
        <v>1916</v>
      </c>
      <c r="E1275" s="9">
        <f t="shared" si="67"/>
        <v>9392.1568627450979</v>
      </c>
      <c r="F1275" s="73">
        <v>1570</v>
      </c>
      <c r="G1275" s="15">
        <v>151</v>
      </c>
      <c r="H1275" s="15">
        <v>70</v>
      </c>
      <c r="I1275" s="15">
        <v>0</v>
      </c>
      <c r="J1275" s="15">
        <v>0</v>
      </c>
      <c r="K1275" s="15">
        <v>0</v>
      </c>
      <c r="L1275" s="15">
        <v>2796</v>
      </c>
      <c r="M1275" s="9">
        <f t="shared" si="65"/>
        <v>164.47058823529412</v>
      </c>
      <c r="N1275" s="15">
        <v>7</v>
      </c>
      <c r="O1275" s="15">
        <v>4</v>
      </c>
      <c r="P1275" s="15">
        <v>1</v>
      </c>
      <c r="Q1275" s="74">
        <v>19513</v>
      </c>
      <c r="R1275" s="9">
        <f t="shared" si="66"/>
        <v>1147.8235294117646</v>
      </c>
      <c r="S1275" s="5">
        <v>1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1</v>
      </c>
      <c r="AA1275" s="5">
        <v>0</v>
      </c>
      <c r="AB1275" s="5">
        <v>0</v>
      </c>
      <c r="AC1275" s="5">
        <v>1</v>
      </c>
      <c r="AD1275" s="5">
        <v>0</v>
      </c>
      <c r="AE1275" s="75">
        <v>6037</v>
      </c>
      <c r="AF1275" s="5">
        <v>0</v>
      </c>
    </row>
    <row r="1276" spans="1:32" x14ac:dyDescent="0.25">
      <c r="A1276" s="2">
        <v>2014</v>
      </c>
      <c r="B1276" s="1" t="s">
        <v>30</v>
      </c>
      <c r="C1276" s="72">
        <v>2</v>
      </c>
      <c r="D1276" s="72">
        <v>195</v>
      </c>
      <c r="E1276" s="9">
        <f>D1276/C1276/12*1000</f>
        <v>8125</v>
      </c>
      <c r="F1276" s="73">
        <v>1243</v>
      </c>
      <c r="G1276" s="15">
        <v>51</v>
      </c>
      <c r="H1276" s="15">
        <v>29</v>
      </c>
      <c r="I1276" s="15">
        <v>0</v>
      </c>
      <c r="J1276" s="15">
        <v>0</v>
      </c>
      <c r="K1276" s="15">
        <v>0</v>
      </c>
      <c r="L1276" s="15">
        <v>2034</v>
      </c>
      <c r="M1276" s="9">
        <f t="shared" si="65"/>
        <v>1017</v>
      </c>
      <c r="N1276" s="15">
        <v>8</v>
      </c>
      <c r="O1276" s="15">
        <v>1</v>
      </c>
      <c r="P1276" s="15">
        <v>0</v>
      </c>
      <c r="Q1276" s="74">
        <v>2005</v>
      </c>
      <c r="R1276" s="9">
        <f t="shared" si="66"/>
        <v>1002.5</v>
      </c>
      <c r="S1276" s="5">
        <v>1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1</v>
      </c>
      <c r="AA1276" s="5">
        <v>0</v>
      </c>
      <c r="AB1276" s="5">
        <v>0</v>
      </c>
      <c r="AC1276" s="5">
        <v>1</v>
      </c>
      <c r="AD1276" s="5">
        <v>0</v>
      </c>
      <c r="AE1276" s="75">
        <v>1208</v>
      </c>
      <c r="AF1276" s="5">
        <v>0</v>
      </c>
    </row>
    <row r="1277" spans="1:32" x14ac:dyDescent="0.25">
      <c r="A1277" s="2">
        <v>2014</v>
      </c>
      <c r="B1277" s="1" t="s">
        <v>35</v>
      </c>
      <c r="C1277" s="72">
        <v>4</v>
      </c>
      <c r="D1277" s="72">
        <v>382</v>
      </c>
      <c r="E1277" s="9">
        <f t="shared" si="67"/>
        <v>7958.333333333333</v>
      </c>
      <c r="F1277" s="73">
        <v>1546</v>
      </c>
      <c r="G1277" s="15">
        <v>226</v>
      </c>
      <c r="H1277" s="15">
        <v>128</v>
      </c>
      <c r="I1277" s="15">
        <v>0</v>
      </c>
      <c r="J1277" s="15">
        <v>0</v>
      </c>
      <c r="K1277" s="15">
        <v>0</v>
      </c>
      <c r="L1277" s="15">
        <v>2212</v>
      </c>
      <c r="M1277" s="9">
        <f t="shared" si="65"/>
        <v>553</v>
      </c>
      <c r="N1277" s="15">
        <v>6</v>
      </c>
      <c r="O1277" s="15">
        <v>2</v>
      </c>
      <c r="P1277" s="15">
        <v>1</v>
      </c>
      <c r="Q1277" s="74">
        <v>10871</v>
      </c>
      <c r="R1277" s="9">
        <f t="shared" si="66"/>
        <v>2717.75</v>
      </c>
      <c r="S1277" s="5">
        <v>1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1</v>
      </c>
      <c r="AA1277" s="5">
        <v>0</v>
      </c>
      <c r="AB1277" s="5">
        <v>0</v>
      </c>
      <c r="AC1277" s="5">
        <v>1</v>
      </c>
      <c r="AD1277" s="5">
        <v>0</v>
      </c>
      <c r="AE1277" s="75">
        <v>4308</v>
      </c>
      <c r="AF1277" s="5">
        <v>0</v>
      </c>
    </row>
    <row r="1278" spans="1:32" x14ac:dyDescent="0.25">
      <c r="A1278" s="2">
        <v>2014</v>
      </c>
      <c r="B1278" s="1" t="s">
        <v>35</v>
      </c>
      <c r="C1278" s="72">
        <v>1</v>
      </c>
      <c r="D1278" s="72">
        <v>94</v>
      </c>
      <c r="E1278" s="9">
        <f t="shared" si="67"/>
        <v>7833.333333333333</v>
      </c>
      <c r="F1278" s="73">
        <v>2229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5">
        <v>1826</v>
      </c>
      <c r="M1278" s="9">
        <f t="shared" si="65"/>
        <v>1826</v>
      </c>
      <c r="N1278" s="15">
        <v>6</v>
      </c>
      <c r="O1278" s="15">
        <v>1</v>
      </c>
      <c r="P1278" s="15">
        <v>1</v>
      </c>
      <c r="Q1278" s="74">
        <v>12872</v>
      </c>
      <c r="R1278" s="9">
        <f t="shared" si="66"/>
        <v>12872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75">
        <v>983</v>
      </c>
      <c r="AF1278" s="5">
        <v>0</v>
      </c>
    </row>
    <row r="1279" spans="1:32" x14ac:dyDescent="0.25">
      <c r="A1279" s="2">
        <v>2014</v>
      </c>
      <c r="B1279" s="1" t="s">
        <v>35</v>
      </c>
      <c r="C1279" s="72">
        <v>7</v>
      </c>
      <c r="D1279" s="72">
        <v>828</v>
      </c>
      <c r="E1279" s="9">
        <f t="shared" si="67"/>
        <v>9857.1428571428569</v>
      </c>
      <c r="F1279" s="73">
        <v>1432</v>
      </c>
      <c r="G1279" s="15">
        <v>62</v>
      </c>
      <c r="H1279" s="15">
        <v>62</v>
      </c>
      <c r="I1279" s="15">
        <v>0</v>
      </c>
      <c r="J1279" s="15">
        <v>0</v>
      </c>
      <c r="K1279" s="15">
        <v>0</v>
      </c>
      <c r="L1279" s="15">
        <v>695</v>
      </c>
      <c r="M1279" s="9">
        <f t="shared" si="65"/>
        <v>99.285714285714292</v>
      </c>
      <c r="N1279" s="15">
        <v>3</v>
      </c>
      <c r="O1279" s="15">
        <v>2</v>
      </c>
      <c r="P1279" s="15">
        <v>0</v>
      </c>
      <c r="Q1279" s="74">
        <v>8758</v>
      </c>
      <c r="R1279" s="9">
        <f t="shared" si="66"/>
        <v>1251.1428571428571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1</v>
      </c>
      <c r="AA1279" s="5">
        <v>0</v>
      </c>
      <c r="AB1279" s="5">
        <v>0</v>
      </c>
      <c r="AC1279" s="5">
        <v>1</v>
      </c>
      <c r="AD1279" s="5">
        <v>0</v>
      </c>
      <c r="AE1279" s="75">
        <v>5606</v>
      </c>
      <c r="AF1279" s="5">
        <v>0</v>
      </c>
    </row>
    <row r="1280" spans="1:32" x14ac:dyDescent="0.25">
      <c r="A1280" s="2">
        <v>2014</v>
      </c>
      <c r="B1280" s="1" t="s">
        <v>30</v>
      </c>
      <c r="C1280" s="9">
        <v>73</v>
      </c>
      <c r="D1280" s="9">
        <v>11477</v>
      </c>
      <c r="E1280" s="9">
        <f t="shared" si="67"/>
        <v>13101.59817351598</v>
      </c>
      <c r="F1280" s="9">
        <v>2667</v>
      </c>
      <c r="G1280" s="9">
        <v>989</v>
      </c>
      <c r="H1280" s="9">
        <v>392</v>
      </c>
      <c r="I1280" s="9">
        <v>0</v>
      </c>
      <c r="J1280" s="9">
        <v>0</v>
      </c>
      <c r="K1280" s="9">
        <v>0</v>
      </c>
      <c r="L1280" s="9">
        <v>4577</v>
      </c>
      <c r="M1280" s="9">
        <f t="shared" si="65"/>
        <v>62.698630136986303</v>
      </c>
      <c r="N1280" s="9">
        <v>17</v>
      </c>
      <c r="O1280" s="9">
        <v>3</v>
      </c>
      <c r="P1280" s="9">
        <v>2</v>
      </c>
      <c r="Q1280" s="9">
        <v>52196</v>
      </c>
      <c r="R1280" s="9">
        <f t="shared" si="66"/>
        <v>715.01369863013701</v>
      </c>
      <c r="S1280" s="5">
        <v>1</v>
      </c>
      <c r="T1280" s="5">
        <v>0</v>
      </c>
      <c r="U1280" s="5">
        <v>1</v>
      </c>
      <c r="V1280" s="5">
        <v>0</v>
      </c>
      <c r="W1280" s="5">
        <v>0</v>
      </c>
      <c r="X1280" s="5">
        <v>0</v>
      </c>
      <c r="Y1280" s="5">
        <v>0</v>
      </c>
      <c r="Z1280" s="5">
        <v>1</v>
      </c>
      <c r="AA1280" s="5">
        <v>0</v>
      </c>
      <c r="AB1280" s="5">
        <v>0</v>
      </c>
      <c r="AC1280" s="5">
        <v>1</v>
      </c>
      <c r="AD1280" s="5">
        <v>0</v>
      </c>
      <c r="AE1280" s="9">
        <v>30654</v>
      </c>
      <c r="AF1280" s="5">
        <v>1</v>
      </c>
    </row>
    <row r="1281" spans="1:32" x14ac:dyDescent="0.25">
      <c r="A1281" s="2">
        <v>2014</v>
      </c>
      <c r="B1281" s="1" t="s">
        <v>30</v>
      </c>
      <c r="C1281" s="8">
        <v>9</v>
      </c>
      <c r="D1281" s="8">
        <v>909</v>
      </c>
      <c r="E1281" s="9">
        <f t="shared" si="67"/>
        <v>8416.6666666666661</v>
      </c>
      <c r="F1281" s="8">
        <v>1511</v>
      </c>
      <c r="G1281" s="15">
        <v>224</v>
      </c>
      <c r="H1281" s="8">
        <v>0</v>
      </c>
      <c r="I1281" s="8">
        <v>0</v>
      </c>
      <c r="J1281" s="8">
        <v>0</v>
      </c>
      <c r="K1281" s="8">
        <v>0</v>
      </c>
      <c r="L1281" s="8">
        <v>3362</v>
      </c>
      <c r="M1281" s="9">
        <f t="shared" si="65"/>
        <v>373.55555555555554</v>
      </c>
      <c r="N1281" s="8">
        <v>6</v>
      </c>
      <c r="O1281" s="8">
        <v>2</v>
      </c>
      <c r="P1281" s="8">
        <v>1</v>
      </c>
      <c r="Q1281" s="8">
        <v>10211</v>
      </c>
      <c r="R1281" s="9">
        <f t="shared" si="66"/>
        <v>1134.5555555555557</v>
      </c>
      <c r="S1281" s="5">
        <v>1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1</v>
      </c>
      <c r="AA1281" s="5">
        <v>0</v>
      </c>
      <c r="AB1281" s="5">
        <v>0</v>
      </c>
      <c r="AC1281" s="5">
        <v>0</v>
      </c>
      <c r="AD1281" s="5">
        <v>0</v>
      </c>
      <c r="AE1281" s="8">
        <v>4377</v>
      </c>
      <c r="AF1281" s="5">
        <v>0</v>
      </c>
    </row>
    <row r="1282" spans="1:32" x14ac:dyDescent="0.25">
      <c r="A1282" s="2">
        <v>2014</v>
      </c>
      <c r="B1282" s="1" t="s">
        <v>30</v>
      </c>
      <c r="C1282" s="8">
        <v>8</v>
      </c>
      <c r="D1282" s="8">
        <v>866</v>
      </c>
      <c r="E1282" s="9">
        <f>D1282/C1282/12*1000</f>
        <v>9020.8333333333339</v>
      </c>
      <c r="F1282" s="8">
        <v>2259</v>
      </c>
      <c r="G1282" s="8">
        <v>58</v>
      </c>
      <c r="H1282" s="8">
        <v>48</v>
      </c>
      <c r="I1282" s="8">
        <v>0</v>
      </c>
      <c r="J1282" s="8">
        <v>0</v>
      </c>
      <c r="K1282" s="8">
        <v>0</v>
      </c>
      <c r="L1282" s="8">
        <v>1680</v>
      </c>
      <c r="M1282" s="9">
        <f t="shared" si="65"/>
        <v>210</v>
      </c>
      <c r="N1282" s="8">
        <v>6</v>
      </c>
      <c r="O1282" s="8">
        <v>0</v>
      </c>
      <c r="P1282" s="8">
        <v>0</v>
      </c>
      <c r="Q1282" s="8">
        <v>3937</v>
      </c>
      <c r="R1282" s="9">
        <f t="shared" si="66"/>
        <v>492.125</v>
      </c>
      <c r="S1282" s="5">
        <v>1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1</v>
      </c>
      <c r="AA1282" s="5">
        <v>0</v>
      </c>
      <c r="AB1282" s="5">
        <v>0</v>
      </c>
      <c r="AC1282" s="5">
        <v>1</v>
      </c>
      <c r="AD1282" s="5">
        <v>0</v>
      </c>
      <c r="AE1282" s="8">
        <v>2013</v>
      </c>
      <c r="AF1282" s="5">
        <v>0</v>
      </c>
    </row>
    <row r="1283" spans="1:32" x14ac:dyDescent="0.25">
      <c r="A1283" s="2">
        <v>2014</v>
      </c>
      <c r="B1283" s="1" t="s">
        <v>30</v>
      </c>
      <c r="C1283" s="8">
        <v>4</v>
      </c>
      <c r="D1283" s="8">
        <v>189</v>
      </c>
      <c r="E1283" s="9">
        <f t="shared" si="67"/>
        <v>3937.5</v>
      </c>
      <c r="F1283" s="8">
        <v>3710</v>
      </c>
      <c r="G1283" s="8">
        <v>0</v>
      </c>
      <c r="H1283" s="8">
        <v>0</v>
      </c>
      <c r="I1283" s="8">
        <v>0</v>
      </c>
      <c r="J1283" s="8">
        <v>0</v>
      </c>
      <c r="K1283" s="8">
        <v>0</v>
      </c>
      <c r="L1283" s="8">
        <v>386</v>
      </c>
      <c r="M1283" s="9">
        <f t="shared" si="65"/>
        <v>96.5</v>
      </c>
      <c r="N1283" s="8">
        <v>1</v>
      </c>
      <c r="O1283" s="8">
        <v>0</v>
      </c>
      <c r="P1283" s="8">
        <v>0</v>
      </c>
      <c r="Q1283" s="8">
        <v>1402</v>
      </c>
      <c r="R1283" s="9">
        <f t="shared" si="66"/>
        <v>350.5</v>
      </c>
      <c r="S1283" s="5">
        <v>1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8">
        <v>757</v>
      </c>
      <c r="AF1283" s="5">
        <v>0</v>
      </c>
    </row>
    <row r="1284" spans="1:32" x14ac:dyDescent="0.25">
      <c r="A1284" s="2">
        <v>2014</v>
      </c>
      <c r="B1284" s="1" t="s">
        <v>29</v>
      </c>
      <c r="C1284" s="8">
        <v>20</v>
      </c>
      <c r="D1284" s="8">
        <v>1936</v>
      </c>
      <c r="E1284" s="9">
        <f t="shared" si="67"/>
        <v>8066.6666666666661</v>
      </c>
      <c r="F1284" s="8">
        <v>1002</v>
      </c>
      <c r="G1284" s="8">
        <v>222</v>
      </c>
      <c r="H1284" s="8">
        <v>128</v>
      </c>
      <c r="I1284" s="8">
        <v>0</v>
      </c>
      <c r="J1284" s="8">
        <v>0</v>
      </c>
      <c r="K1284" s="8">
        <v>0</v>
      </c>
      <c r="L1284" s="8">
        <v>1313</v>
      </c>
      <c r="M1284" s="9">
        <f t="shared" ref="M1284:M1347" si="68">L1284/C1284</f>
        <v>65.650000000000006</v>
      </c>
      <c r="N1284" s="8">
        <v>4</v>
      </c>
      <c r="O1284" s="8">
        <v>2</v>
      </c>
      <c r="P1284" s="8">
        <v>2</v>
      </c>
      <c r="Q1284" s="8">
        <v>5152</v>
      </c>
      <c r="R1284" s="9">
        <f t="shared" ref="R1284:R1347" si="69">Q1284/C1284</f>
        <v>257.60000000000002</v>
      </c>
      <c r="S1284" s="5">
        <v>1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1</v>
      </c>
      <c r="AA1284" s="5">
        <v>0</v>
      </c>
      <c r="AB1284" s="5">
        <v>0</v>
      </c>
      <c r="AC1284" s="5">
        <v>1</v>
      </c>
      <c r="AD1284" s="5">
        <v>0</v>
      </c>
      <c r="AE1284" s="8">
        <v>4481</v>
      </c>
      <c r="AF1284" s="5">
        <v>0</v>
      </c>
    </row>
    <row r="1285" spans="1:32" x14ac:dyDescent="0.25">
      <c r="A1285" s="2">
        <v>2014</v>
      </c>
      <c r="B1285" s="1" t="s">
        <v>30</v>
      </c>
      <c r="C1285" s="8">
        <v>4</v>
      </c>
      <c r="D1285" s="8">
        <v>339</v>
      </c>
      <c r="E1285" s="9">
        <f t="shared" si="67"/>
        <v>7062.5</v>
      </c>
      <c r="F1285" s="8">
        <v>2205</v>
      </c>
      <c r="G1285" s="8">
        <v>0</v>
      </c>
      <c r="H1285" s="8">
        <v>0</v>
      </c>
      <c r="I1285" s="8">
        <v>0</v>
      </c>
      <c r="J1285" s="8">
        <v>0</v>
      </c>
      <c r="K1285" s="8">
        <v>0</v>
      </c>
      <c r="L1285" s="8">
        <v>680</v>
      </c>
      <c r="M1285" s="9">
        <f t="shared" si="68"/>
        <v>170</v>
      </c>
      <c r="N1285" s="8">
        <v>1</v>
      </c>
      <c r="O1285" s="8">
        <v>1</v>
      </c>
      <c r="P1285" s="8">
        <v>0</v>
      </c>
      <c r="Q1285" s="8">
        <v>5678</v>
      </c>
      <c r="R1285" s="9">
        <f t="shared" si="69"/>
        <v>1419.5</v>
      </c>
      <c r="S1285" s="5">
        <v>1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8">
        <v>560</v>
      </c>
      <c r="AF1285" s="5">
        <v>0</v>
      </c>
    </row>
    <row r="1286" spans="1:32" x14ac:dyDescent="0.25">
      <c r="A1286" s="2">
        <v>2014</v>
      </c>
      <c r="B1286" s="1" t="s">
        <v>30</v>
      </c>
      <c r="C1286" s="8">
        <v>2</v>
      </c>
      <c r="D1286" s="8">
        <v>216</v>
      </c>
      <c r="E1286" s="9">
        <f t="shared" si="67"/>
        <v>9000</v>
      </c>
      <c r="F1286" s="8">
        <v>1611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819</v>
      </c>
      <c r="M1286" s="9">
        <f t="shared" si="68"/>
        <v>409.5</v>
      </c>
      <c r="N1286" s="8">
        <v>1</v>
      </c>
      <c r="O1286" s="8">
        <v>0</v>
      </c>
      <c r="P1286" s="8">
        <v>0</v>
      </c>
      <c r="Q1286" s="8">
        <v>2623</v>
      </c>
      <c r="R1286" s="9">
        <f t="shared" si="69"/>
        <v>1311.5</v>
      </c>
      <c r="S1286" s="5">
        <v>1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8">
        <v>422</v>
      </c>
      <c r="AF1286" s="5">
        <v>0</v>
      </c>
    </row>
    <row r="1287" spans="1:32" x14ac:dyDescent="0.25">
      <c r="A1287" s="2">
        <v>2014</v>
      </c>
      <c r="B1287" s="1" t="s">
        <v>30</v>
      </c>
      <c r="C1287" s="8">
        <v>6</v>
      </c>
      <c r="D1287" s="8">
        <v>823</v>
      </c>
      <c r="E1287" s="9">
        <f t="shared" si="67"/>
        <v>11430.555555555555</v>
      </c>
      <c r="F1287" s="8">
        <v>1259</v>
      </c>
      <c r="G1287" s="8">
        <v>0</v>
      </c>
      <c r="H1287" s="8">
        <v>0</v>
      </c>
      <c r="I1287" s="8">
        <v>0</v>
      </c>
      <c r="J1287" s="8">
        <v>0</v>
      </c>
      <c r="K1287" s="8">
        <v>0</v>
      </c>
      <c r="L1287" s="8">
        <v>2160</v>
      </c>
      <c r="M1287" s="9">
        <f t="shared" si="68"/>
        <v>360</v>
      </c>
      <c r="N1287" s="8">
        <v>6</v>
      </c>
      <c r="O1287" s="8">
        <v>4</v>
      </c>
      <c r="P1287" s="8">
        <v>3</v>
      </c>
      <c r="Q1287" s="8">
        <v>12105</v>
      </c>
      <c r="R1287" s="9">
        <f t="shared" si="69"/>
        <v>2017.5</v>
      </c>
      <c r="S1287" s="5">
        <v>1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8">
        <v>1064</v>
      </c>
      <c r="AF1287" s="5">
        <v>0</v>
      </c>
    </row>
    <row r="1288" spans="1:32" x14ac:dyDescent="0.25">
      <c r="A1288" s="2">
        <v>2014</v>
      </c>
      <c r="B1288" s="1" t="s">
        <v>30</v>
      </c>
      <c r="C1288" s="8">
        <v>1</v>
      </c>
      <c r="D1288" s="8">
        <v>41</v>
      </c>
      <c r="E1288" s="9">
        <f t="shared" si="67"/>
        <v>3416.6666666666665</v>
      </c>
      <c r="F1288" s="8">
        <v>2005</v>
      </c>
      <c r="G1288" s="8">
        <v>0</v>
      </c>
      <c r="H1288" s="8">
        <v>0</v>
      </c>
      <c r="I1288" s="8">
        <v>0</v>
      </c>
      <c r="J1288" s="8">
        <v>0</v>
      </c>
      <c r="K1288" s="8">
        <v>0</v>
      </c>
      <c r="L1288" s="8">
        <v>1350</v>
      </c>
      <c r="M1288" s="9">
        <f t="shared" si="68"/>
        <v>1350</v>
      </c>
      <c r="N1288" s="8">
        <v>7</v>
      </c>
      <c r="O1288" s="8">
        <v>2</v>
      </c>
      <c r="P1288" s="8">
        <v>1</v>
      </c>
      <c r="Q1288" s="8">
        <v>2534</v>
      </c>
      <c r="R1288" s="9">
        <f t="shared" si="69"/>
        <v>2534</v>
      </c>
      <c r="S1288" s="5">
        <v>1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8">
        <v>193</v>
      </c>
      <c r="AF1288" s="5">
        <v>0</v>
      </c>
    </row>
    <row r="1289" spans="1:32" x14ac:dyDescent="0.25">
      <c r="A1289" s="2">
        <v>2014</v>
      </c>
      <c r="B1289" s="1" t="s">
        <v>29</v>
      </c>
      <c r="C1289" s="8">
        <v>7</v>
      </c>
      <c r="D1289" s="8">
        <v>734</v>
      </c>
      <c r="E1289" s="9">
        <f>D1289/C1289/12*1000</f>
        <v>8738.0952380952385</v>
      </c>
      <c r="F1289" s="8">
        <v>500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162</v>
      </c>
      <c r="M1289" s="9">
        <f t="shared" si="68"/>
        <v>23.142857142857142</v>
      </c>
      <c r="N1289" s="8">
        <v>2</v>
      </c>
      <c r="O1289" s="8">
        <v>0</v>
      </c>
      <c r="P1289" s="8">
        <v>0</v>
      </c>
      <c r="Q1289" s="8">
        <v>237</v>
      </c>
      <c r="R1289" s="9">
        <f t="shared" si="69"/>
        <v>33.857142857142854</v>
      </c>
      <c r="S1289" s="5">
        <v>1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8">
        <v>441</v>
      </c>
      <c r="AF1289" s="5">
        <v>1</v>
      </c>
    </row>
    <row r="1290" spans="1:32" x14ac:dyDescent="0.25">
      <c r="A1290" s="2">
        <v>2014</v>
      </c>
      <c r="B1290" s="1" t="s">
        <v>29</v>
      </c>
      <c r="C1290" s="6">
        <v>706</v>
      </c>
      <c r="D1290" s="6">
        <v>156522</v>
      </c>
      <c r="E1290" s="9">
        <f t="shared" si="67"/>
        <v>18475.212464589236</v>
      </c>
      <c r="F1290" s="6">
        <v>16378</v>
      </c>
      <c r="G1290" s="6">
        <v>3792</v>
      </c>
      <c r="H1290" s="6">
        <v>1340</v>
      </c>
      <c r="I1290" s="6">
        <v>17927</v>
      </c>
      <c r="J1290" s="6">
        <v>0</v>
      </c>
      <c r="K1290" s="6">
        <v>0</v>
      </c>
      <c r="L1290" s="6">
        <v>43618</v>
      </c>
      <c r="M1290" s="9">
        <f t="shared" si="68"/>
        <v>61.781869688385271</v>
      </c>
      <c r="N1290" s="6">
        <f>105+10</f>
        <v>115</v>
      </c>
      <c r="O1290" s="6">
        <v>34</v>
      </c>
      <c r="P1290" s="6">
        <v>7</v>
      </c>
      <c r="Q1290" s="6">
        <v>1143467</v>
      </c>
      <c r="R1290" s="9">
        <f t="shared" si="69"/>
        <v>1619.64164305949</v>
      </c>
      <c r="S1290" s="5">
        <v>1</v>
      </c>
      <c r="T1290" s="5">
        <v>0</v>
      </c>
      <c r="U1290" s="5">
        <v>1</v>
      </c>
      <c r="V1290" s="5">
        <v>0</v>
      </c>
      <c r="W1290" s="5">
        <v>0</v>
      </c>
      <c r="X1290" s="5">
        <v>0</v>
      </c>
      <c r="Y1290" s="5">
        <v>0</v>
      </c>
      <c r="Z1290" s="5">
        <v>1</v>
      </c>
      <c r="AA1290" s="5">
        <v>1</v>
      </c>
      <c r="AB1290" s="5">
        <v>0</v>
      </c>
      <c r="AC1290" s="5">
        <v>1</v>
      </c>
      <c r="AD1290" s="5">
        <v>0</v>
      </c>
      <c r="AE1290" s="6">
        <v>449562</v>
      </c>
      <c r="AF1290" s="5">
        <v>0</v>
      </c>
    </row>
    <row r="1291" spans="1:32" x14ac:dyDescent="0.25">
      <c r="A1291" s="2">
        <v>2014</v>
      </c>
      <c r="B1291" s="1" t="s">
        <v>29</v>
      </c>
      <c r="C1291" s="7">
        <v>8</v>
      </c>
      <c r="D1291" s="7">
        <v>1619</v>
      </c>
      <c r="E1291" s="9">
        <f>D1291/C1291/12*1000</f>
        <v>16864.583333333332</v>
      </c>
      <c r="F1291" s="7">
        <v>2387</v>
      </c>
      <c r="G1291" s="7">
        <f>173+129</f>
        <v>302</v>
      </c>
      <c r="H1291" s="7">
        <v>173</v>
      </c>
      <c r="I1291" s="7">
        <v>0</v>
      </c>
      <c r="J1291" s="7">
        <v>0</v>
      </c>
      <c r="K1291" s="7">
        <v>0</v>
      </c>
      <c r="L1291" s="7">
        <v>357</v>
      </c>
      <c r="M1291" s="9">
        <f t="shared" si="68"/>
        <v>44.625</v>
      </c>
      <c r="N1291" s="7">
        <v>0</v>
      </c>
      <c r="O1291" s="7">
        <v>0</v>
      </c>
      <c r="P1291" s="7">
        <v>0</v>
      </c>
      <c r="Q1291" s="7">
        <v>11674</v>
      </c>
      <c r="R1291" s="9">
        <f t="shared" si="69"/>
        <v>1459.25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1</v>
      </c>
      <c r="AA1291" s="5">
        <v>0</v>
      </c>
      <c r="AB1291" s="5">
        <v>0</v>
      </c>
      <c r="AC1291" s="5">
        <v>1</v>
      </c>
      <c r="AD1291" s="5">
        <v>0</v>
      </c>
      <c r="AE1291" s="7">
        <v>7975</v>
      </c>
      <c r="AF1291" s="5">
        <v>1</v>
      </c>
    </row>
    <row r="1292" spans="1:32" x14ac:dyDescent="0.25">
      <c r="A1292" s="2">
        <v>2014</v>
      </c>
      <c r="B1292" s="1" t="s">
        <v>29</v>
      </c>
      <c r="C1292" s="7">
        <v>9</v>
      </c>
      <c r="D1292" s="7">
        <v>1489</v>
      </c>
      <c r="E1292" s="9">
        <f t="shared" ref="E1292:E1333" si="70">D1292/C1292/12*1000</f>
        <v>13787.037037037038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267</v>
      </c>
      <c r="M1292" s="9">
        <f t="shared" si="68"/>
        <v>29.666666666666668</v>
      </c>
      <c r="N1292" s="7">
        <f>4</f>
        <v>4</v>
      </c>
      <c r="O1292" s="7">
        <v>0</v>
      </c>
      <c r="P1292" s="7">
        <v>0</v>
      </c>
      <c r="Q1292" s="7">
        <v>12199</v>
      </c>
      <c r="R1292" s="9">
        <f t="shared" si="69"/>
        <v>1355.4444444444443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7">
        <v>4127</v>
      </c>
      <c r="AF1292" s="5">
        <v>1</v>
      </c>
    </row>
    <row r="1293" spans="1:32" x14ac:dyDescent="0.25">
      <c r="A1293" s="2">
        <v>2014</v>
      </c>
      <c r="B1293" s="1" t="s">
        <v>29</v>
      </c>
      <c r="C1293" s="7">
        <v>12</v>
      </c>
      <c r="D1293" s="7">
        <v>1466</v>
      </c>
      <c r="E1293" s="9">
        <f t="shared" si="70"/>
        <v>10180.555555555555</v>
      </c>
      <c r="F1293" s="7">
        <v>695</v>
      </c>
      <c r="G1293" s="7">
        <f>37+73</f>
        <v>110</v>
      </c>
      <c r="H1293" s="7">
        <v>37</v>
      </c>
      <c r="I1293" s="7">
        <v>0</v>
      </c>
      <c r="J1293" s="7">
        <v>0</v>
      </c>
      <c r="K1293" s="7">
        <v>0</v>
      </c>
      <c r="L1293" s="7">
        <v>408</v>
      </c>
      <c r="M1293" s="9">
        <f t="shared" si="68"/>
        <v>34</v>
      </c>
      <c r="N1293" s="7">
        <v>0</v>
      </c>
      <c r="O1293" s="7">
        <v>0</v>
      </c>
      <c r="P1293" s="7">
        <v>0</v>
      </c>
      <c r="Q1293" s="7">
        <v>4407</v>
      </c>
      <c r="R1293" s="9">
        <f t="shared" si="69"/>
        <v>367.25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1</v>
      </c>
      <c r="AA1293" s="5">
        <v>0</v>
      </c>
      <c r="AB1293" s="5">
        <v>0</v>
      </c>
      <c r="AC1293" s="5">
        <v>1</v>
      </c>
      <c r="AD1293" s="5">
        <v>0</v>
      </c>
      <c r="AE1293" s="7">
        <v>3673</v>
      </c>
      <c r="AF1293" s="5">
        <v>0</v>
      </c>
    </row>
    <row r="1294" spans="1:32" x14ac:dyDescent="0.25">
      <c r="A1294" s="2">
        <v>2014</v>
      </c>
      <c r="B1294" s="1" t="s">
        <v>29</v>
      </c>
      <c r="C1294" s="7">
        <v>38</v>
      </c>
      <c r="D1294" s="7">
        <v>5863</v>
      </c>
      <c r="E1294" s="9">
        <f t="shared" si="70"/>
        <v>12857.456140350876</v>
      </c>
      <c r="F1294" s="7">
        <v>1310</v>
      </c>
      <c r="G1294" s="7">
        <f>193+62</f>
        <v>255</v>
      </c>
      <c r="H1294" s="7">
        <v>193</v>
      </c>
      <c r="I1294" s="7">
        <v>0</v>
      </c>
      <c r="J1294" s="7">
        <v>0</v>
      </c>
      <c r="K1294" s="7">
        <v>0</v>
      </c>
      <c r="L1294" s="7">
        <v>1579</v>
      </c>
      <c r="M1294" s="9">
        <f t="shared" si="68"/>
        <v>41.55263157894737</v>
      </c>
      <c r="N1294" s="7">
        <f>1+10</f>
        <v>11</v>
      </c>
      <c r="O1294" s="7">
        <v>0</v>
      </c>
      <c r="P1294" s="7">
        <v>1</v>
      </c>
      <c r="Q1294" s="7">
        <v>42225</v>
      </c>
      <c r="R1294" s="9">
        <f t="shared" si="69"/>
        <v>1111.1842105263158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1</v>
      </c>
      <c r="AA1294" s="5">
        <v>0</v>
      </c>
      <c r="AB1294" s="5">
        <v>0</v>
      </c>
      <c r="AC1294" s="5">
        <v>1</v>
      </c>
      <c r="AD1294" s="5">
        <v>0</v>
      </c>
      <c r="AE1294" s="7">
        <v>19039</v>
      </c>
      <c r="AF1294" s="5">
        <v>0</v>
      </c>
    </row>
    <row r="1295" spans="1:32" x14ac:dyDescent="0.25">
      <c r="A1295" s="2">
        <v>2014</v>
      </c>
      <c r="B1295" s="1" t="s">
        <v>29</v>
      </c>
      <c r="C1295" s="7">
        <v>5</v>
      </c>
      <c r="D1295" s="7">
        <v>490</v>
      </c>
      <c r="E1295" s="9">
        <f t="shared" si="70"/>
        <v>8166.6666666666661</v>
      </c>
      <c r="F1295" s="7">
        <v>37</v>
      </c>
      <c r="G1295" s="7">
        <f>2+63+35+11</f>
        <v>111</v>
      </c>
      <c r="H1295" s="7">
        <f>2</f>
        <v>2</v>
      </c>
      <c r="I1295" s="7">
        <v>0</v>
      </c>
      <c r="J1295" s="7">
        <v>0</v>
      </c>
      <c r="K1295" s="7">
        <v>0</v>
      </c>
      <c r="L1295" s="7">
        <v>225</v>
      </c>
      <c r="M1295" s="9">
        <f t="shared" si="68"/>
        <v>45</v>
      </c>
      <c r="N1295" s="7">
        <v>2</v>
      </c>
      <c r="O1295" s="7">
        <v>0</v>
      </c>
      <c r="P1295" s="7">
        <v>0</v>
      </c>
      <c r="Q1295" s="7">
        <v>42492</v>
      </c>
      <c r="R1295" s="9">
        <f t="shared" si="69"/>
        <v>8498.4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1</v>
      </c>
      <c r="AA1295" s="5">
        <v>0</v>
      </c>
      <c r="AB1295" s="5">
        <v>0</v>
      </c>
      <c r="AC1295" s="5">
        <v>1</v>
      </c>
      <c r="AD1295" s="5">
        <v>0</v>
      </c>
      <c r="AE1295" s="7">
        <v>5099</v>
      </c>
      <c r="AF1295" s="5">
        <v>1</v>
      </c>
    </row>
    <row r="1296" spans="1:32" x14ac:dyDescent="0.25">
      <c r="A1296" s="2">
        <v>2014</v>
      </c>
      <c r="B1296" s="1" t="s">
        <v>29</v>
      </c>
      <c r="C1296" s="7">
        <v>1</v>
      </c>
      <c r="D1296" s="7">
        <v>80</v>
      </c>
      <c r="E1296" s="9">
        <f t="shared" si="70"/>
        <v>6666.666666666667</v>
      </c>
      <c r="F1296" s="7">
        <v>432</v>
      </c>
      <c r="G1296" s="7">
        <f>25+25+25</f>
        <v>75</v>
      </c>
      <c r="H1296" s="7">
        <v>0</v>
      </c>
      <c r="I1296" s="7">
        <v>0</v>
      </c>
      <c r="J1296" s="7">
        <v>0</v>
      </c>
      <c r="K1296" s="7">
        <v>0</v>
      </c>
      <c r="L1296" s="7">
        <v>90</v>
      </c>
      <c r="M1296" s="9">
        <f t="shared" si="68"/>
        <v>90</v>
      </c>
      <c r="N1296" s="7">
        <v>1</v>
      </c>
      <c r="O1296" s="7">
        <v>0</v>
      </c>
      <c r="P1296" s="7">
        <v>0</v>
      </c>
      <c r="Q1296" s="7">
        <v>5773</v>
      </c>
      <c r="R1296" s="9">
        <f t="shared" si="69"/>
        <v>5773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  <c r="Z1296" s="5">
        <v>1</v>
      </c>
      <c r="AA1296" s="5">
        <v>0</v>
      </c>
      <c r="AB1296" s="5">
        <v>0</v>
      </c>
      <c r="AC1296" s="5">
        <v>0</v>
      </c>
      <c r="AD1296" s="5">
        <v>0</v>
      </c>
      <c r="AE1296" s="7">
        <v>221</v>
      </c>
      <c r="AF1296" s="5">
        <v>0</v>
      </c>
    </row>
    <row r="1297" spans="1:32" x14ac:dyDescent="0.25">
      <c r="A1297" s="2">
        <v>2014</v>
      </c>
      <c r="B1297" s="1" t="s">
        <v>29</v>
      </c>
      <c r="C1297" s="7">
        <v>11</v>
      </c>
      <c r="D1297" s="7">
        <v>2846</v>
      </c>
      <c r="E1297" s="9">
        <f>D1297/C1297/12*1000</f>
        <v>21560.606060606064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563</v>
      </c>
      <c r="M1297" s="9">
        <f t="shared" si="68"/>
        <v>51.18181818181818</v>
      </c>
      <c r="N1297" s="7">
        <v>6</v>
      </c>
      <c r="O1297" s="7">
        <v>0</v>
      </c>
      <c r="P1297" s="7">
        <v>0</v>
      </c>
      <c r="Q1297" s="7">
        <v>18482</v>
      </c>
      <c r="R1297" s="9">
        <f t="shared" si="69"/>
        <v>1680.1818181818182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7">
        <v>7649</v>
      </c>
      <c r="AF1297" s="5">
        <v>0</v>
      </c>
    </row>
    <row r="1298" spans="1:32" x14ac:dyDescent="0.25">
      <c r="A1298" s="2">
        <v>2014</v>
      </c>
      <c r="B1298" s="1" t="s">
        <v>30</v>
      </c>
      <c r="C1298" s="8">
        <v>15</v>
      </c>
      <c r="D1298" s="8">
        <v>1350</v>
      </c>
      <c r="E1298" s="9">
        <f t="shared" si="70"/>
        <v>7500</v>
      </c>
      <c r="F1298" s="8">
        <v>2418</v>
      </c>
      <c r="G1298" s="8">
        <v>185</v>
      </c>
      <c r="H1298" s="8">
        <v>145</v>
      </c>
      <c r="I1298" s="9">
        <v>0</v>
      </c>
      <c r="J1298" s="9">
        <v>0</v>
      </c>
      <c r="K1298" s="9">
        <v>0</v>
      </c>
      <c r="L1298" s="8">
        <v>6115</v>
      </c>
      <c r="M1298" s="9">
        <f t="shared" si="68"/>
        <v>407.66666666666669</v>
      </c>
      <c r="N1298" s="8">
        <v>17</v>
      </c>
      <c r="O1298" s="8">
        <v>9</v>
      </c>
      <c r="P1298" s="8">
        <v>1</v>
      </c>
      <c r="Q1298" s="8">
        <v>33864</v>
      </c>
      <c r="R1298" s="9">
        <f t="shared" si="69"/>
        <v>2257.6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1</v>
      </c>
      <c r="AA1298" s="5">
        <v>0</v>
      </c>
      <c r="AB1298" s="5">
        <v>0</v>
      </c>
      <c r="AC1298" s="5">
        <v>1</v>
      </c>
      <c r="AD1298" s="5">
        <v>0</v>
      </c>
      <c r="AE1298" s="8">
        <v>6876</v>
      </c>
      <c r="AF1298" s="5">
        <v>0</v>
      </c>
    </row>
    <row r="1299" spans="1:32" x14ac:dyDescent="0.25">
      <c r="A1299" s="2">
        <v>2014</v>
      </c>
      <c r="B1299" s="1" t="s">
        <v>30</v>
      </c>
      <c r="C1299" s="8">
        <v>148</v>
      </c>
      <c r="D1299" s="8">
        <v>27565</v>
      </c>
      <c r="E1299" s="9">
        <f t="shared" si="70"/>
        <v>15520.833333333334</v>
      </c>
      <c r="F1299" s="8">
        <v>5956</v>
      </c>
      <c r="G1299" s="8">
        <v>2730</v>
      </c>
      <c r="H1299" s="8">
        <v>704</v>
      </c>
      <c r="I1299" s="8">
        <v>0</v>
      </c>
      <c r="J1299" s="8">
        <v>0</v>
      </c>
      <c r="K1299" s="8">
        <v>0</v>
      </c>
      <c r="L1299" s="8">
        <v>8642</v>
      </c>
      <c r="M1299" s="9">
        <f t="shared" si="68"/>
        <v>58.391891891891895</v>
      </c>
      <c r="N1299" s="8">
        <v>22</v>
      </c>
      <c r="O1299" s="8">
        <v>10</v>
      </c>
      <c r="P1299" s="8">
        <v>5</v>
      </c>
      <c r="Q1299" s="8">
        <v>207556</v>
      </c>
      <c r="R1299" s="9">
        <f t="shared" si="69"/>
        <v>1402.4054054054054</v>
      </c>
      <c r="S1299" s="5">
        <v>1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1</v>
      </c>
      <c r="AA1299" s="5">
        <v>0</v>
      </c>
      <c r="AB1299" s="5">
        <v>0</v>
      </c>
      <c r="AC1299" s="5">
        <v>1</v>
      </c>
      <c r="AD1299" s="5">
        <v>0</v>
      </c>
      <c r="AE1299" s="8">
        <v>80474</v>
      </c>
      <c r="AF1299" s="5">
        <v>1</v>
      </c>
    </row>
    <row r="1300" spans="1:32" x14ac:dyDescent="0.25">
      <c r="A1300" s="2">
        <v>2014</v>
      </c>
      <c r="B1300" s="1" t="s">
        <v>30</v>
      </c>
      <c r="C1300" s="8">
        <v>274</v>
      </c>
      <c r="D1300" s="8">
        <v>46558</v>
      </c>
      <c r="E1300" s="9">
        <f t="shared" si="70"/>
        <v>14159.975669099756</v>
      </c>
      <c r="F1300" s="8">
        <v>7586</v>
      </c>
      <c r="G1300" s="8">
        <v>3091</v>
      </c>
      <c r="H1300" s="8">
        <v>1100</v>
      </c>
      <c r="I1300" s="8">
        <v>0</v>
      </c>
      <c r="J1300" s="8">
        <v>0</v>
      </c>
      <c r="K1300" s="8">
        <v>0</v>
      </c>
      <c r="L1300" s="8">
        <v>16366</v>
      </c>
      <c r="M1300" s="9">
        <f t="shared" si="68"/>
        <v>59.729927007299267</v>
      </c>
      <c r="N1300" s="8">
        <v>50</v>
      </c>
      <c r="O1300" s="8">
        <v>12</v>
      </c>
      <c r="P1300" s="8">
        <v>5</v>
      </c>
      <c r="Q1300" s="8">
        <v>330149</v>
      </c>
      <c r="R1300" s="9">
        <f t="shared" si="69"/>
        <v>1204.9233576642337</v>
      </c>
      <c r="S1300" s="5">
        <v>1</v>
      </c>
      <c r="T1300" s="5">
        <v>0</v>
      </c>
      <c r="U1300" s="5">
        <v>0</v>
      </c>
      <c r="V1300" s="5">
        <v>0</v>
      </c>
      <c r="W1300" s="5">
        <v>0</v>
      </c>
      <c r="X1300" s="5">
        <v>1</v>
      </c>
      <c r="Y1300" s="5">
        <v>0</v>
      </c>
      <c r="Z1300" s="5">
        <v>1</v>
      </c>
      <c r="AA1300" s="5">
        <v>0</v>
      </c>
      <c r="AB1300" s="5">
        <v>0</v>
      </c>
      <c r="AC1300" s="5">
        <v>1</v>
      </c>
      <c r="AD1300" s="5">
        <v>0</v>
      </c>
      <c r="AE1300" s="8">
        <v>168052</v>
      </c>
      <c r="AF1300" s="5">
        <v>0</v>
      </c>
    </row>
    <row r="1301" spans="1:32" x14ac:dyDescent="0.25">
      <c r="A1301" s="2">
        <v>2014</v>
      </c>
      <c r="B1301" s="1" t="s">
        <v>30</v>
      </c>
      <c r="C1301" s="8">
        <v>143</v>
      </c>
      <c r="D1301" s="8">
        <v>30750</v>
      </c>
      <c r="E1301" s="9">
        <f t="shared" si="70"/>
        <v>17919.580419580419</v>
      </c>
      <c r="F1301" s="8">
        <v>4644</v>
      </c>
      <c r="G1301" s="8">
        <v>1733</v>
      </c>
      <c r="H1301" s="8">
        <v>558</v>
      </c>
      <c r="I1301" s="8">
        <v>0</v>
      </c>
      <c r="J1301" s="8">
        <v>0</v>
      </c>
      <c r="K1301" s="8">
        <v>0</v>
      </c>
      <c r="L1301" s="8">
        <v>12882</v>
      </c>
      <c r="M1301" s="9">
        <f t="shared" si="68"/>
        <v>90.08391608391608</v>
      </c>
      <c r="N1301" s="8">
        <v>26</v>
      </c>
      <c r="O1301" s="8">
        <v>7</v>
      </c>
      <c r="P1301" s="8">
        <v>1</v>
      </c>
      <c r="Q1301" s="8">
        <v>175223</v>
      </c>
      <c r="R1301" s="9">
        <f t="shared" si="69"/>
        <v>1225.3356643356644</v>
      </c>
      <c r="S1301" s="5">
        <v>1</v>
      </c>
      <c r="T1301" s="5">
        <v>1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1</v>
      </c>
      <c r="AA1301" s="5">
        <v>0</v>
      </c>
      <c r="AB1301" s="5">
        <v>0</v>
      </c>
      <c r="AC1301" s="5">
        <v>1</v>
      </c>
      <c r="AD1301" s="5">
        <v>0</v>
      </c>
      <c r="AE1301" s="8">
        <v>67175</v>
      </c>
      <c r="AF1301" s="5">
        <v>1</v>
      </c>
    </row>
    <row r="1302" spans="1:32" x14ac:dyDescent="0.25">
      <c r="A1302" s="2">
        <v>2014</v>
      </c>
      <c r="B1302" s="1" t="s">
        <v>30</v>
      </c>
      <c r="C1302" s="8">
        <v>5</v>
      </c>
      <c r="D1302" s="8">
        <v>328</v>
      </c>
      <c r="E1302" s="9">
        <f t="shared" si="70"/>
        <v>5466.6666666666661</v>
      </c>
      <c r="F1302" s="8">
        <v>1840</v>
      </c>
      <c r="G1302" s="8">
        <v>0</v>
      </c>
      <c r="H1302" s="8">
        <v>0</v>
      </c>
      <c r="I1302" s="8">
        <v>0</v>
      </c>
      <c r="J1302" s="8">
        <v>0</v>
      </c>
      <c r="K1302" s="8">
        <v>0</v>
      </c>
      <c r="L1302" s="8">
        <v>696</v>
      </c>
      <c r="M1302" s="9">
        <f t="shared" si="68"/>
        <v>139.19999999999999</v>
      </c>
      <c r="N1302" s="8">
        <v>1</v>
      </c>
      <c r="O1302" s="8">
        <v>1</v>
      </c>
      <c r="P1302" s="8">
        <v>0</v>
      </c>
      <c r="Q1302" s="8">
        <v>5892</v>
      </c>
      <c r="R1302" s="9">
        <f t="shared" si="69"/>
        <v>1178.4000000000001</v>
      </c>
      <c r="S1302" s="5">
        <v>1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8">
        <v>609</v>
      </c>
      <c r="AF1302" s="5">
        <v>0</v>
      </c>
    </row>
    <row r="1303" spans="1:32" x14ac:dyDescent="0.25">
      <c r="A1303" s="2">
        <v>2014</v>
      </c>
      <c r="B1303" s="1" t="s">
        <v>29</v>
      </c>
      <c r="C1303" s="8">
        <v>4</v>
      </c>
      <c r="D1303" s="8">
        <v>336</v>
      </c>
      <c r="E1303" s="9">
        <f t="shared" si="70"/>
        <v>7000</v>
      </c>
      <c r="F1303" s="8">
        <v>811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822</v>
      </c>
      <c r="M1303" s="9">
        <f t="shared" si="68"/>
        <v>205.5</v>
      </c>
      <c r="N1303" s="8">
        <v>6</v>
      </c>
      <c r="O1303" s="8">
        <v>2</v>
      </c>
      <c r="P1303" s="8">
        <v>0</v>
      </c>
      <c r="Q1303" s="8">
        <v>564</v>
      </c>
      <c r="R1303" s="9">
        <f t="shared" si="69"/>
        <v>141</v>
      </c>
      <c r="S1303" s="5">
        <v>1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0</v>
      </c>
      <c r="AE1303" s="8">
        <v>872</v>
      </c>
      <c r="AF1303" s="5">
        <v>0</v>
      </c>
    </row>
    <row r="1304" spans="1:32" x14ac:dyDescent="0.25">
      <c r="A1304" s="2">
        <v>2014</v>
      </c>
      <c r="B1304" s="1" t="s">
        <v>29</v>
      </c>
      <c r="C1304" s="8">
        <v>77</v>
      </c>
      <c r="D1304" s="8">
        <v>10763</v>
      </c>
      <c r="E1304" s="9">
        <f t="shared" si="70"/>
        <v>11648.268398268399</v>
      </c>
      <c r="F1304" s="8">
        <v>3074</v>
      </c>
      <c r="G1304" s="8">
        <v>737</v>
      </c>
      <c r="H1304" s="8">
        <v>347</v>
      </c>
      <c r="I1304" s="8">
        <v>0</v>
      </c>
      <c r="J1304" s="8">
        <v>0</v>
      </c>
      <c r="K1304" s="8">
        <v>0</v>
      </c>
      <c r="L1304" s="8">
        <v>4694</v>
      </c>
      <c r="M1304" s="9">
        <f t="shared" si="68"/>
        <v>60.961038961038959</v>
      </c>
      <c r="N1304" s="8">
        <v>15</v>
      </c>
      <c r="O1304" s="8">
        <v>2</v>
      </c>
      <c r="P1304" s="8">
        <v>2</v>
      </c>
      <c r="Q1304" s="8">
        <v>64209</v>
      </c>
      <c r="R1304" s="9">
        <f t="shared" si="69"/>
        <v>833.88311688311683</v>
      </c>
      <c r="S1304" s="5">
        <v>1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1</v>
      </c>
      <c r="AA1304" s="5">
        <v>0</v>
      </c>
      <c r="AB1304" s="5">
        <v>0</v>
      </c>
      <c r="AC1304" s="5">
        <v>1</v>
      </c>
      <c r="AD1304" s="5">
        <v>0</v>
      </c>
      <c r="AE1304" s="8">
        <v>30140</v>
      </c>
      <c r="AF1304" s="5">
        <v>0</v>
      </c>
    </row>
    <row r="1305" spans="1:32" x14ac:dyDescent="0.25">
      <c r="A1305" s="2">
        <v>2014</v>
      </c>
      <c r="B1305" s="1" t="s">
        <v>30</v>
      </c>
      <c r="C1305" s="8">
        <v>47</v>
      </c>
      <c r="D1305" s="8">
        <v>5728</v>
      </c>
      <c r="E1305" s="9">
        <f t="shared" si="70"/>
        <v>10156.028368794327</v>
      </c>
      <c r="F1305" s="8">
        <v>3386</v>
      </c>
      <c r="G1305" s="8">
        <v>356</v>
      </c>
      <c r="H1305" s="8">
        <v>200</v>
      </c>
      <c r="I1305" s="8">
        <v>0</v>
      </c>
      <c r="J1305" s="8">
        <v>0</v>
      </c>
      <c r="K1305" s="8">
        <v>0</v>
      </c>
      <c r="L1305" s="8">
        <v>2749</v>
      </c>
      <c r="M1305" s="9">
        <f t="shared" si="68"/>
        <v>58.48936170212766</v>
      </c>
      <c r="N1305" s="8">
        <v>3</v>
      </c>
      <c r="O1305" s="8">
        <v>1</v>
      </c>
      <c r="P1305" s="8">
        <v>0</v>
      </c>
      <c r="Q1305" s="8">
        <v>23246</v>
      </c>
      <c r="R1305" s="9">
        <f t="shared" si="69"/>
        <v>494.59574468085106</v>
      </c>
      <c r="S1305" s="5">
        <v>1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1</v>
      </c>
      <c r="AA1305" s="5">
        <v>0</v>
      </c>
      <c r="AB1305" s="5">
        <v>0</v>
      </c>
      <c r="AC1305" s="5">
        <v>1</v>
      </c>
      <c r="AD1305" s="5">
        <v>0</v>
      </c>
      <c r="AE1305" s="8">
        <v>18032</v>
      </c>
      <c r="AF1305" s="5">
        <v>0</v>
      </c>
    </row>
    <row r="1306" spans="1:32" x14ac:dyDescent="0.25">
      <c r="A1306" s="2">
        <v>2014</v>
      </c>
      <c r="B1306" s="1" t="s">
        <v>29</v>
      </c>
      <c r="C1306" s="8">
        <v>15</v>
      </c>
      <c r="D1306" s="8">
        <v>1564</v>
      </c>
      <c r="E1306" s="9">
        <f t="shared" si="70"/>
        <v>8688.8888888888887</v>
      </c>
      <c r="F1306" s="8">
        <v>2735</v>
      </c>
      <c r="G1306" s="8">
        <v>73</v>
      </c>
      <c r="H1306" s="8">
        <v>66</v>
      </c>
      <c r="I1306" s="8">
        <v>0</v>
      </c>
      <c r="J1306" s="8">
        <v>0</v>
      </c>
      <c r="K1306" s="8">
        <v>0</v>
      </c>
      <c r="L1306" s="8">
        <v>4960</v>
      </c>
      <c r="M1306" s="9">
        <f t="shared" si="68"/>
        <v>330.66666666666669</v>
      </c>
      <c r="N1306" s="8">
        <v>2</v>
      </c>
      <c r="O1306" s="8">
        <v>1</v>
      </c>
      <c r="P1306" s="8">
        <v>0</v>
      </c>
      <c r="Q1306" s="8">
        <v>35595</v>
      </c>
      <c r="R1306" s="9">
        <f t="shared" si="69"/>
        <v>2373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1</v>
      </c>
      <c r="AA1306" s="5">
        <v>0</v>
      </c>
      <c r="AB1306" s="5">
        <v>0</v>
      </c>
      <c r="AC1306" s="5">
        <v>1</v>
      </c>
      <c r="AD1306" s="5">
        <v>0</v>
      </c>
      <c r="AE1306" s="8">
        <v>4380</v>
      </c>
      <c r="AF1306" s="5">
        <v>0</v>
      </c>
    </row>
    <row r="1307" spans="1:32" x14ac:dyDescent="0.25">
      <c r="A1307" s="2">
        <v>2014</v>
      </c>
      <c r="B1307" s="1" t="s">
        <v>29</v>
      </c>
      <c r="C1307" s="8">
        <v>139</v>
      </c>
      <c r="D1307" s="8">
        <v>29537</v>
      </c>
      <c r="E1307" s="9">
        <f t="shared" si="70"/>
        <v>17708.033573141489</v>
      </c>
      <c r="F1307" s="8">
        <v>6947</v>
      </c>
      <c r="G1307" s="8">
        <v>1202</v>
      </c>
      <c r="H1307" s="8">
        <v>548</v>
      </c>
      <c r="I1307" s="8">
        <v>0</v>
      </c>
      <c r="J1307" s="8">
        <v>0</v>
      </c>
      <c r="K1307" s="8">
        <v>0</v>
      </c>
      <c r="L1307" s="8">
        <v>10519</v>
      </c>
      <c r="M1307" s="9">
        <f t="shared" si="68"/>
        <v>75.676258992805757</v>
      </c>
      <c r="N1307" s="8">
        <v>21</v>
      </c>
      <c r="O1307" s="8">
        <v>7</v>
      </c>
      <c r="P1307" s="8">
        <v>3</v>
      </c>
      <c r="Q1307" s="8">
        <v>92997</v>
      </c>
      <c r="R1307" s="9">
        <f t="shared" si="69"/>
        <v>669.04316546762595</v>
      </c>
      <c r="S1307" s="5">
        <v>1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1</v>
      </c>
      <c r="AA1307" s="5">
        <v>0</v>
      </c>
      <c r="AB1307" s="5">
        <v>0</v>
      </c>
      <c r="AC1307" s="5">
        <v>1</v>
      </c>
      <c r="AD1307" s="5">
        <v>0</v>
      </c>
      <c r="AE1307" s="8">
        <v>74642</v>
      </c>
      <c r="AF1307" s="5">
        <v>0</v>
      </c>
    </row>
    <row r="1308" spans="1:32" x14ac:dyDescent="0.25">
      <c r="A1308" s="2">
        <v>2014</v>
      </c>
      <c r="B1308" s="1" t="s">
        <v>36</v>
      </c>
      <c r="C1308" s="33">
        <v>83</v>
      </c>
      <c r="D1308" s="33">
        <v>16898</v>
      </c>
      <c r="E1308" s="9">
        <f t="shared" si="70"/>
        <v>16965.863453815262</v>
      </c>
      <c r="F1308" s="56">
        <v>1575</v>
      </c>
      <c r="G1308" s="37">
        <v>545</v>
      </c>
      <c r="H1308" s="37">
        <v>234</v>
      </c>
      <c r="I1308" s="37">
        <v>0</v>
      </c>
      <c r="J1308" s="9">
        <v>0</v>
      </c>
      <c r="K1308" s="9">
        <v>0</v>
      </c>
      <c r="L1308" s="33">
        <v>7169</v>
      </c>
      <c r="M1308" s="9">
        <f t="shared" si="68"/>
        <v>86.373493975903614</v>
      </c>
      <c r="N1308" s="37">
        <v>24</v>
      </c>
      <c r="O1308" s="37">
        <v>2</v>
      </c>
      <c r="P1308" s="37">
        <v>3</v>
      </c>
      <c r="Q1308" s="33">
        <v>108770</v>
      </c>
      <c r="R1308" s="9">
        <f t="shared" si="69"/>
        <v>1310.4819277108434</v>
      </c>
      <c r="S1308" s="5">
        <v>1</v>
      </c>
      <c r="T1308" s="5">
        <v>0</v>
      </c>
      <c r="U1308" s="5">
        <v>1</v>
      </c>
      <c r="V1308" s="5">
        <v>0</v>
      </c>
      <c r="W1308" s="5">
        <v>0</v>
      </c>
      <c r="X1308" s="5">
        <v>0</v>
      </c>
      <c r="Y1308" s="5">
        <v>0</v>
      </c>
      <c r="Z1308" s="5">
        <v>1</v>
      </c>
      <c r="AA1308" s="5">
        <v>0</v>
      </c>
      <c r="AB1308" s="5">
        <v>0</v>
      </c>
      <c r="AC1308" s="5">
        <v>1</v>
      </c>
      <c r="AD1308" s="5">
        <v>0</v>
      </c>
      <c r="AE1308" s="33">
        <v>54384</v>
      </c>
      <c r="AF1308" s="5">
        <v>1</v>
      </c>
    </row>
    <row r="1309" spans="1:32" x14ac:dyDescent="0.25">
      <c r="A1309" s="2">
        <v>2014</v>
      </c>
      <c r="B1309" s="1" t="s">
        <v>36</v>
      </c>
      <c r="C1309" s="33">
        <v>3</v>
      </c>
      <c r="D1309" s="33">
        <v>391</v>
      </c>
      <c r="E1309" s="9">
        <f t="shared" si="70"/>
        <v>10861.111111111113</v>
      </c>
      <c r="F1309" s="9">
        <v>0</v>
      </c>
      <c r="G1309" s="9">
        <v>0</v>
      </c>
      <c r="H1309" s="9">
        <v>0</v>
      </c>
      <c r="I1309" s="37">
        <v>0</v>
      </c>
      <c r="J1309" s="8">
        <v>0</v>
      </c>
      <c r="K1309" s="8">
        <v>0</v>
      </c>
      <c r="L1309" s="33">
        <v>382</v>
      </c>
      <c r="M1309" s="9">
        <f t="shared" si="68"/>
        <v>127.33333333333333</v>
      </c>
      <c r="N1309" s="37">
        <v>0</v>
      </c>
      <c r="O1309" s="9">
        <v>0</v>
      </c>
      <c r="P1309" s="9">
        <v>0</v>
      </c>
      <c r="Q1309" s="33">
        <v>1657</v>
      </c>
      <c r="R1309" s="9">
        <f t="shared" si="69"/>
        <v>552.33333333333337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33">
        <v>871</v>
      </c>
      <c r="AF1309" s="5">
        <v>1</v>
      </c>
    </row>
    <row r="1310" spans="1:32" x14ac:dyDescent="0.25">
      <c r="A1310" s="2">
        <v>2014</v>
      </c>
      <c r="B1310" s="1" t="s">
        <v>36</v>
      </c>
      <c r="C1310" s="33">
        <v>5</v>
      </c>
      <c r="D1310" s="33">
        <v>657</v>
      </c>
      <c r="E1310" s="9">
        <f t="shared" si="70"/>
        <v>10950.000000000002</v>
      </c>
      <c r="F1310" s="56">
        <v>88</v>
      </c>
      <c r="G1310" s="9">
        <v>0</v>
      </c>
      <c r="H1310" s="9">
        <v>0</v>
      </c>
      <c r="I1310" s="37">
        <v>0</v>
      </c>
      <c r="J1310" s="8">
        <v>0</v>
      </c>
      <c r="K1310" s="8">
        <v>0</v>
      </c>
      <c r="L1310" s="33">
        <v>80</v>
      </c>
      <c r="M1310" s="9">
        <f t="shared" si="68"/>
        <v>16</v>
      </c>
      <c r="N1310" s="37">
        <v>0</v>
      </c>
      <c r="O1310" s="9">
        <v>0</v>
      </c>
      <c r="P1310" s="9">
        <v>0</v>
      </c>
      <c r="Q1310" s="33">
        <v>2200</v>
      </c>
      <c r="R1310" s="9">
        <f t="shared" si="69"/>
        <v>440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33">
        <v>1678</v>
      </c>
      <c r="AF1310" s="5">
        <v>1</v>
      </c>
    </row>
    <row r="1311" spans="1:32" x14ac:dyDescent="0.25">
      <c r="A1311" s="2">
        <v>2014</v>
      </c>
      <c r="B1311" s="1" t="s">
        <v>30</v>
      </c>
      <c r="C1311" s="33">
        <v>213</v>
      </c>
      <c r="D1311" s="33">
        <v>55699</v>
      </c>
      <c r="E1311" s="9">
        <f t="shared" si="70"/>
        <v>21791.4710485133</v>
      </c>
      <c r="F1311" s="56">
        <v>3169</v>
      </c>
      <c r="G1311" s="37">
        <v>1684</v>
      </c>
      <c r="H1311" s="37">
        <v>610</v>
      </c>
      <c r="I1311" s="37">
        <v>0</v>
      </c>
      <c r="J1311" s="8">
        <v>0</v>
      </c>
      <c r="K1311" s="8">
        <v>0</v>
      </c>
      <c r="L1311" s="33">
        <v>14157</v>
      </c>
      <c r="M1311" s="9">
        <f t="shared" si="68"/>
        <v>66.464788732394368</v>
      </c>
      <c r="N1311" s="37">
        <v>28</v>
      </c>
      <c r="O1311" s="37">
        <v>5</v>
      </c>
      <c r="P1311" s="37">
        <v>3</v>
      </c>
      <c r="Q1311" s="33">
        <v>179565</v>
      </c>
      <c r="R1311" s="9">
        <f t="shared" si="69"/>
        <v>843.02816901408448</v>
      </c>
      <c r="S1311" s="5">
        <v>1</v>
      </c>
      <c r="T1311" s="5">
        <v>0</v>
      </c>
      <c r="U1311" s="5">
        <v>1</v>
      </c>
      <c r="V1311" s="5">
        <v>0</v>
      </c>
      <c r="W1311" s="5">
        <v>0</v>
      </c>
      <c r="X1311" s="5">
        <v>0</v>
      </c>
      <c r="Y1311" s="5">
        <v>0</v>
      </c>
      <c r="Z1311" s="5">
        <v>1</v>
      </c>
      <c r="AA1311" s="5">
        <v>0</v>
      </c>
      <c r="AB1311" s="5">
        <v>0</v>
      </c>
      <c r="AC1311" s="5">
        <v>1</v>
      </c>
      <c r="AD1311" s="5">
        <v>0</v>
      </c>
      <c r="AE1311" s="33">
        <v>123942</v>
      </c>
      <c r="AF1311" s="5">
        <v>1</v>
      </c>
    </row>
    <row r="1312" spans="1:32" x14ac:dyDescent="0.25">
      <c r="A1312" s="2">
        <v>2014</v>
      </c>
      <c r="B1312" s="1" t="s">
        <v>29</v>
      </c>
      <c r="C1312" s="33">
        <v>54</v>
      </c>
      <c r="D1312" s="33">
        <v>18568</v>
      </c>
      <c r="E1312" s="9">
        <f t="shared" si="70"/>
        <v>28654.320987654319</v>
      </c>
      <c r="F1312" s="56">
        <v>2261</v>
      </c>
      <c r="G1312" s="9">
        <v>0</v>
      </c>
      <c r="H1312" s="9">
        <v>0</v>
      </c>
      <c r="I1312" s="37">
        <v>0</v>
      </c>
      <c r="J1312" s="8">
        <v>0</v>
      </c>
      <c r="K1312" s="8">
        <v>0</v>
      </c>
      <c r="L1312" s="33">
        <v>1510</v>
      </c>
      <c r="M1312" s="9">
        <f t="shared" si="68"/>
        <v>27.962962962962962</v>
      </c>
      <c r="N1312" s="37">
        <v>3</v>
      </c>
      <c r="O1312" s="37">
        <v>1</v>
      </c>
      <c r="P1312" s="9">
        <v>0</v>
      </c>
      <c r="Q1312" s="33">
        <v>140934</v>
      </c>
      <c r="R1312" s="9">
        <f t="shared" si="69"/>
        <v>2609.8888888888887</v>
      </c>
      <c r="S1312" s="5">
        <v>1</v>
      </c>
      <c r="T1312" s="5">
        <v>1</v>
      </c>
      <c r="U1312" s="5">
        <v>1</v>
      </c>
      <c r="V1312" s="5">
        <v>1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33">
        <v>105545</v>
      </c>
      <c r="AF1312" s="5">
        <v>1</v>
      </c>
    </row>
    <row r="1313" spans="1:32" x14ac:dyDescent="0.25">
      <c r="A1313" s="2">
        <v>2014</v>
      </c>
      <c r="B1313" s="1" t="s">
        <v>29</v>
      </c>
      <c r="C1313" s="33">
        <v>6</v>
      </c>
      <c r="D1313" s="33">
        <v>737</v>
      </c>
      <c r="E1313" s="9">
        <f t="shared" si="70"/>
        <v>10236.111111111111</v>
      </c>
      <c r="F1313" s="56">
        <v>277</v>
      </c>
      <c r="G1313" s="9">
        <v>0</v>
      </c>
      <c r="H1313" s="9">
        <v>0</v>
      </c>
      <c r="I1313" s="37">
        <v>0</v>
      </c>
      <c r="J1313" s="8">
        <v>0</v>
      </c>
      <c r="K1313" s="8">
        <v>0</v>
      </c>
      <c r="L1313" s="33">
        <v>680</v>
      </c>
      <c r="M1313" s="9">
        <f t="shared" si="68"/>
        <v>113.33333333333333</v>
      </c>
      <c r="N1313" s="37">
        <v>6</v>
      </c>
      <c r="O1313" s="9">
        <v>0</v>
      </c>
      <c r="P1313" s="9">
        <v>0</v>
      </c>
      <c r="Q1313" s="33">
        <v>2270</v>
      </c>
      <c r="R1313" s="9">
        <f t="shared" si="69"/>
        <v>378.33333333333331</v>
      </c>
      <c r="S1313" s="5">
        <v>0</v>
      </c>
      <c r="T1313" s="5">
        <v>0</v>
      </c>
      <c r="U1313" s="5">
        <v>1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33">
        <v>4420</v>
      </c>
      <c r="AF1313" s="5">
        <v>1</v>
      </c>
    </row>
    <row r="1314" spans="1:32" x14ac:dyDescent="0.25">
      <c r="A1314" s="2">
        <v>2014</v>
      </c>
      <c r="B1314" s="1" t="s">
        <v>29</v>
      </c>
      <c r="C1314" s="33">
        <v>55</v>
      </c>
      <c r="D1314" s="33">
        <v>7046</v>
      </c>
      <c r="E1314" s="9">
        <f t="shared" si="70"/>
        <v>10675.757575757574</v>
      </c>
      <c r="F1314" s="56">
        <v>1150</v>
      </c>
      <c r="G1314" s="37">
        <v>514</v>
      </c>
      <c r="H1314" s="37">
        <v>150</v>
      </c>
      <c r="I1314" s="37">
        <v>0</v>
      </c>
      <c r="J1314" s="8">
        <v>0</v>
      </c>
      <c r="K1314" s="8">
        <v>0</v>
      </c>
      <c r="L1314" s="33">
        <v>5646</v>
      </c>
      <c r="M1314" s="9">
        <f t="shared" si="68"/>
        <v>102.65454545454546</v>
      </c>
      <c r="N1314" s="37">
        <v>21</v>
      </c>
      <c r="O1314" s="37">
        <v>3</v>
      </c>
      <c r="P1314" s="37">
        <v>2</v>
      </c>
      <c r="Q1314" s="33">
        <v>61165</v>
      </c>
      <c r="R1314" s="9">
        <f t="shared" si="69"/>
        <v>1112.090909090909</v>
      </c>
      <c r="S1314" s="5">
        <v>1</v>
      </c>
      <c r="T1314" s="5">
        <v>0</v>
      </c>
      <c r="U1314" s="5">
        <v>1</v>
      </c>
      <c r="V1314" s="5">
        <v>0</v>
      </c>
      <c r="W1314" s="5">
        <v>0</v>
      </c>
      <c r="X1314" s="5">
        <v>0</v>
      </c>
      <c r="Y1314" s="5">
        <v>0</v>
      </c>
      <c r="Z1314" s="5">
        <v>1</v>
      </c>
      <c r="AA1314" s="5">
        <v>0</v>
      </c>
      <c r="AB1314" s="5">
        <v>0</v>
      </c>
      <c r="AC1314" s="5">
        <v>1</v>
      </c>
      <c r="AD1314" s="5">
        <v>0</v>
      </c>
      <c r="AE1314" s="33">
        <v>24866</v>
      </c>
      <c r="AF1314" s="5">
        <v>1</v>
      </c>
    </row>
    <row r="1315" spans="1:32" x14ac:dyDescent="0.25">
      <c r="A1315" s="2">
        <v>2014</v>
      </c>
      <c r="B1315" s="1" t="s">
        <v>29</v>
      </c>
      <c r="C1315" s="33">
        <v>3</v>
      </c>
      <c r="D1315" s="33">
        <v>328</v>
      </c>
      <c r="E1315" s="9">
        <f t="shared" si="70"/>
        <v>9111.1111111111113</v>
      </c>
      <c r="F1315" s="56">
        <v>47</v>
      </c>
      <c r="G1315" s="9">
        <v>0</v>
      </c>
      <c r="H1315" s="9">
        <v>0</v>
      </c>
      <c r="I1315" s="37">
        <v>0</v>
      </c>
      <c r="J1315" s="8">
        <v>0</v>
      </c>
      <c r="K1315" s="8">
        <v>0</v>
      </c>
      <c r="L1315" s="33">
        <v>630</v>
      </c>
      <c r="M1315" s="9">
        <f t="shared" si="68"/>
        <v>210</v>
      </c>
      <c r="N1315" s="37">
        <v>5</v>
      </c>
      <c r="O1315" s="37">
        <v>1</v>
      </c>
      <c r="P1315" s="9">
        <v>0</v>
      </c>
      <c r="Q1315" s="33">
        <v>2109</v>
      </c>
      <c r="R1315" s="9">
        <f t="shared" si="69"/>
        <v>703</v>
      </c>
      <c r="S1315" s="5">
        <v>1</v>
      </c>
      <c r="T1315" s="5">
        <v>0</v>
      </c>
      <c r="U1315" s="5">
        <v>1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33">
        <v>854</v>
      </c>
      <c r="AF1315" s="5">
        <v>1</v>
      </c>
    </row>
    <row r="1316" spans="1:32" x14ac:dyDescent="0.25">
      <c r="A1316" s="2">
        <v>2014</v>
      </c>
      <c r="B1316" s="1" t="s">
        <v>29</v>
      </c>
      <c r="C1316" s="33">
        <v>3</v>
      </c>
      <c r="D1316" s="33">
        <v>366</v>
      </c>
      <c r="E1316" s="9">
        <f t="shared" si="70"/>
        <v>10166.666666666666</v>
      </c>
      <c r="F1316" s="56">
        <v>248</v>
      </c>
      <c r="G1316" s="9">
        <v>0</v>
      </c>
      <c r="H1316" s="9">
        <v>0</v>
      </c>
      <c r="I1316" s="37">
        <v>0</v>
      </c>
      <c r="J1316" s="8">
        <v>0</v>
      </c>
      <c r="K1316" s="8">
        <v>0</v>
      </c>
      <c r="L1316" s="33">
        <v>115</v>
      </c>
      <c r="M1316" s="9">
        <f t="shared" si="68"/>
        <v>38.333333333333336</v>
      </c>
      <c r="N1316" s="37">
        <v>1</v>
      </c>
      <c r="O1316" s="9">
        <v>0</v>
      </c>
      <c r="P1316" s="9">
        <v>0</v>
      </c>
      <c r="Q1316" s="33">
        <v>2135</v>
      </c>
      <c r="R1316" s="9">
        <f t="shared" si="69"/>
        <v>711.66666666666663</v>
      </c>
      <c r="S1316" s="5">
        <v>0</v>
      </c>
      <c r="T1316" s="5">
        <v>0</v>
      </c>
      <c r="U1316" s="5">
        <v>1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33">
        <v>3303</v>
      </c>
      <c r="AF1316" s="5">
        <v>1</v>
      </c>
    </row>
    <row r="1317" spans="1:32" x14ac:dyDescent="0.25">
      <c r="A1317" s="2">
        <v>2014</v>
      </c>
      <c r="B1317" s="1" t="s">
        <v>29</v>
      </c>
      <c r="C1317" s="33">
        <v>82</v>
      </c>
      <c r="D1317" s="33">
        <v>15983</v>
      </c>
      <c r="E1317" s="9">
        <f t="shared" si="70"/>
        <v>16242.886178861789</v>
      </c>
      <c r="F1317" s="56">
        <v>2912</v>
      </c>
      <c r="G1317" s="37">
        <v>924</v>
      </c>
      <c r="H1317" s="37">
        <v>550</v>
      </c>
      <c r="I1317" s="37">
        <f>83+789</f>
        <v>872</v>
      </c>
      <c r="J1317" s="8">
        <v>0</v>
      </c>
      <c r="K1317" s="8">
        <v>0</v>
      </c>
      <c r="L1317" s="33">
        <v>6830</v>
      </c>
      <c r="M1317" s="9">
        <f t="shared" si="68"/>
        <v>83.292682926829272</v>
      </c>
      <c r="N1317" s="37">
        <v>15</v>
      </c>
      <c r="O1317" s="37">
        <v>2</v>
      </c>
      <c r="P1317" s="37">
        <v>4</v>
      </c>
      <c r="Q1317" s="33">
        <v>173157</v>
      </c>
      <c r="R1317" s="9">
        <f t="shared" si="69"/>
        <v>2111.6707317073169</v>
      </c>
      <c r="S1317" s="5">
        <v>1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1</v>
      </c>
      <c r="AA1317" s="5">
        <v>1</v>
      </c>
      <c r="AB1317" s="5">
        <v>0</v>
      </c>
      <c r="AC1317" s="5">
        <v>1</v>
      </c>
      <c r="AD1317" s="5">
        <v>0</v>
      </c>
      <c r="AE1317" s="33">
        <v>51865</v>
      </c>
      <c r="AF1317" s="5">
        <v>0</v>
      </c>
    </row>
    <row r="1318" spans="1:32" x14ac:dyDescent="0.25">
      <c r="A1318" s="2">
        <v>2014</v>
      </c>
      <c r="B1318" s="1" t="s">
        <v>29</v>
      </c>
      <c r="C1318" s="33">
        <v>16</v>
      </c>
      <c r="D1318" s="33">
        <v>2157</v>
      </c>
      <c r="E1318" s="9">
        <f t="shared" si="70"/>
        <v>11234.375</v>
      </c>
      <c r="F1318" s="56">
        <v>379</v>
      </c>
      <c r="G1318" s="9">
        <v>0</v>
      </c>
      <c r="H1318" s="9">
        <v>0</v>
      </c>
      <c r="I1318" s="37">
        <v>0</v>
      </c>
      <c r="J1318" s="8">
        <v>0</v>
      </c>
      <c r="K1318" s="8">
        <v>0</v>
      </c>
      <c r="L1318" s="33">
        <v>1561</v>
      </c>
      <c r="M1318" s="9">
        <f t="shared" si="68"/>
        <v>97.5625</v>
      </c>
      <c r="N1318" s="37">
        <v>6</v>
      </c>
      <c r="O1318" s="37">
        <v>2</v>
      </c>
      <c r="P1318" s="9">
        <v>0</v>
      </c>
      <c r="Q1318" s="33">
        <v>26324</v>
      </c>
      <c r="R1318" s="9">
        <f t="shared" si="69"/>
        <v>1645.25</v>
      </c>
      <c r="S1318" s="5">
        <v>1</v>
      </c>
      <c r="T1318" s="5">
        <v>0</v>
      </c>
      <c r="U1318" s="5">
        <v>1</v>
      </c>
      <c r="V1318" s="5">
        <v>1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>
        <v>0</v>
      </c>
      <c r="AE1318" s="33">
        <v>10118</v>
      </c>
      <c r="AF1318" s="5">
        <v>1</v>
      </c>
    </row>
    <row r="1319" spans="1:32" x14ac:dyDescent="0.25">
      <c r="A1319" s="2">
        <v>2014</v>
      </c>
      <c r="B1319" s="1" t="s">
        <v>30</v>
      </c>
      <c r="C1319" s="33">
        <v>7</v>
      </c>
      <c r="D1319" s="33">
        <v>816</v>
      </c>
      <c r="E1319" s="9">
        <f t="shared" si="70"/>
        <v>9714.2857142857138</v>
      </c>
      <c r="F1319" s="9">
        <v>0</v>
      </c>
      <c r="G1319" s="9">
        <v>0</v>
      </c>
      <c r="H1319" s="9">
        <v>0</v>
      </c>
      <c r="I1319" s="37">
        <v>0</v>
      </c>
      <c r="J1319" s="8">
        <v>0</v>
      </c>
      <c r="K1319" s="8">
        <v>0</v>
      </c>
      <c r="L1319" s="33">
        <v>2065</v>
      </c>
      <c r="M1319" s="9">
        <f t="shared" si="68"/>
        <v>295</v>
      </c>
      <c r="N1319" s="37">
        <v>11</v>
      </c>
      <c r="O1319" s="37">
        <v>1</v>
      </c>
      <c r="P1319" s="9">
        <v>0</v>
      </c>
      <c r="Q1319" s="33">
        <v>13874</v>
      </c>
      <c r="R1319" s="9">
        <f t="shared" si="69"/>
        <v>1982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33">
        <v>441</v>
      </c>
      <c r="AF1319" s="5">
        <v>1</v>
      </c>
    </row>
    <row r="1320" spans="1:32" x14ac:dyDescent="0.25">
      <c r="A1320" s="2">
        <v>2014</v>
      </c>
      <c r="B1320" s="1" t="s">
        <v>30</v>
      </c>
      <c r="C1320" s="33">
        <v>39</v>
      </c>
      <c r="D1320" s="33">
        <v>4787</v>
      </c>
      <c r="E1320" s="9">
        <f t="shared" si="70"/>
        <v>10228.632478632479</v>
      </c>
      <c r="F1320" s="56">
        <v>930</v>
      </c>
      <c r="G1320" s="37">
        <v>206</v>
      </c>
      <c r="H1320" s="37">
        <v>100</v>
      </c>
      <c r="I1320" s="37">
        <v>0</v>
      </c>
      <c r="J1320" s="8">
        <v>0</v>
      </c>
      <c r="K1320" s="8">
        <v>0</v>
      </c>
      <c r="L1320" s="33">
        <v>2683</v>
      </c>
      <c r="M1320" s="9">
        <f t="shared" si="68"/>
        <v>68.794871794871796</v>
      </c>
      <c r="N1320" s="37">
        <v>12</v>
      </c>
      <c r="O1320" s="37">
        <v>1</v>
      </c>
      <c r="P1320" s="37">
        <v>1</v>
      </c>
      <c r="Q1320" s="33">
        <v>20545</v>
      </c>
      <c r="R1320" s="9">
        <f t="shared" si="69"/>
        <v>526.79487179487182</v>
      </c>
      <c r="S1320" s="5">
        <v>1</v>
      </c>
      <c r="T1320" s="5">
        <v>0</v>
      </c>
      <c r="U1320" s="5">
        <v>1</v>
      </c>
      <c r="V1320" s="5">
        <v>0</v>
      </c>
      <c r="W1320" s="5">
        <v>0</v>
      </c>
      <c r="X1320" s="5">
        <v>0</v>
      </c>
      <c r="Y1320" s="5">
        <v>0</v>
      </c>
      <c r="Z1320" s="5">
        <v>1</v>
      </c>
      <c r="AA1320" s="5">
        <v>0</v>
      </c>
      <c r="AB1320" s="5">
        <v>0</v>
      </c>
      <c r="AC1320" s="5">
        <v>1</v>
      </c>
      <c r="AD1320" s="5">
        <v>0</v>
      </c>
      <c r="AE1320" s="33">
        <v>12910</v>
      </c>
      <c r="AF1320" s="5">
        <v>0</v>
      </c>
    </row>
    <row r="1321" spans="1:32" x14ac:dyDescent="0.25">
      <c r="A1321" s="2">
        <v>2014</v>
      </c>
      <c r="B1321" s="1" t="s">
        <v>30</v>
      </c>
      <c r="C1321" s="33">
        <v>133</v>
      </c>
      <c r="D1321" s="33">
        <v>26437</v>
      </c>
      <c r="E1321" s="9">
        <f t="shared" si="70"/>
        <v>16564.536340852133</v>
      </c>
      <c r="F1321" s="56">
        <v>2200</v>
      </c>
      <c r="G1321" s="37">
        <v>1120</v>
      </c>
      <c r="H1321" s="37">
        <v>390</v>
      </c>
      <c r="I1321" s="37">
        <v>0</v>
      </c>
      <c r="J1321" s="8">
        <v>0</v>
      </c>
      <c r="K1321" s="8">
        <v>0</v>
      </c>
      <c r="L1321" s="33">
        <v>7002</v>
      </c>
      <c r="M1321" s="9">
        <f t="shared" si="68"/>
        <v>52.646616541353382</v>
      </c>
      <c r="N1321" s="37">
        <v>23</v>
      </c>
      <c r="O1321" s="37">
        <v>4</v>
      </c>
      <c r="P1321" s="37">
        <v>3</v>
      </c>
      <c r="Q1321" s="33">
        <v>134234</v>
      </c>
      <c r="R1321" s="9">
        <f t="shared" si="69"/>
        <v>1009.2781954887218</v>
      </c>
      <c r="S1321" s="5">
        <v>1</v>
      </c>
      <c r="T1321" s="5">
        <v>0</v>
      </c>
      <c r="U1321" s="5">
        <v>1</v>
      </c>
      <c r="V1321" s="5">
        <v>0</v>
      </c>
      <c r="W1321" s="5">
        <v>0</v>
      </c>
      <c r="X1321" s="5">
        <v>0</v>
      </c>
      <c r="Y1321" s="5">
        <v>0</v>
      </c>
      <c r="Z1321" s="5">
        <v>1</v>
      </c>
      <c r="AA1321" s="5">
        <v>0</v>
      </c>
      <c r="AB1321" s="5">
        <v>0</v>
      </c>
      <c r="AC1321" s="5">
        <v>1</v>
      </c>
      <c r="AD1321" s="5">
        <v>0</v>
      </c>
      <c r="AE1321" s="33">
        <v>71480</v>
      </c>
      <c r="AF1321" s="5">
        <v>1</v>
      </c>
    </row>
    <row r="1322" spans="1:32" x14ac:dyDescent="0.25">
      <c r="A1322" s="2">
        <v>2014</v>
      </c>
      <c r="B1322" s="1" t="s">
        <v>30</v>
      </c>
      <c r="C1322" s="33">
        <v>14</v>
      </c>
      <c r="D1322" s="33">
        <v>2995</v>
      </c>
      <c r="E1322" s="9">
        <f t="shared" si="70"/>
        <v>17827.380952380954</v>
      </c>
      <c r="F1322" s="56">
        <v>479</v>
      </c>
      <c r="G1322" s="9">
        <v>0</v>
      </c>
      <c r="H1322" s="9">
        <v>0</v>
      </c>
      <c r="I1322" s="37">
        <v>0</v>
      </c>
      <c r="J1322" s="8">
        <v>0</v>
      </c>
      <c r="K1322" s="8">
        <v>0</v>
      </c>
      <c r="L1322" s="33">
        <v>1350</v>
      </c>
      <c r="M1322" s="9">
        <f t="shared" si="68"/>
        <v>96.428571428571431</v>
      </c>
      <c r="N1322" s="37">
        <v>6</v>
      </c>
      <c r="O1322" s="37">
        <v>1</v>
      </c>
      <c r="P1322" s="9">
        <v>0</v>
      </c>
      <c r="Q1322" s="33">
        <v>21692</v>
      </c>
      <c r="R1322" s="9">
        <f t="shared" si="69"/>
        <v>1549.4285714285713</v>
      </c>
      <c r="S1322" s="5">
        <v>1</v>
      </c>
      <c r="T1322" s="5">
        <v>0</v>
      </c>
      <c r="U1322" s="5">
        <v>1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33">
        <v>5355</v>
      </c>
      <c r="AF1322" s="5">
        <v>1</v>
      </c>
    </row>
    <row r="1323" spans="1:32" x14ac:dyDescent="0.25">
      <c r="A1323" s="2">
        <v>2014</v>
      </c>
      <c r="B1323" s="1" t="s">
        <v>30</v>
      </c>
      <c r="C1323" s="33">
        <v>240</v>
      </c>
      <c r="D1323" s="33">
        <v>65932</v>
      </c>
      <c r="E1323" s="9">
        <f>D1323/C1323/12*1000</f>
        <v>22893.055555555551</v>
      </c>
      <c r="F1323" s="56">
        <v>3334</v>
      </c>
      <c r="G1323" s="37">
        <v>1908</v>
      </c>
      <c r="H1323" s="37">
        <v>600</v>
      </c>
      <c r="I1323" s="37">
        <v>0</v>
      </c>
      <c r="J1323" s="8">
        <v>0</v>
      </c>
      <c r="K1323" s="8">
        <v>0</v>
      </c>
      <c r="L1323" s="33">
        <v>12636</v>
      </c>
      <c r="M1323" s="9">
        <f t="shared" si="68"/>
        <v>52.65</v>
      </c>
      <c r="N1323" s="37">
        <v>31</v>
      </c>
      <c r="O1323" s="37">
        <v>4</v>
      </c>
      <c r="P1323" s="37">
        <v>4</v>
      </c>
      <c r="Q1323" s="33">
        <v>230515</v>
      </c>
      <c r="R1323" s="9">
        <f t="shared" si="69"/>
        <v>960.47916666666663</v>
      </c>
      <c r="S1323" s="5">
        <v>1</v>
      </c>
      <c r="T1323" s="5">
        <v>0</v>
      </c>
      <c r="U1323" s="5">
        <v>1</v>
      </c>
      <c r="V1323" s="5">
        <v>0</v>
      </c>
      <c r="W1323" s="5">
        <v>0</v>
      </c>
      <c r="X1323" s="5">
        <v>0</v>
      </c>
      <c r="Y1323" s="5">
        <v>0</v>
      </c>
      <c r="Z1323" s="5">
        <v>1</v>
      </c>
      <c r="AA1323" s="5">
        <v>0</v>
      </c>
      <c r="AB1323" s="5">
        <v>0</v>
      </c>
      <c r="AC1323" s="5">
        <v>1</v>
      </c>
      <c r="AD1323" s="5">
        <v>0</v>
      </c>
      <c r="AE1323" s="33">
        <v>153542</v>
      </c>
      <c r="AF1323" s="5">
        <v>1</v>
      </c>
    </row>
    <row r="1324" spans="1:32" x14ac:dyDescent="0.25">
      <c r="A1324" s="2">
        <v>2014</v>
      </c>
      <c r="B1324" s="1" t="s">
        <v>34</v>
      </c>
      <c r="C1324" s="33">
        <v>195</v>
      </c>
      <c r="D1324" s="33">
        <v>46649</v>
      </c>
      <c r="E1324" s="9">
        <f t="shared" si="70"/>
        <v>19935.470085470086</v>
      </c>
      <c r="F1324" s="56">
        <v>2673</v>
      </c>
      <c r="G1324" s="37">
        <v>888</v>
      </c>
      <c r="H1324" s="37">
        <v>340</v>
      </c>
      <c r="I1324" s="37">
        <v>0</v>
      </c>
      <c r="J1324" s="8">
        <v>0</v>
      </c>
      <c r="K1324" s="8">
        <v>0</v>
      </c>
      <c r="L1324" s="33">
        <v>12466</v>
      </c>
      <c r="M1324" s="9">
        <f t="shared" si="68"/>
        <v>63.928205128205128</v>
      </c>
      <c r="N1324" s="37">
        <v>43</v>
      </c>
      <c r="O1324" s="37">
        <v>5</v>
      </c>
      <c r="P1324" s="37">
        <v>4</v>
      </c>
      <c r="Q1324" s="33">
        <v>212547</v>
      </c>
      <c r="R1324" s="9">
        <f t="shared" si="69"/>
        <v>1089.9846153846154</v>
      </c>
      <c r="S1324" s="5">
        <v>1</v>
      </c>
      <c r="T1324" s="5">
        <v>0</v>
      </c>
      <c r="U1324" s="5">
        <v>1</v>
      </c>
      <c r="V1324" s="5">
        <v>1</v>
      </c>
      <c r="W1324" s="5">
        <v>0</v>
      </c>
      <c r="X1324" s="5">
        <v>0</v>
      </c>
      <c r="Y1324" s="5">
        <v>0</v>
      </c>
      <c r="Z1324" s="5">
        <v>1</v>
      </c>
      <c r="AA1324" s="5">
        <v>0</v>
      </c>
      <c r="AB1324" s="5">
        <v>0</v>
      </c>
      <c r="AC1324" s="5">
        <v>1</v>
      </c>
      <c r="AD1324" s="5">
        <v>0</v>
      </c>
      <c r="AE1324" s="33">
        <v>125258</v>
      </c>
      <c r="AF1324" s="5">
        <v>1</v>
      </c>
    </row>
    <row r="1325" spans="1:32" x14ac:dyDescent="0.25">
      <c r="A1325" s="2">
        <v>2014</v>
      </c>
      <c r="B1325" s="1" t="s">
        <v>40</v>
      </c>
      <c r="C1325" s="33">
        <v>50</v>
      </c>
      <c r="D1325" s="33">
        <v>9711</v>
      </c>
      <c r="E1325" s="9">
        <f t="shared" si="70"/>
        <v>16184.999999999998</v>
      </c>
      <c r="F1325" s="56">
        <v>4496</v>
      </c>
      <c r="G1325" s="37">
        <v>322</v>
      </c>
      <c r="H1325" s="37">
        <v>115</v>
      </c>
      <c r="I1325" s="37">
        <v>0</v>
      </c>
      <c r="J1325" s="8">
        <v>0</v>
      </c>
      <c r="K1325" s="8">
        <v>0</v>
      </c>
      <c r="L1325" s="33">
        <v>6218</v>
      </c>
      <c r="M1325" s="9">
        <f t="shared" si="68"/>
        <v>124.36</v>
      </c>
      <c r="N1325" s="37">
        <v>28</v>
      </c>
      <c r="O1325" s="37">
        <v>4</v>
      </c>
      <c r="P1325" s="37">
        <v>3</v>
      </c>
      <c r="Q1325" s="33">
        <v>114030</v>
      </c>
      <c r="R1325" s="9">
        <f t="shared" si="69"/>
        <v>2280.6</v>
      </c>
      <c r="S1325" s="5">
        <v>1</v>
      </c>
      <c r="T1325" s="5">
        <v>0</v>
      </c>
      <c r="U1325" s="5">
        <v>1</v>
      </c>
      <c r="V1325" s="5">
        <v>0</v>
      </c>
      <c r="W1325" s="5">
        <v>0</v>
      </c>
      <c r="X1325" s="5">
        <v>0</v>
      </c>
      <c r="Y1325" s="5">
        <v>0</v>
      </c>
      <c r="Z1325" s="5">
        <v>1</v>
      </c>
      <c r="AA1325" s="5">
        <v>0</v>
      </c>
      <c r="AB1325" s="5">
        <v>0</v>
      </c>
      <c r="AC1325" s="5">
        <v>1</v>
      </c>
      <c r="AD1325" s="5">
        <v>0</v>
      </c>
      <c r="AE1325" s="33">
        <v>30689</v>
      </c>
      <c r="AF1325" s="5">
        <v>0</v>
      </c>
    </row>
    <row r="1326" spans="1:32" x14ac:dyDescent="0.25">
      <c r="A1326" s="2">
        <v>2014</v>
      </c>
      <c r="B1326" s="1" t="s">
        <v>31</v>
      </c>
      <c r="C1326" s="6">
        <v>166</v>
      </c>
      <c r="D1326" s="6">
        <v>45150</v>
      </c>
      <c r="E1326" s="9">
        <f t="shared" si="70"/>
        <v>22665.662650602411</v>
      </c>
      <c r="F1326" s="6">
        <v>3648</v>
      </c>
      <c r="G1326" s="6">
        <v>1591</v>
      </c>
      <c r="H1326" s="6">
        <v>551</v>
      </c>
      <c r="I1326" s="6">
        <v>0</v>
      </c>
      <c r="J1326" s="6">
        <v>0</v>
      </c>
      <c r="K1326" s="6">
        <v>0</v>
      </c>
      <c r="L1326" s="6">
        <v>11008</v>
      </c>
      <c r="M1326" s="9">
        <f t="shared" si="68"/>
        <v>66.313253012048193</v>
      </c>
      <c r="N1326" s="6">
        <v>31</v>
      </c>
      <c r="O1326" s="6">
        <v>8</v>
      </c>
      <c r="P1326" s="6">
        <v>2</v>
      </c>
      <c r="Q1326" s="6">
        <v>268183</v>
      </c>
      <c r="R1326" s="9">
        <f t="shared" si="69"/>
        <v>1615.5602409638554</v>
      </c>
      <c r="S1326" s="5">
        <v>1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1</v>
      </c>
      <c r="AA1326" s="5">
        <v>0</v>
      </c>
      <c r="AB1326" s="5">
        <v>0</v>
      </c>
      <c r="AC1326" s="5">
        <v>1</v>
      </c>
      <c r="AD1326" s="5">
        <v>0</v>
      </c>
      <c r="AE1326" s="6">
        <v>144508</v>
      </c>
      <c r="AF1326" s="5">
        <v>1</v>
      </c>
    </row>
    <row r="1327" spans="1:32" x14ac:dyDescent="0.25">
      <c r="A1327" s="2">
        <v>2014</v>
      </c>
      <c r="B1327" s="1" t="s">
        <v>31</v>
      </c>
      <c r="C1327" s="7">
        <v>102</v>
      </c>
      <c r="D1327" s="7">
        <v>37672</v>
      </c>
      <c r="E1327" s="9">
        <f t="shared" si="70"/>
        <v>30777.777777777774</v>
      </c>
      <c r="F1327" s="7">
        <v>3898</v>
      </c>
      <c r="G1327" s="7">
        <v>1833</v>
      </c>
      <c r="H1327" s="7">
        <v>667</v>
      </c>
      <c r="I1327" s="7">
        <v>59</v>
      </c>
      <c r="J1327" s="7">
        <v>0</v>
      </c>
      <c r="K1327" s="7">
        <v>0</v>
      </c>
      <c r="L1327" s="7">
        <v>10365</v>
      </c>
      <c r="M1327" s="9">
        <f t="shared" si="68"/>
        <v>101.61764705882354</v>
      </c>
      <c r="N1327" s="7">
        <v>22</v>
      </c>
      <c r="O1327" s="7">
        <v>6</v>
      </c>
      <c r="P1327" s="7">
        <v>4</v>
      </c>
      <c r="Q1327" s="7">
        <v>361338</v>
      </c>
      <c r="R1327" s="9">
        <f t="shared" si="69"/>
        <v>3542.5294117647059</v>
      </c>
      <c r="S1327" s="5">
        <v>1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1</v>
      </c>
      <c r="AA1327" s="5">
        <v>1</v>
      </c>
      <c r="AB1327" s="5">
        <v>0</v>
      </c>
      <c r="AC1327" s="5">
        <v>1</v>
      </c>
      <c r="AD1327" s="5">
        <v>0</v>
      </c>
      <c r="AE1327" s="7">
        <v>131120</v>
      </c>
      <c r="AF1327" s="5">
        <v>1</v>
      </c>
    </row>
    <row r="1328" spans="1:32" x14ac:dyDescent="0.25">
      <c r="A1328" s="2">
        <v>2014</v>
      </c>
      <c r="B1328" s="1" t="s">
        <v>30</v>
      </c>
      <c r="C1328" s="7">
        <v>101</v>
      </c>
      <c r="D1328" s="7">
        <v>15037</v>
      </c>
      <c r="E1328" s="9">
        <f t="shared" si="70"/>
        <v>12406.765676567657</v>
      </c>
      <c r="F1328" s="7">
        <v>4943</v>
      </c>
      <c r="G1328" s="7">
        <v>1124</v>
      </c>
      <c r="H1328" s="7">
        <v>600</v>
      </c>
      <c r="I1328" s="7">
        <v>0</v>
      </c>
      <c r="J1328" s="7">
        <v>0</v>
      </c>
      <c r="K1328" s="7">
        <v>0</v>
      </c>
      <c r="L1328" s="7">
        <v>14040</v>
      </c>
      <c r="M1328" s="9">
        <f t="shared" si="68"/>
        <v>139.009900990099</v>
      </c>
      <c r="N1328" s="7">
        <v>25</v>
      </c>
      <c r="O1328" s="7">
        <v>7</v>
      </c>
      <c r="P1328" s="7">
        <v>7</v>
      </c>
      <c r="Q1328" s="7">
        <v>169261</v>
      </c>
      <c r="R1328" s="9">
        <f t="shared" si="69"/>
        <v>1675.8514851485149</v>
      </c>
      <c r="S1328" s="5">
        <v>1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1</v>
      </c>
      <c r="AA1328" s="5">
        <v>0</v>
      </c>
      <c r="AB1328" s="5">
        <v>0</v>
      </c>
      <c r="AC1328" s="5">
        <v>1</v>
      </c>
      <c r="AD1328" s="5">
        <v>0</v>
      </c>
      <c r="AE1328" s="7">
        <v>55839</v>
      </c>
      <c r="AF1328" s="5">
        <v>1</v>
      </c>
    </row>
    <row r="1329" spans="1:32" x14ac:dyDescent="0.25">
      <c r="A1329" s="2">
        <v>2014</v>
      </c>
      <c r="B1329" s="1" t="s">
        <v>30</v>
      </c>
      <c r="C1329" s="7">
        <v>70</v>
      </c>
      <c r="D1329" s="7">
        <v>13793</v>
      </c>
      <c r="E1329" s="9">
        <f t="shared" si="70"/>
        <v>16420.238095238095</v>
      </c>
      <c r="F1329" s="7">
        <v>4673</v>
      </c>
      <c r="G1329" s="7">
        <v>1191</v>
      </c>
      <c r="H1329" s="7">
        <v>538</v>
      </c>
      <c r="I1329" s="7">
        <v>0</v>
      </c>
      <c r="J1329" s="7">
        <v>0</v>
      </c>
      <c r="K1329" s="7">
        <v>0</v>
      </c>
      <c r="L1329" s="7">
        <v>5895</v>
      </c>
      <c r="M1329" s="9">
        <f t="shared" si="68"/>
        <v>84.214285714285708</v>
      </c>
      <c r="N1329" s="7">
        <v>18</v>
      </c>
      <c r="O1329" s="7">
        <v>5</v>
      </c>
      <c r="P1329" s="7">
        <v>3</v>
      </c>
      <c r="Q1329" s="7">
        <v>105494</v>
      </c>
      <c r="R1329" s="9">
        <f t="shared" si="69"/>
        <v>1507.0571428571429</v>
      </c>
      <c r="S1329" s="5">
        <v>1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1</v>
      </c>
      <c r="AA1329" s="5">
        <v>0</v>
      </c>
      <c r="AB1329" s="5">
        <v>0</v>
      </c>
      <c r="AC1329" s="5">
        <v>1</v>
      </c>
      <c r="AD1329" s="5">
        <v>0</v>
      </c>
      <c r="AE1329" s="7">
        <v>44584</v>
      </c>
      <c r="AF1329" s="5">
        <v>1</v>
      </c>
    </row>
    <row r="1330" spans="1:32" x14ac:dyDescent="0.25">
      <c r="A1330" s="2">
        <v>2014</v>
      </c>
      <c r="B1330" s="1" t="s">
        <v>30</v>
      </c>
      <c r="C1330" s="7">
        <v>84</v>
      </c>
      <c r="D1330" s="7">
        <v>22739</v>
      </c>
      <c r="E1330" s="9">
        <f>D1330/C1330/12*1000</f>
        <v>22558.531746031746</v>
      </c>
      <c r="F1330" s="7">
        <v>2382</v>
      </c>
      <c r="G1330" s="7">
        <v>1217</v>
      </c>
      <c r="H1330" s="7">
        <v>520</v>
      </c>
      <c r="I1330" s="7">
        <v>0</v>
      </c>
      <c r="J1330" s="7">
        <v>0</v>
      </c>
      <c r="K1330" s="7">
        <v>0</v>
      </c>
      <c r="L1330" s="7">
        <v>5408</v>
      </c>
      <c r="M1330" s="9">
        <f t="shared" si="68"/>
        <v>64.38095238095238</v>
      </c>
      <c r="N1330" s="7">
        <v>13</v>
      </c>
      <c r="O1330" s="7">
        <v>3</v>
      </c>
      <c r="P1330" s="7">
        <v>4</v>
      </c>
      <c r="Q1330" s="7">
        <v>216354</v>
      </c>
      <c r="R1330" s="9">
        <f t="shared" si="69"/>
        <v>2575.6428571428573</v>
      </c>
      <c r="S1330" s="5">
        <v>1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1</v>
      </c>
      <c r="AA1330" s="5">
        <v>0</v>
      </c>
      <c r="AB1330" s="5">
        <v>0</v>
      </c>
      <c r="AC1330" s="5">
        <v>1</v>
      </c>
      <c r="AD1330" s="5">
        <v>0</v>
      </c>
      <c r="AE1330" s="7">
        <v>81728</v>
      </c>
      <c r="AF1330" s="5">
        <v>1</v>
      </c>
    </row>
    <row r="1331" spans="1:32" x14ac:dyDescent="0.25">
      <c r="A1331" s="2">
        <v>2014</v>
      </c>
      <c r="B1331" s="1" t="s">
        <v>29</v>
      </c>
      <c r="C1331" s="7">
        <v>10</v>
      </c>
      <c r="D1331" s="7">
        <v>1634</v>
      </c>
      <c r="E1331" s="9">
        <f t="shared" si="70"/>
        <v>13616.666666666668</v>
      </c>
      <c r="F1331" s="7">
        <v>1993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1219</v>
      </c>
      <c r="M1331" s="9">
        <f t="shared" si="68"/>
        <v>121.9</v>
      </c>
      <c r="N1331" s="7">
        <v>1</v>
      </c>
      <c r="O1331" s="7">
        <v>2</v>
      </c>
      <c r="P1331" s="7">
        <v>0</v>
      </c>
      <c r="Q1331" s="7">
        <v>41126</v>
      </c>
      <c r="R1331" s="9">
        <f t="shared" si="69"/>
        <v>4112.6000000000004</v>
      </c>
      <c r="S1331" s="5">
        <v>1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7">
        <v>17659</v>
      </c>
      <c r="AF1331" s="5">
        <v>1</v>
      </c>
    </row>
    <row r="1332" spans="1:32" x14ac:dyDescent="0.25">
      <c r="A1332" s="2">
        <v>2014</v>
      </c>
      <c r="B1332" s="1" t="s">
        <v>29</v>
      </c>
      <c r="C1332" s="7">
        <v>30</v>
      </c>
      <c r="D1332" s="7">
        <v>3046</v>
      </c>
      <c r="E1332" s="9">
        <f t="shared" si="70"/>
        <v>8461.1111111111095</v>
      </c>
      <c r="F1332" s="7">
        <v>2445</v>
      </c>
      <c r="G1332" s="7">
        <v>273</v>
      </c>
      <c r="H1332" s="7">
        <v>256</v>
      </c>
      <c r="I1332" s="7">
        <v>0</v>
      </c>
      <c r="J1332" s="7">
        <v>0</v>
      </c>
      <c r="K1332" s="7">
        <v>0</v>
      </c>
      <c r="L1332" s="7">
        <v>4146</v>
      </c>
      <c r="M1332" s="9">
        <f t="shared" si="68"/>
        <v>138.19999999999999</v>
      </c>
      <c r="N1332" s="7">
        <v>0</v>
      </c>
      <c r="O1332" s="7">
        <v>1</v>
      </c>
      <c r="P1332" s="7">
        <v>0</v>
      </c>
      <c r="Q1332" s="7">
        <v>8070</v>
      </c>
      <c r="R1332" s="9">
        <f t="shared" si="69"/>
        <v>269</v>
      </c>
      <c r="S1332" s="5">
        <v>1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1</v>
      </c>
      <c r="AA1332" s="5">
        <v>0</v>
      </c>
      <c r="AB1332" s="5">
        <v>0</v>
      </c>
      <c r="AC1332" s="5">
        <v>1</v>
      </c>
      <c r="AD1332" s="5">
        <v>0</v>
      </c>
      <c r="AE1332" s="7">
        <v>12172</v>
      </c>
      <c r="AF1332" s="5">
        <v>0</v>
      </c>
    </row>
    <row r="1333" spans="1:32" x14ac:dyDescent="0.25">
      <c r="A1333" s="2">
        <v>2014</v>
      </c>
      <c r="B1333" s="1" t="s">
        <v>29</v>
      </c>
      <c r="C1333" s="7">
        <v>18</v>
      </c>
      <c r="D1333" s="7">
        <v>1784</v>
      </c>
      <c r="E1333" s="9">
        <f t="shared" si="70"/>
        <v>8259.2592592592591</v>
      </c>
      <c r="F1333" s="7">
        <v>3362</v>
      </c>
      <c r="G1333" s="7">
        <v>564</v>
      </c>
      <c r="H1333" s="7">
        <v>385</v>
      </c>
      <c r="I1333" s="7">
        <v>0</v>
      </c>
      <c r="J1333" s="7">
        <v>0</v>
      </c>
      <c r="K1333" s="7">
        <v>0</v>
      </c>
      <c r="L1333" s="7">
        <v>3571</v>
      </c>
      <c r="M1333" s="9">
        <f t="shared" si="68"/>
        <v>198.38888888888889</v>
      </c>
      <c r="N1333" s="7">
        <v>16</v>
      </c>
      <c r="O1333" s="7">
        <v>3</v>
      </c>
      <c r="P1333" s="7">
        <v>3</v>
      </c>
      <c r="Q1333" s="7">
        <v>27881</v>
      </c>
      <c r="R1333" s="9">
        <f t="shared" si="69"/>
        <v>1548.9444444444443</v>
      </c>
      <c r="S1333" s="5">
        <v>1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1</v>
      </c>
      <c r="AA1333" s="5">
        <v>0</v>
      </c>
      <c r="AB1333" s="5">
        <v>0</v>
      </c>
      <c r="AC1333" s="5">
        <v>1</v>
      </c>
      <c r="AD1333" s="5">
        <v>0</v>
      </c>
      <c r="AE1333" s="7">
        <v>32371</v>
      </c>
      <c r="AF1333" s="5">
        <v>1</v>
      </c>
    </row>
    <row r="1334" spans="1:32" x14ac:dyDescent="0.25">
      <c r="A1334" s="2">
        <v>2014</v>
      </c>
      <c r="B1334" s="1" t="s">
        <v>29</v>
      </c>
      <c r="C1334" s="7">
        <v>20</v>
      </c>
      <c r="D1334" s="7">
        <v>4567</v>
      </c>
      <c r="E1334" s="9">
        <f>D1334/C1334/12*1000</f>
        <v>19029.166666666664</v>
      </c>
      <c r="F1334" s="7">
        <v>1200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>
        <v>1554</v>
      </c>
      <c r="M1334" s="9">
        <f t="shared" si="68"/>
        <v>77.7</v>
      </c>
      <c r="N1334" s="7">
        <v>7</v>
      </c>
      <c r="O1334" s="7">
        <v>0</v>
      </c>
      <c r="P1334" s="7">
        <v>0</v>
      </c>
      <c r="Q1334" s="7">
        <v>170199</v>
      </c>
      <c r="R1334" s="9">
        <f t="shared" si="69"/>
        <v>8509.9500000000007</v>
      </c>
      <c r="S1334" s="5">
        <v>0</v>
      </c>
      <c r="T1334" s="5">
        <v>1</v>
      </c>
      <c r="U1334" s="5">
        <v>1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7">
        <v>21699</v>
      </c>
      <c r="AF1334" s="5">
        <v>1</v>
      </c>
    </row>
    <row r="1335" spans="1:32" x14ac:dyDescent="0.25">
      <c r="A1335" s="2">
        <v>2014</v>
      </c>
      <c r="B1335" s="1" t="s">
        <v>31</v>
      </c>
      <c r="C1335" s="9">
        <v>135</v>
      </c>
      <c r="D1335" s="9">
        <v>19019</v>
      </c>
      <c r="E1335" s="9">
        <f t="shared" ref="E1335:E1341" si="71">D1335/C1335/12*1000</f>
        <v>11740.123456790123</v>
      </c>
      <c r="F1335" s="9">
        <v>3568</v>
      </c>
      <c r="G1335" s="9">
        <v>1066</v>
      </c>
      <c r="H1335" s="9">
        <v>537</v>
      </c>
      <c r="I1335" s="9">
        <v>0</v>
      </c>
      <c r="J1335" s="9">
        <v>0</v>
      </c>
      <c r="K1335" s="9">
        <v>0</v>
      </c>
      <c r="L1335" s="9">
        <v>9295</v>
      </c>
      <c r="M1335" s="9">
        <f t="shared" si="68"/>
        <v>68.851851851851848</v>
      </c>
      <c r="N1335" s="9">
        <v>31</v>
      </c>
      <c r="O1335" s="9">
        <v>7</v>
      </c>
      <c r="P1335" s="9">
        <v>3</v>
      </c>
      <c r="Q1335" s="9">
        <v>128356</v>
      </c>
      <c r="R1335" s="9">
        <f t="shared" si="69"/>
        <v>950.78518518518524</v>
      </c>
      <c r="S1335" s="5">
        <v>1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1</v>
      </c>
      <c r="AA1335" s="5">
        <v>0</v>
      </c>
      <c r="AB1335" s="5">
        <v>0</v>
      </c>
      <c r="AC1335" s="5">
        <v>1</v>
      </c>
      <c r="AD1335" s="5">
        <v>0</v>
      </c>
      <c r="AE1335" s="9">
        <v>82954</v>
      </c>
      <c r="AF1335" s="5">
        <v>1</v>
      </c>
    </row>
    <row r="1336" spans="1:32" x14ac:dyDescent="0.25">
      <c r="A1336" s="2">
        <v>2014</v>
      </c>
      <c r="B1336" s="1" t="s">
        <v>29</v>
      </c>
      <c r="C1336" s="8">
        <v>26</v>
      </c>
      <c r="D1336" s="9">
        <v>2464</v>
      </c>
      <c r="E1336" s="9">
        <f t="shared" si="71"/>
        <v>7897.4358974358975</v>
      </c>
      <c r="F1336" s="9">
        <v>6294</v>
      </c>
      <c r="G1336" s="8">
        <v>1150</v>
      </c>
      <c r="H1336" s="8">
        <v>1000</v>
      </c>
      <c r="I1336" s="8">
        <v>0</v>
      </c>
      <c r="J1336" s="9">
        <v>0</v>
      </c>
      <c r="K1336" s="9">
        <v>0</v>
      </c>
      <c r="L1336" s="8">
        <v>1859</v>
      </c>
      <c r="M1336" s="9">
        <f t="shared" si="68"/>
        <v>71.5</v>
      </c>
      <c r="N1336" s="8">
        <v>7</v>
      </c>
      <c r="O1336" s="8">
        <v>1</v>
      </c>
      <c r="P1336" s="8">
        <v>0</v>
      </c>
      <c r="Q1336" s="8">
        <v>63389</v>
      </c>
      <c r="R1336" s="9">
        <f t="shared" si="69"/>
        <v>2438.0384615384614</v>
      </c>
      <c r="S1336" s="5">
        <v>1</v>
      </c>
      <c r="T1336" s="5">
        <v>0</v>
      </c>
      <c r="U1336" s="5">
        <v>1</v>
      </c>
      <c r="V1336" s="5">
        <v>0</v>
      </c>
      <c r="W1336" s="5">
        <v>0</v>
      </c>
      <c r="X1336" s="5">
        <v>0</v>
      </c>
      <c r="Y1336" s="5">
        <v>0</v>
      </c>
      <c r="Z1336" s="5">
        <v>1</v>
      </c>
      <c r="AA1336" s="5">
        <v>0</v>
      </c>
      <c r="AB1336" s="5">
        <v>0</v>
      </c>
      <c r="AC1336" s="5">
        <v>1</v>
      </c>
      <c r="AD1336" s="5">
        <v>0</v>
      </c>
      <c r="AE1336" s="9">
        <v>67230</v>
      </c>
      <c r="AF1336" s="5">
        <v>1</v>
      </c>
    </row>
    <row r="1337" spans="1:32" x14ac:dyDescent="0.25">
      <c r="A1337" s="2">
        <v>2014</v>
      </c>
      <c r="B1337" s="1" t="s">
        <v>29</v>
      </c>
      <c r="C1337" s="8">
        <v>6</v>
      </c>
      <c r="D1337" s="9">
        <v>409</v>
      </c>
      <c r="E1337" s="9">
        <f t="shared" si="71"/>
        <v>5680.5555555555566</v>
      </c>
      <c r="F1337" s="9">
        <v>0</v>
      </c>
      <c r="G1337" s="8">
        <v>439</v>
      </c>
      <c r="H1337" s="8">
        <v>0</v>
      </c>
      <c r="I1337" s="8">
        <v>0</v>
      </c>
      <c r="J1337" s="9">
        <v>0</v>
      </c>
      <c r="K1337" s="9">
        <v>0</v>
      </c>
      <c r="L1337" s="8">
        <v>1370</v>
      </c>
      <c r="M1337" s="9">
        <f t="shared" si="68"/>
        <v>228.33333333333334</v>
      </c>
      <c r="N1337" s="8">
        <v>3</v>
      </c>
      <c r="O1337" s="8">
        <v>0</v>
      </c>
      <c r="P1337" s="8">
        <v>1</v>
      </c>
      <c r="Q1337" s="8">
        <v>8672</v>
      </c>
      <c r="R1337" s="9">
        <f t="shared" si="69"/>
        <v>1445.3333333333333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1</v>
      </c>
      <c r="AA1337" s="5">
        <v>0</v>
      </c>
      <c r="AB1337" s="5">
        <v>0</v>
      </c>
      <c r="AC1337" s="5">
        <v>0</v>
      </c>
      <c r="AD1337" s="5">
        <v>0</v>
      </c>
      <c r="AE1337" s="9">
        <v>18488</v>
      </c>
      <c r="AF1337" s="5">
        <v>0</v>
      </c>
    </row>
    <row r="1338" spans="1:32" x14ac:dyDescent="0.25">
      <c r="A1338" s="2">
        <v>2014</v>
      </c>
      <c r="B1338" s="1" t="s">
        <v>30</v>
      </c>
      <c r="C1338" s="8">
        <v>7</v>
      </c>
      <c r="D1338" s="9">
        <v>820</v>
      </c>
      <c r="E1338" s="9">
        <f t="shared" si="71"/>
        <v>9761.9047619047615</v>
      </c>
      <c r="F1338" s="9">
        <v>3050</v>
      </c>
      <c r="G1338" s="8">
        <v>0</v>
      </c>
      <c r="H1338" s="8">
        <v>0</v>
      </c>
      <c r="I1338" s="8">
        <v>0</v>
      </c>
      <c r="J1338" s="9">
        <v>0</v>
      </c>
      <c r="K1338" s="9">
        <v>0</v>
      </c>
      <c r="L1338" s="8">
        <v>1121</v>
      </c>
      <c r="M1338" s="9">
        <f t="shared" si="68"/>
        <v>160.14285714285714</v>
      </c>
      <c r="N1338" s="8">
        <v>4</v>
      </c>
      <c r="O1338" s="8">
        <v>2</v>
      </c>
      <c r="P1338" s="8">
        <v>0</v>
      </c>
      <c r="Q1338" s="8">
        <v>291131</v>
      </c>
      <c r="R1338" s="9">
        <f t="shared" si="69"/>
        <v>41590.142857142855</v>
      </c>
      <c r="S1338" s="5">
        <v>1</v>
      </c>
      <c r="T1338" s="5">
        <v>1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>
        <v>0</v>
      </c>
      <c r="AE1338" s="9">
        <v>20812</v>
      </c>
      <c r="AF1338" s="5">
        <v>0</v>
      </c>
    </row>
    <row r="1339" spans="1:32" x14ac:dyDescent="0.25">
      <c r="A1339" s="2">
        <v>2014</v>
      </c>
      <c r="B1339" s="1" t="s">
        <v>29</v>
      </c>
      <c r="C1339" s="8">
        <v>181</v>
      </c>
      <c r="D1339" s="9">
        <v>50679</v>
      </c>
      <c r="E1339" s="9">
        <f t="shared" si="71"/>
        <v>23332.872928176799</v>
      </c>
      <c r="F1339" s="9">
        <v>79</v>
      </c>
      <c r="G1339" s="8">
        <v>0</v>
      </c>
      <c r="H1339" s="8">
        <v>0</v>
      </c>
      <c r="I1339" s="8">
        <v>0</v>
      </c>
      <c r="J1339" s="9">
        <v>668.4</v>
      </c>
      <c r="K1339" s="9">
        <v>498</v>
      </c>
      <c r="L1339" s="8">
        <v>9559</v>
      </c>
      <c r="M1339" s="9">
        <f t="shared" si="68"/>
        <v>52.812154696132595</v>
      </c>
      <c r="N1339" s="8">
        <v>6</v>
      </c>
      <c r="O1339" s="8">
        <v>0</v>
      </c>
      <c r="P1339" s="8">
        <v>0</v>
      </c>
      <c r="Q1339" s="8">
        <v>513121</v>
      </c>
      <c r="R1339" s="9">
        <f t="shared" si="69"/>
        <v>2834.9226519337017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0</v>
      </c>
      <c r="AB1339" s="5">
        <v>1</v>
      </c>
      <c r="AC1339" s="5">
        <v>0</v>
      </c>
      <c r="AD1339" s="5">
        <v>1</v>
      </c>
      <c r="AE1339" s="9">
        <v>505446</v>
      </c>
      <c r="AF1339" s="5">
        <v>1</v>
      </c>
    </row>
    <row r="1340" spans="1:32" x14ac:dyDescent="0.25">
      <c r="A1340" s="2">
        <v>2014</v>
      </c>
      <c r="B1340" s="1" t="s">
        <v>29</v>
      </c>
      <c r="C1340" s="16">
        <v>102</v>
      </c>
      <c r="D1340" s="16">
        <v>19754</v>
      </c>
      <c r="E1340" s="9">
        <f t="shared" si="71"/>
        <v>16138.888888888889</v>
      </c>
      <c r="F1340" s="16">
        <v>4599</v>
      </c>
      <c r="G1340" s="16">
        <v>1316</v>
      </c>
      <c r="H1340" s="16">
        <v>525</v>
      </c>
      <c r="I1340" s="16">
        <v>0</v>
      </c>
      <c r="J1340" s="16">
        <v>0</v>
      </c>
      <c r="K1340" s="16">
        <v>0</v>
      </c>
      <c r="L1340" s="16">
        <v>7730</v>
      </c>
      <c r="M1340" s="9">
        <f t="shared" si="68"/>
        <v>75.784313725490193</v>
      </c>
      <c r="N1340" s="16">
        <v>25</v>
      </c>
      <c r="O1340" s="16">
        <v>5</v>
      </c>
      <c r="P1340" s="16">
        <v>2</v>
      </c>
      <c r="Q1340" s="16">
        <v>81848</v>
      </c>
      <c r="R1340" s="9">
        <f t="shared" si="69"/>
        <v>802.43137254901956</v>
      </c>
      <c r="S1340" s="5">
        <v>1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1</v>
      </c>
      <c r="AA1340" s="5">
        <v>0</v>
      </c>
      <c r="AB1340" s="5">
        <v>0</v>
      </c>
      <c r="AC1340" s="5">
        <v>1</v>
      </c>
      <c r="AD1340" s="5">
        <v>0</v>
      </c>
      <c r="AE1340" s="16">
        <v>67202</v>
      </c>
      <c r="AF1340" s="5">
        <v>0</v>
      </c>
    </row>
    <row r="1341" spans="1:32" x14ac:dyDescent="0.25">
      <c r="A1341" s="2">
        <v>2014</v>
      </c>
      <c r="B1341" s="1" t="s">
        <v>30</v>
      </c>
      <c r="C1341" s="15">
        <v>7</v>
      </c>
      <c r="D1341" s="15">
        <v>665</v>
      </c>
      <c r="E1341" s="9">
        <f t="shared" si="71"/>
        <v>7916.666666666667</v>
      </c>
      <c r="F1341" s="15">
        <v>2267</v>
      </c>
      <c r="G1341" s="15">
        <v>6</v>
      </c>
      <c r="H1341" s="15">
        <v>4</v>
      </c>
      <c r="I1341" s="15">
        <v>0</v>
      </c>
      <c r="J1341" s="15">
        <v>0</v>
      </c>
      <c r="K1341" s="15">
        <v>0</v>
      </c>
      <c r="L1341" s="15">
        <v>847</v>
      </c>
      <c r="M1341" s="9">
        <f t="shared" si="68"/>
        <v>121</v>
      </c>
      <c r="N1341" s="15">
        <v>1</v>
      </c>
      <c r="O1341" s="15">
        <v>1</v>
      </c>
      <c r="P1341" s="15">
        <v>0</v>
      </c>
      <c r="Q1341" s="15">
        <v>8186</v>
      </c>
      <c r="R1341" s="9">
        <f t="shared" si="69"/>
        <v>1169.4285714285713</v>
      </c>
      <c r="S1341" s="5">
        <v>1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1</v>
      </c>
      <c r="AD1341" s="5">
        <v>0</v>
      </c>
      <c r="AE1341" s="15">
        <v>9850</v>
      </c>
      <c r="AF1341" s="5">
        <v>0</v>
      </c>
    </row>
    <row r="1342" spans="1:32" x14ac:dyDescent="0.25">
      <c r="A1342" s="2">
        <v>2014</v>
      </c>
      <c r="B1342" s="1" t="s">
        <v>36</v>
      </c>
      <c r="C1342" s="15">
        <v>86</v>
      </c>
      <c r="D1342" s="15">
        <v>10588</v>
      </c>
      <c r="E1342" s="9">
        <f>D1342/C1342/12*1000</f>
        <v>10259.68992248062</v>
      </c>
      <c r="F1342" s="15">
        <v>9146</v>
      </c>
      <c r="G1342" s="15">
        <v>1056</v>
      </c>
      <c r="H1342" s="15">
        <v>453</v>
      </c>
      <c r="I1342" s="15">
        <v>0</v>
      </c>
      <c r="J1342" s="15">
        <v>0</v>
      </c>
      <c r="K1342" s="15">
        <v>0</v>
      </c>
      <c r="L1342" s="15">
        <v>9134</v>
      </c>
      <c r="M1342" s="9">
        <f t="shared" si="68"/>
        <v>106.20930232558139</v>
      </c>
      <c r="N1342" s="15">
        <v>32</v>
      </c>
      <c r="O1342" s="15">
        <v>9</v>
      </c>
      <c r="P1342" s="15">
        <v>4</v>
      </c>
      <c r="Q1342" s="15">
        <v>150583</v>
      </c>
      <c r="R1342" s="9">
        <f t="shared" si="69"/>
        <v>1750.9651162790697</v>
      </c>
      <c r="S1342" s="5">
        <v>1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1</v>
      </c>
      <c r="AA1342" s="5">
        <v>0</v>
      </c>
      <c r="AB1342" s="5">
        <v>0</v>
      </c>
      <c r="AC1342" s="5">
        <v>1</v>
      </c>
      <c r="AD1342" s="5">
        <v>0</v>
      </c>
      <c r="AE1342" s="15">
        <v>57343</v>
      </c>
      <c r="AF1342" s="5">
        <v>1</v>
      </c>
    </row>
    <row r="1343" spans="1:32" x14ac:dyDescent="0.25">
      <c r="A1343" s="2">
        <v>2014</v>
      </c>
      <c r="B1343" s="1" t="s">
        <v>30</v>
      </c>
      <c r="C1343" s="15">
        <v>17</v>
      </c>
      <c r="D1343" s="15">
        <v>2402</v>
      </c>
      <c r="E1343" s="9">
        <f t="shared" ref="E1343:E1373" si="72">D1343/C1343/12*1000</f>
        <v>11774.509803921568</v>
      </c>
      <c r="F1343" s="15">
        <v>1320</v>
      </c>
      <c r="G1343" s="15">
        <v>227</v>
      </c>
      <c r="H1343" s="15">
        <v>160</v>
      </c>
      <c r="I1343" s="15">
        <v>0</v>
      </c>
      <c r="J1343" s="15">
        <v>0</v>
      </c>
      <c r="K1343" s="15">
        <v>0</v>
      </c>
      <c r="L1343" s="15">
        <v>1936</v>
      </c>
      <c r="M1343" s="9">
        <f t="shared" si="68"/>
        <v>113.88235294117646</v>
      </c>
      <c r="N1343" s="15">
        <v>2</v>
      </c>
      <c r="O1343" s="15">
        <v>1</v>
      </c>
      <c r="P1343" s="15">
        <v>0</v>
      </c>
      <c r="Q1343" s="15">
        <v>9906</v>
      </c>
      <c r="R1343" s="9">
        <f t="shared" si="69"/>
        <v>582.70588235294122</v>
      </c>
      <c r="S1343" s="5">
        <v>1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1</v>
      </c>
      <c r="AA1343" s="5">
        <v>0</v>
      </c>
      <c r="AB1343" s="5">
        <v>0</v>
      </c>
      <c r="AC1343" s="5">
        <v>1</v>
      </c>
      <c r="AD1343" s="5">
        <v>0</v>
      </c>
      <c r="AE1343" s="15">
        <v>13968</v>
      </c>
      <c r="AF1343" s="5">
        <v>1</v>
      </c>
    </row>
    <row r="1344" spans="1:32" x14ac:dyDescent="0.25">
      <c r="A1344" s="2">
        <v>2014</v>
      </c>
      <c r="B1344" s="1" t="s">
        <v>29</v>
      </c>
      <c r="C1344" s="15">
        <v>78</v>
      </c>
      <c r="D1344" s="15">
        <v>17772</v>
      </c>
      <c r="E1344" s="9">
        <f t="shared" si="72"/>
        <v>18987.179487179485</v>
      </c>
      <c r="F1344" s="15">
        <v>2411</v>
      </c>
      <c r="G1344" s="15">
        <v>608</v>
      </c>
      <c r="H1344" s="15">
        <v>304</v>
      </c>
      <c r="I1344" s="15">
        <v>0</v>
      </c>
      <c r="J1344" s="15">
        <v>0</v>
      </c>
      <c r="K1344" s="15">
        <v>0</v>
      </c>
      <c r="L1344" s="15">
        <v>7218</v>
      </c>
      <c r="M1344" s="9">
        <f t="shared" si="68"/>
        <v>92.538461538461533</v>
      </c>
      <c r="N1344" s="15">
        <v>20</v>
      </c>
      <c r="O1344" s="15">
        <v>5</v>
      </c>
      <c r="P1344" s="15">
        <v>1</v>
      </c>
      <c r="Q1344" s="15">
        <v>94861</v>
      </c>
      <c r="R1344" s="9">
        <f t="shared" si="69"/>
        <v>1216.1666666666667</v>
      </c>
      <c r="S1344" s="5">
        <v>1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1</v>
      </c>
      <c r="AA1344" s="5">
        <v>0</v>
      </c>
      <c r="AB1344" s="5">
        <v>0</v>
      </c>
      <c r="AC1344" s="5">
        <v>1</v>
      </c>
      <c r="AD1344" s="5">
        <v>0</v>
      </c>
      <c r="AE1344" s="15">
        <v>46276</v>
      </c>
      <c r="AF1344" s="5">
        <v>0</v>
      </c>
    </row>
    <row r="1345" spans="1:32" x14ac:dyDescent="0.25">
      <c r="A1345" s="2">
        <v>2014</v>
      </c>
      <c r="B1345" s="1" t="s">
        <v>29</v>
      </c>
      <c r="C1345" s="15">
        <v>38</v>
      </c>
      <c r="D1345" s="15">
        <v>3975</v>
      </c>
      <c r="E1345" s="9">
        <f t="shared" si="72"/>
        <v>8717.105263157895</v>
      </c>
      <c r="F1345" s="15">
        <v>3684</v>
      </c>
      <c r="G1345" s="15">
        <v>458</v>
      </c>
      <c r="H1345" s="15">
        <v>325</v>
      </c>
      <c r="I1345" s="15">
        <v>0</v>
      </c>
      <c r="J1345" s="15">
        <v>0</v>
      </c>
      <c r="K1345" s="15">
        <v>0</v>
      </c>
      <c r="L1345" s="15">
        <v>5185</v>
      </c>
      <c r="M1345" s="9">
        <f t="shared" si="68"/>
        <v>136.44736842105263</v>
      </c>
      <c r="N1345" s="15">
        <v>16</v>
      </c>
      <c r="O1345" s="15">
        <v>0</v>
      </c>
      <c r="P1345" s="15">
        <v>2</v>
      </c>
      <c r="Q1345" s="15">
        <v>67111</v>
      </c>
      <c r="R1345" s="9">
        <f t="shared" si="69"/>
        <v>1766.078947368421</v>
      </c>
      <c r="S1345" s="5">
        <v>1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1</v>
      </c>
      <c r="AA1345" s="5">
        <v>0</v>
      </c>
      <c r="AB1345" s="5">
        <v>0</v>
      </c>
      <c r="AC1345" s="5">
        <v>1</v>
      </c>
      <c r="AD1345" s="5">
        <v>0</v>
      </c>
      <c r="AE1345" s="15">
        <v>11242</v>
      </c>
      <c r="AF1345" s="5">
        <v>1</v>
      </c>
    </row>
    <row r="1346" spans="1:32" x14ac:dyDescent="0.25">
      <c r="A1346" s="2">
        <v>2014</v>
      </c>
      <c r="B1346" s="1" t="s">
        <v>36</v>
      </c>
      <c r="C1346" s="15">
        <v>25</v>
      </c>
      <c r="D1346" s="15">
        <v>6708</v>
      </c>
      <c r="E1346" s="9">
        <f t="shared" si="72"/>
        <v>22360</v>
      </c>
      <c r="F1346" s="15">
        <v>6285</v>
      </c>
      <c r="G1346" s="15">
        <v>0</v>
      </c>
      <c r="H1346" s="15">
        <v>0</v>
      </c>
      <c r="I1346" s="15">
        <v>0</v>
      </c>
      <c r="J1346" s="15">
        <v>0</v>
      </c>
      <c r="K1346" s="15">
        <v>0</v>
      </c>
      <c r="L1346" s="15">
        <v>4440</v>
      </c>
      <c r="M1346" s="9">
        <f t="shared" si="68"/>
        <v>177.6</v>
      </c>
      <c r="N1346" s="15">
        <v>15</v>
      </c>
      <c r="O1346" s="15">
        <v>2</v>
      </c>
      <c r="P1346" s="15">
        <v>3</v>
      </c>
      <c r="Q1346" s="15">
        <v>33872</v>
      </c>
      <c r="R1346" s="9">
        <f t="shared" si="69"/>
        <v>1354.88</v>
      </c>
      <c r="S1346" s="5">
        <v>1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15">
        <v>32110</v>
      </c>
      <c r="AF1346" s="5">
        <v>1</v>
      </c>
    </row>
    <row r="1347" spans="1:32" x14ac:dyDescent="0.25">
      <c r="A1347" s="2">
        <v>2014</v>
      </c>
      <c r="B1347" s="1" t="s">
        <v>30</v>
      </c>
      <c r="C1347" s="9">
        <v>122</v>
      </c>
      <c r="D1347" s="9">
        <v>12990</v>
      </c>
      <c r="E1347" s="9">
        <f t="shared" si="72"/>
        <v>8872.9508196721326</v>
      </c>
      <c r="F1347" s="9">
        <v>3537</v>
      </c>
      <c r="G1347" s="9">
        <v>1592</v>
      </c>
      <c r="H1347" s="9">
        <v>510</v>
      </c>
      <c r="I1347" s="9">
        <v>0</v>
      </c>
      <c r="J1347" s="9">
        <v>0</v>
      </c>
      <c r="K1347" s="9">
        <v>0</v>
      </c>
      <c r="L1347" s="9">
        <v>9543</v>
      </c>
      <c r="M1347" s="9">
        <f t="shared" si="68"/>
        <v>78.221311475409834</v>
      </c>
      <c r="N1347" s="9">
        <v>27</v>
      </c>
      <c r="O1347" s="9">
        <v>4</v>
      </c>
      <c r="P1347" s="9">
        <v>2</v>
      </c>
      <c r="Q1347" s="9">
        <v>131234</v>
      </c>
      <c r="R1347" s="9">
        <f t="shared" si="69"/>
        <v>1075.688524590164</v>
      </c>
      <c r="S1347" s="5">
        <v>1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1</v>
      </c>
      <c r="AA1347" s="5">
        <v>0</v>
      </c>
      <c r="AB1347" s="5">
        <v>0</v>
      </c>
      <c r="AC1347" s="5">
        <v>1</v>
      </c>
      <c r="AD1347" s="5">
        <v>0</v>
      </c>
      <c r="AE1347" s="9">
        <v>38806</v>
      </c>
      <c r="AF1347" s="5">
        <v>1</v>
      </c>
    </row>
    <row r="1348" spans="1:32" x14ac:dyDescent="0.25">
      <c r="A1348" s="2">
        <v>2014</v>
      </c>
      <c r="B1348" s="1" t="s">
        <v>31</v>
      </c>
      <c r="C1348" s="8">
        <v>223</v>
      </c>
      <c r="D1348" s="8">
        <v>34461</v>
      </c>
      <c r="E1348" s="9">
        <f>D1348/C1348/12*1000</f>
        <v>12877.802690582961</v>
      </c>
      <c r="F1348" s="8">
        <v>5414</v>
      </c>
      <c r="G1348" s="8">
        <v>2501</v>
      </c>
      <c r="H1348" s="8">
        <v>895</v>
      </c>
      <c r="I1348" s="8">
        <v>0</v>
      </c>
      <c r="J1348" s="8">
        <v>0</v>
      </c>
      <c r="K1348" s="8">
        <v>0</v>
      </c>
      <c r="L1348" s="8">
        <v>21881</v>
      </c>
      <c r="M1348" s="9">
        <f t="shared" ref="M1348:M1411" si="73">L1348/C1348</f>
        <v>98.121076233183857</v>
      </c>
      <c r="N1348" s="8">
        <v>48</v>
      </c>
      <c r="O1348" s="8">
        <v>4</v>
      </c>
      <c r="P1348" s="8">
        <v>3</v>
      </c>
      <c r="Q1348" s="8">
        <v>343431</v>
      </c>
      <c r="R1348" s="9">
        <f t="shared" ref="R1348:R1411" si="74">Q1348/C1348</f>
        <v>1540.0493273542602</v>
      </c>
      <c r="S1348" s="5">
        <v>1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1</v>
      </c>
      <c r="AA1348" s="5">
        <v>0</v>
      </c>
      <c r="AB1348" s="5">
        <v>0</v>
      </c>
      <c r="AC1348" s="5">
        <v>1</v>
      </c>
      <c r="AD1348" s="5">
        <v>0</v>
      </c>
      <c r="AE1348" s="8">
        <v>162236</v>
      </c>
      <c r="AF1348" s="5">
        <v>1</v>
      </c>
    </row>
    <row r="1349" spans="1:32" x14ac:dyDescent="0.25">
      <c r="A1349" s="2">
        <v>2014</v>
      </c>
      <c r="B1349" s="1" t="s">
        <v>30</v>
      </c>
      <c r="C1349" s="8">
        <v>27</v>
      </c>
      <c r="D1349" s="8">
        <v>3106</v>
      </c>
      <c r="E1349" s="9">
        <f t="shared" si="72"/>
        <v>9586.4197530864185</v>
      </c>
      <c r="F1349" s="8">
        <v>2891</v>
      </c>
      <c r="G1349" s="8">
        <v>372</v>
      </c>
      <c r="H1349" s="8">
        <v>170</v>
      </c>
      <c r="I1349" s="8">
        <v>0</v>
      </c>
      <c r="J1349" s="8">
        <v>0</v>
      </c>
      <c r="K1349" s="8">
        <v>0</v>
      </c>
      <c r="L1349" s="8">
        <v>2907</v>
      </c>
      <c r="M1349" s="9">
        <f t="shared" si="73"/>
        <v>107.66666666666667</v>
      </c>
      <c r="N1349" s="8">
        <v>15</v>
      </c>
      <c r="O1349" s="8">
        <v>2</v>
      </c>
      <c r="P1349" s="8">
        <v>2</v>
      </c>
      <c r="Q1349" s="8">
        <v>32616</v>
      </c>
      <c r="R1349" s="9">
        <f t="shared" si="74"/>
        <v>1208</v>
      </c>
      <c r="S1349" s="5">
        <v>1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1</v>
      </c>
      <c r="AA1349" s="5">
        <v>0</v>
      </c>
      <c r="AB1349" s="5">
        <v>0</v>
      </c>
      <c r="AC1349" s="5">
        <v>1</v>
      </c>
      <c r="AD1349" s="5">
        <v>0</v>
      </c>
      <c r="AE1349" s="8">
        <v>12249</v>
      </c>
      <c r="AF1349" s="5">
        <v>1</v>
      </c>
    </row>
    <row r="1350" spans="1:32" x14ac:dyDescent="0.25">
      <c r="A1350" s="2">
        <v>2014</v>
      </c>
      <c r="B1350" s="1" t="s">
        <v>30</v>
      </c>
      <c r="C1350" s="8">
        <v>128</v>
      </c>
      <c r="D1350" s="8">
        <v>21596</v>
      </c>
      <c r="E1350" s="9">
        <f t="shared" si="72"/>
        <v>14059.895833333334</v>
      </c>
      <c r="F1350" s="8">
        <v>4971</v>
      </c>
      <c r="G1350" s="8">
        <v>1593</v>
      </c>
      <c r="H1350" s="8">
        <v>500</v>
      </c>
      <c r="I1350" s="8">
        <v>0</v>
      </c>
      <c r="J1350" s="8">
        <v>0</v>
      </c>
      <c r="K1350" s="8">
        <v>0</v>
      </c>
      <c r="L1350" s="8">
        <v>14900</v>
      </c>
      <c r="M1350" s="9">
        <f t="shared" si="73"/>
        <v>116.40625</v>
      </c>
      <c r="N1350" s="8">
        <v>42</v>
      </c>
      <c r="O1350" s="8">
        <v>6</v>
      </c>
      <c r="P1350" s="8">
        <v>5</v>
      </c>
      <c r="Q1350" s="8">
        <v>139888</v>
      </c>
      <c r="R1350" s="9">
        <f t="shared" si="74"/>
        <v>1092.875</v>
      </c>
      <c r="S1350" s="5">
        <v>1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1</v>
      </c>
      <c r="AA1350" s="5">
        <v>0</v>
      </c>
      <c r="AB1350" s="5">
        <v>0</v>
      </c>
      <c r="AC1350" s="5">
        <v>1</v>
      </c>
      <c r="AD1350" s="5">
        <v>0</v>
      </c>
      <c r="AE1350" s="8">
        <v>60369</v>
      </c>
      <c r="AF1350" s="5">
        <v>1</v>
      </c>
    </row>
    <row r="1351" spans="1:32" x14ac:dyDescent="0.25">
      <c r="A1351" s="2">
        <v>2014</v>
      </c>
      <c r="B1351" s="1" t="s">
        <v>30</v>
      </c>
      <c r="C1351" s="8">
        <v>36</v>
      </c>
      <c r="D1351" s="8">
        <v>4813</v>
      </c>
      <c r="E1351" s="9">
        <f t="shared" si="72"/>
        <v>11141.203703703704</v>
      </c>
      <c r="F1351" s="8">
        <v>5867</v>
      </c>
      <c r="G1351" s="8">
        <v>430</v>
      </c>
      <c r="H1351" s="8">
        <v>276</v>
      </c>
      <c r="I1351" s="8">
        <v>0</v>
      </c>
      <c r="J1351" s="8">
        <v>0</v>
      </c>
      <c r="K1351" s="8">
        <v>0</v>
      </c>
      <c r="L1351" s="8">
        <v>4001</v>
      </c>
      <c r="M1351" s="9">
        <f t="shared" si="73"/>
        <v>111.13888888888889</v>
      </c>
      <c r="N1351" s="8">
        <v>16</v>
      </c>
      <c r="O1351" s="8">
        <v>5</v>
      </c>
      <c r="P1351" s="8">
        <v>5</v>
      </c>
      <c r="Q1351" s="8">
        <v>47668</v>
      </c>
      <c r="R1351" s="9">
        <f t="shared" si="74"/>
        <v>1324.1111111111111</v>
      </c>
      <c r="S1351" s="5">
        <v>1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1</v>
      </c>
      <c r="AD1351" s="5">
        <v>0</v>
      </c>
      <c r="AE1351" s="8">
        <v>34912</v>
      </c>
      <c r="AF1351" s="5">
        <v>0</v>
      </c>
    </row>
    <row r="1352" spans="1:32" x14ac:dyDescent="0.25">
      <c r="A1352" s="2">
        <v>2014</v>
      </c>
      <c r="B1352" s="1" t="s">
        <v>29</v>
      </c>
      <c r="C1352" s="8">
        <v>414</v>
      </c>
      <c r="D1352" s="15">
        <v>93372</v>
      </c>
      <c r="E1352" s="9">
        <f t="shared" si="72"/>
        <v>18794.685990338163</v>
      </c>
      <c r="F1352" s="8">
        <v>5551</v>
      </c>
      <c r="G1352" s="8">
        <v>2497</v>
      </c>
      <c r="H1352" s="8">
        <v>700</v>
      </c>
      <c r="I1352" s="8">
        <v>2705</v>
      </c>
      <c r="J1352" s="8">
        <v>0</v>
      </c>
      <c r="K1352" s="8">
        <v>0</v>
      </c>
      <c r="L1352" s="8">
        <v>29964</v>
      </c>
      <c r="M1352" s="9">
        <f t="shared" si="73"/>
        <v>72.376811594202906</v>
      </c>
      <c r="N1352" s="8">
        <v>62</v>
      </c>
      <c r="O1352" s="8">
        <v>8</v>
      </c>
      <c r="P1352" s="8">
        <v>4</v>
      </c>
      <c r="Q1352" s="8">
        <v>375589</v>
      </c>
      <c r="R1352" s="9">
        <f t="shared" si="74"/>
        <v>907.21980676328508</v>
      </c>
      <c r="S1352" s="5">
        <v>1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1</v>
      </c>
      <c r="AA1352" s="5">
        <v>1</v>
      </c>
      <c r="AB1352" s="5">
        <v>0</v>
      </c>
      <c r="AC1352" s="5">
        <v>1</v>
      </c>
      <c r="AD1352" s="5">
        <v>0</v>
      </c>
      <c r="AE1352" s="8">
        <v>187139</v>
      </c>
      <c r="AF1352" s="5">
        <v>1</v>
      </c>
    </row>
    <row r="1353" spans="1:32" x14ac:dyDescent="0.25">
      <c r="A1353" s="2">
        <v>2014</v>
      </c>
      <c r="B1353" s="1" t="s">
        <v>30</v>
      </c>
      <c r="C1353" s="8">
        <v>136</v>
      </c>
      <c r="D1353" s="8">
        <v>24953</v>
      </c>
      <c r="E1353" s="9">
        <f t="shared" si="72"/>
        <v>15289.828431372549</v>
      </c>
      <c r="F1353" s="8">
        <v>4485</v>
      </c>
      <c r="G1353" s="8">
        <v>1644</v>
      </c>
      <c r="H1353" s="8">
        <v>483</v>
      </c>
      <c r="I1353" s="8">
        <v>0</v>
      </c>
      <c r="J1353" s="8">
        <v>0</v>
      </c>
      <c r="K1353" s="8">
        <v>0</v>
      </c>
      <c r="L1353" s="8">
        <v>11825</v>
      </c>
      <c r="M1353" s="9">
        <f t="shared" si="73"/>
        <v>86.94852941176471</v>
      </c>
      <c r="N1353" s="8">
        <v>36</v>
      </c>
      <c r="O1353" s="8">
        <v>5</v>
      </c>
      <c r="P1353" s="8">
        <v>4</v>
      </c>
      <c r="Q1353" s="8">
        <v>224168</v>
      </c>
      <c r="R1353" s="9">
        <f t="shared" si="74"/>
        <v>1648.2941176470588</v>
      </c>
      <c r="S1353" s="5">
        <v>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1</v>
      </c>
      <c r="AA1353" s="5">
        <v>0</v>
      </c>
      <c r="AB1353" s="5">
        <v>0</v>
      </c>
      <c r="AC1353" s="5">
        <v>1</v>
      </c>
      <c r="AD1353" s="5">
        <v>0</v>
      </c>
      <c r="AE1353" s="8">
        <v>83142</v>
      </c>
      <c r="AF1353" s="5">
        <v>1</v>
      </c>
    </row>
    <row r="1354" spans="1:32" x14ac:dyDescent="0.25">
      <c r="A1354" s="2">
        <v>2014</v>
      </c>
      <c r="B1354" s="1" t="s">
        <v>30</v>
      </c>
      <c r="C1354" s="8">
        <v>198</v>
      </c>
      <c r="D1354" s="8">
        <v>42608</v>
      </c>
      <c r="E1354" s="9">
        <f t="shared" si="72"/>
        <v>17932.659932659935</v>
      </c>
      <c r="F1354" s="8">
        <v>5423</v>
      </c>
      <c r="G1354" s="8">
        <v>1847</v>
      </c>
      <c r="H1354" s="8">
        <v>630</v>
      </c>
      <c r="I1354" s="8">
        <v>0</v>
      </c>
      <c r="J1354" s="8">
        <v>0</v>
      </c>
      <c r="K1354" s="8">
        <v>0</v>
      </c>
      <c r="L1354" s="8">
        <v>13405</v>
      </c>
      <c r="M1354" s="9">
        <f t="shared" si="73"/>
        <v>67.702020202020208</v>
      </c>
      <c r="N1354" s="8">
        <v>30</v>
      </c>
      <c r="O1354" s="8">
        <v>6</v>
      </c>
      <c r="P1354" s="8">
        <v>2</v>
      </c>
      <c r="Q1354" s="8">
        <v>254161</v>
      </c>
      <c r="R1354" s="9">
        <f t="shared" si="74"/>
        <v>1283.6414141414141</v>
      </c>
      <c r="S1354" s="5">
        <v>1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1</v>
      </c>
      <c r="AA1354" s="5">
        <v>0</v>
      </c>
      <c r="AB1354" s="5">
        <v>0</v>
      </c>
      <c r="AC1354" s="5">
        <v>1</v>
      </c>
      <c r="AD1354" s="5">
        <v>0</v>
      </c>
      <c r="AE1354" s="8">
        <v>108819</v>
      </c>
      <c r="AF1354" s="5">
        <v>1</v>
      </c>
    </row>
    <row r="1355" spans="1:32" x14ac:dyDescent="0.25">
      <c r="A1355" s="2">
        <v>2014</v>
      </c>
      <c r="B1355" s="1" t="s">
        <v>30</v>
      </c>
      <c r="C1355" s="9">
        <v>5</v>
      </c>
      <c r="D1355" s="9">
        <v>99</v>
      </c>
      <c r="E1355" s="9">
        <f t="shared" si="72"/>
        <v>1650.0000000000002</v>
      </c>
      <c r="F1355" s="9">
        <v>1780</v>
      </c>
      <c r="G1355" s="9">
        <v>0</v>
      </c>
      <c r="H1355" s="9">
        <v>0</v>
      </c>
      <c r="I1355" s="9">
        <v>0</v>
      </c>
      <c r="J1355" s="9">
        <v>0</v>
      </c>
      <c r="K1355" s="9">
        <v>0</v>
      </c>
      <c r="L1355" s="9">
        <v>1636</v>
      </c>
      <c r="M1355" s="9">
        <f t="shared" si="73"/>
        <v>327.2</v>
      </c>
      <c r="N1355" s="9">
        <v>9</v>
      </c>
      <c r="O1355" s="9">
        <v>2</v>
      </c>
      <c r="P1355" s="9">
        <v>1</v>
      </c>
      <c r="Q1355" s="9">
        <v>8315</v>
      </c>
      <c r="R1355" s="9">
        <f t="shared" si="74"/>
        <v>1663</v>
      </c>
      <c r="S1355" s="5">
        <v>1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9">
        <v>813</v>
      </c>
      <c r="AF1355" s="5">
        <v>1</v>
      </c>
    </row>
    <row r="1356" spans="1:32" x14ac:dyDescent="0.25">
      <c r="A1356" s="2">
        <v>2014</v>
      </c>
      <c r="B1356" s="1" t="s">
        <v>37</v>
      </c>
      <c r="C1356" s="8">
        <v>3</v>
      </c>
      <c r="D1356" s="8">
        <v>234</v>
      </c>
      <c r="E1356" s="9">
        <f t="shared" si="72"/>
        <v>6500</v>
      </c>
      <c r="F1356" s="8">
        <v>118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68</v>
      </c>
      <c r="M1356" s="9">
        <f t="shared" si="73"/>
        <v>22.666666666666668</v>
      </c>
      <c r="N1356" s="8">
        <v>0</v>
      </c>
      <c r="O1356" s="8">
        <v>0</v>
      </c>
      <c r="P1356" s="8">
        <v>0</v>
      </c>
      <c r="Q1356" s="8">
        <v>1010</v>
      </c>
      <c r="R1356" s="9">
        <f t="shared" si="74"/>
        <v>336.66666666666669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8">
        <v>2100</v>
      </c>
      <c r="AF1356" s="5">
        <v>0</v>
      </c>
    </row>
    <row r="1357" spans="1:32" x14ac:dyDescent="0.25">
      <c r="A1357" s="2">
        <v>2014</v>
      </c>
      <c r="B1357" s="1" t="s">
        <v>29</v>
      </c>
      <c r="C1357" s="8">
        <v>1</v>
      </c>
      <c r="D1357" s="8">
        <v>87</v>
      </c>
      <c r="E1357" s="9">
        <f t="shared" si="72"/>
        <v>7250</v>
      </c>
      <c r="F1357" s="8">
        <v>1061</v>
      </c>
      <c r="G1357" s="8">
        <v>34</v>
      </c>
      <c r="H1357" s="8">
        <v>34</v>
      </c>
      <c r="I1357" s="8">
        <v>0</v>
      </c>
      <c r="J1357" s="8">
        <v>0</v>
      </c>
      <c r="K1357" s="8">
        <v>0</v>
      </c>
      <c r="L1357" s="8">
        <v>720</v>
      </c>
      <c r="M1357" s="9">
        <f t="shared" si="73"/>
        <v>720</v>
      </c>
      <c r="N1357" s="8">
        <v>4</v>
      </c>
      <c r="O1357" s="8">
        <v>2</v>
      </c>
      <c r="P1357" s="8">
        <v>0</v>
      </c>
      <c r="Q1357" s="8">
        <v>458</v>
      </c>
      <c r="R1357" s="9">
        <f t="shared" si="74"/>
        <v>458</v>
      </c>
      <c r="S1357" s="5">
        <v>1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1</v>
      </c>
      <c r="AA1357" s="5">
        <v>0</v>
      </c>
      <c r="AB1357" s="5">
        <v>0</v>
      </c>
      <c r="AC1357" s="5">
        <v>1</v>
      </c>
      <c r="AD1357" s="5">
        <v>0</v>
      </c>
      <c r="AE1357" s="8">
        <v>1441</v>
      </c>
      <c r="AF1357" s="5">
        <v>1</v>
      </c>
    </row>
    <row r="1358" spans="1:32" x14ac:dyDescent="0.25">
      <c r="A1358" s="2">
        <v>2014</v>
      </c>
      <c r="B1358" s="1" t="s">
        <v>29</v>
      </c>
      <c r="C1358" s="8">
        <v>7</v>
      </c>
      <c r="D1358" s="8">
        <v>630</v>
      </c>
      <c r="E1358" s="9">
        <f t="shared" si="72"/>
        <v>7500</v>
      </c>
      <c r="F1358" s="8">
        <v>0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v>120</v>
      </c>
      <c r="M1358" s="9">
        <f t="shared" si="73"/>
        <v>17.142857142857142</v>
      </c>
      <c r="N1358" s="8">
        <v>0</v>
      </c>
      <c r="O1358" s="8">
        <v>0</v>
      </c>
      <c r="P1358" s="8">
        <v>0</v>
      </c>
      <c r="Q1358" s="8">
        <v>1169</v>
      </c>
      <c r="R1358" s="9">
        <f t="shared" si="74"/>
        <v>167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0</v>
      </c>
      <c r="AC1358" s="5">
        <v>0</v>
      </c>
      <c r="AD1358" s="5">
        <v>0</v>
      </c>
      <c r="AE1358" s="8">
        <v>1061</v>
      </c>
      <c r="AF1358" s="5">
        <v>1</v>
      </c>
    </row>
    <row r="1359" spans="1:32" x14ac:dyDescent="0.25">
      <c r="A1359" s="2">
        <v>2014</v>
      </c>
      <c r="B1359" s="1" t="s">
        <v>29</v>
      </c>
      <c r="C1359" s="8">
        <v>5</v>
      </c>
      <c r="D1359" s="8">
        <v>524</v>
      </c>
      <c r="E1359" s="9">
        <f t="shared" si="72"/>
        <v>8733.3333333333321</v>
      </c>
      <c r="F1359" s="8">
        <v>780</v>
      </c>
      <c r="G1359" s="8">
        <v>183</v>
      </c>
      <c r="H1359" s="8">
        <v>94</v>
      </c>
      <c r="I1359" s="8">
        <v>0</v>
      </c>
      <c r="J1359" s="8">
        <v>0</v>
      </c>
      <c r="K1359" s="8">
        <v>0</v>
      </c>
      <c r="L1359" s="8">
        <v>435</v>
      </c>
      <c r="M1359" s="9">
        <f t="shared" si="73"/>
        <v>87</v>
      </c>
      <c r="N1359" s="8">
        <v>2</v>
      </c>
      <c r="O1359" s="8">
        <v>1</v>
      </c>
      <c r="P1359" s="8">
        <v>0</v>
      </c>
      <c r="Q1359" s="8">
        <v>3929</v>
      </c>
      <c r="R1359" s="9">
        <f t="shared" si="74"/>
        <v>785.8</v>
      </c>
      <c r="S1359" s="5">
        <v>1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1</v>
      </c>
      <c r="AA1359" s="5">
        <v>0</v>
      </c>
      <c r="AB1359" s="5">
        <v>0</v>
      </c>
      <c r="AC1359" s="5">
        <v>1</v>
      </c>
      <c r="AD1359" s="5">
        <v>0</v>
      </c>
      <c r="AE1359" s="8">
        <v>4155</v>
      </c>
      <c r="AF1359" s="5">
        <v>1</v>
      </c>
    </row>
    <row r="1360" spans="1:32" x14ac:dyDescent="0.25">
      <c r="A1360" s="2">
        <v>2014</v>
      </c>
      <c r="B1360" s="1" t="s">
        <v>29</v>
      </c>
      <c r="C1360" s="8">
        <v>8</v>
      </c>
      <c r="D1360" s="8">
        <v>226</v>
      </c>
      <c r="E1360" s="9">
        <f t="shared" si="72"/>
        <v>2354.1666666666665</v>
      </c>
      <c r="F1360" s="8">
        <v>2037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1400</v>
      </c>
      <c r="M1360" s="9">
        <f t="shared" si="73"/>
        <v>175</v>
      </c>
      <c r="N1360" s="8">
        <v>4</v>
      </c>
      <c r="O1360" s="8">
        <v>3</v>
      </c>
      <c r="P1360" s="8">
        <v>0</v>
      </c>
      <c r="Q1360" s="8">
        <v>5028</v>
      </c>
      <c r="R1360" s="9">
        <f t="shared" si="74"/>
        <v>628.5</v>
      </c>
      <c r="S1360" s="5">
        <v>1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8">
        <v>2184</v>
      </c>
      <c r="AF1360" s="5">
        <v>1</v>
      </c>
    </row>
    <row r="1361" spans="1:32" x14ac:dyDescent="0.25">
      <c r="A1361" s="2">
        <v>2014</v>
      </c>
      <c r="B1361" s="1" t="s">
        <v>29</v>
      </c>
      <c r="C1361" s="8">
        <v>3</v>
      </c>
      <c r="D1361" s="8">
        <v>128</v>
      </c>
      <c r="E1361" s="9">
        <f t="shared" si="72"/>
        <v>3555.5555555555552</v>
      </c>
      <c r="F1361" s="8">
        <v>210</v>
      </c>
      <c r="G1361" s="8">
        <v>0</v>
      </c>
      <c r="H1361" s="8">
        <v>0</v>
      </c>
      <c r="I1361" s="8">
        <v>0</v>
      </c>
      <c r="J1361" s="8">
        <v>0</v>
      </c>
      <c r="K1361" s="8">
        <v>0</v>
      </c>
      <c r="L1361" s="8">
        <v>206</v>
      </c>
      <c r="M1361" s="9">
        <f t="shared" si="73"/>
        <v>68.666666666666671</v>
      </c>
      <c r="N1361" s="8">
        <v>1</v>
      </c>
      <c r="O1361" s="8">
        <v>2</v>
      </c>
      <c r="P1361" s="8">
        <v>0</v>
      </c>
      <c r="Q1361" s="8">
        <v>860</v>
      </c>
      <c r="R1361" s="9">
        <f t="shared" si="74"/>
        <v>286.66666666666669</v>
      </c>
      <c r="S1361" s="5">
        <v>1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8">
        <v>665</v>
      </c>
      <c r="AF1361" s="5">
        <v>1</v>
      </c>
    </row>
    <row r="1362" spans="1:32" x14ac:dyDescent="0.25">
      <c r="A1362" s="2">
        <v>2014</v>
      </c>
      <c r="B1362" s="1" t="s">
        <v>29</v>
      </c>
      <c r="C1362" s="8">
        <v>4</v>
      </c>
      <c r="D1362" s="8">
        <v>404</v>
      </c>
      <c r="E1362" s="9">
        <f t="shared" si="72"/>
        <v>8416.6666666666661</v>
      </c>
      <c r="F1362" s="8">
        <v>1700</v>
      </c>
      <c r="G1362" s="8">
        <v>560</v>
      </c>
      <c r="H1362" s="8">
        <v>492</v>
      </c>
      <c r="I1362" s="8">
        <v>0</v>
      </c>
      <c r="J1362" s="8">
        <v>0</v>
      </c>
      <c r="K1362" s="8">
        <v>0</v>
      </c>
      <c r="L1362" s="8">
        <v>560</v>
      </c>
      <c r="M1362" s="9">
        <f t="shared" si="73"/>
        <v>140</v>
      </c>
      <c r="N1362" s="8">
        <v>0</v>
      </c>
      <c r="O1362" s="8">
        <v>0</v>
      </c>
      <c r="P1362" s="8">
        <v>0</v>
      </c>
      <c r="Q1362" s="8">
        <v>35553</v>
      </c>
      <c r="R1362" s="9">
        <f t="shared" si="74"/>
        <v>8888.25</v>
      </c>
      <c r="S1362" s="5">
        <v>1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1</v>
      </c>
      <c r="AA1362" s="5">
        <v>0</v>
      </c>
      <c r="AB1362" s="5">
        <v>0</v>
      </c>
      <c r="AC1362" s="5">
        <v>1</v>
      </c>
      <c r="AD1362" s="5">
        <v>0</v>
      </c>
      <c r="AE1362" s="8">
        <v>16046</v>
      </c>
      <c r="AF1362" s="5">
        <v>1</v>
      </c>
    </row>
    <row r="1363" spans="1:32" x14ac:dyDescent="0.25">
      <c r="A1363" s="2">
        <v>2014</v>
      </c>
      <c r="B1363" s="1" t="s">
        <v>29</v>
      </c>
      <c r="C1363" s="8">
        <v>2</v>
      </c>
      <c r="D1363" s="8">
        <v>158</v>
      </c>
      <c r="E1363" s="9">
        <f t="shared" si="72"/>
        <v>6583.333333333333</v>
      </c>
      <c r="F1363" s="8">
        <v>450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420</v>
      </c>
      <c r="M1363" s="9">
        <f t="shared" si="73"/>
        <v>210</v>
      </c>
      <c r="N1363" s="8">
        <v>1</v>
      </c>
      <c r="O1363" s="8">
        <v>1</v>
      </c>
      <c r="P1363" s="8">
        <v>0</v>
      </c>
      <c r="Q1363" s="8">
        <v>5577</v>
      </c>
      <c r="R1363" s="9">
        <f t="shared" si="74"/>
        <v>2788.5</v>
      </c>
      <c r="S1363" s="5">
        <v>1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8">
        <v>276</v>
      </c>
      <c r="AF1363" s="5">
        <v>1</v>
      </c>
    </row>
    <row r="1364" spans="1:32" x14ac:dyDescent="0.25">
      <c r="A1364" s="2">
        <v>2014</v>
      </c>
      <c r="B1364" s="1" t="s">
        <v>29</v>
      </c>
      <c r="C1364" s="8">
        <v>14</v>
      </c>
      <c r="D1364" s="8">
        <v>1333</v>
      </c>
      <c r="E1364" s="9">
        <f t="shared" si="72"/>
        <v>7934.5238095238092</v>
      </c>
      <c r="F1364" s="8">
        <v>989</v>
      </c>
      <c r="G1364" s="8">
        <v>298</v>
      </c>
      <c r="H1364" s="8">
        <v>215</v>
      </c>
      <c r="I1364" s="8">
        <v>0</v>
      </c>
      <c r="J1364" s="8">
        <v>0</v>
      </c>
      <c r="K1364" s="8">
        <v>0</v>
      </c>
      <c r="L1364" s="8">
        <v>935</v>
      </c>
      <c r="M1364" s="9">
        <f t="shared" si="73"/>
        <v>66.785714285714292</v>
      </c>
      <c r="N1364" s="8">
        <v>5</v>
      </c>
      <c r="O1364" s="8">
        <v>2</v>
      </c>
      <c r="P1364" s="8">
        <v>0</v>
      </c>
      <c r="Q1364" s="8">
        <v>23959</v>
      </c>
      <c r="R1364" s="9">
        <f t="shared" si="74"/>
        <v>1711.3571428571429</v>
      </c>
      <c r="S1364" s="5">
        <v>1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1</v>
      </c>
      <c r="AA1364" s="5">
        <v>0</v>
      </c>
      <c r="AB1364" s="5">
        <v>0</v>
      </c>
      <c r="AC1364" s="5">
        <v>1</v>
      </c>
      <c r="AD1364" s="5">
        <v>0</v>
      </c>
      <c r="AE1364" s="8">
        <v>8768</v>
      </c>
      <c r="AF1364" s="5">
        <v>1</v>
      </c>
    </row>
    <row r="1365" spans="1:32" x14ac:dyDescent="0.25">
      <c r="A1365" s="2">
        <v>2014</v>
      </c>
      <c r="B1365" s="1" t="s">
        <v>29</v>
      </c>
      <c r="C1365" s="8">
        <v>21</v>
      </c>
      <c r="D1365" s="8">
        <v>2044</v>
      </c>
      <c r="E1365" s="9">
        <f t="shared" si="72"/>
        <v>8111.1111111111104</v>
      </c>
      <c r="F1365" s="8">
        <v>3093</v>
      </c>
      <c r="G1365" s="8">
        <v>991</v>
      </c>
      <c r="H1365" s="8">
        <v>175</v>
      </c>
      <c r="I1365" s="8">
        <v>0</v>
      </c>
      <c r="J1365" s="8">
        <v>0</v>
      </c>
      <c r="K1365" s="8">
        <v>0</v>
      </c>
      <c r="L1365" s="8">
        <v>2531</v>
      </c>
      <c r="M1365" s="9">
        <f t="shared" si="73"/>
        <v>120.52380952380952</v>
      </c>
      <c r="N1365" s="8">
        <v>5</v>
      </c>
      <c r="O1365" s="8">
        <v>6</v>
      </c>
      <c r="P1365" s="8">
        <v>0</v>
      </c>
      <c r="Q1365" s="8">
        <v>35671</v>
      </c>
      <c r="R1365" s="9">
        <f t="shared" si="74"/>
        <v>1698.6190476190477</v>
      </c>
      <c r="S1365" s="5">
        <v>1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1</v>
      </c>
      <c r="AA1365" s="5">
        <v>0</v>
      </c>
      <c r="AB1365" s="5">
        <v>0</v>
      </c>
      <c r="AC1365" s="5">
        <v>1</v>
      </c>
      <c r="AD1365" s="5">
        <v>0</v>
      </c>
      <c r="AE1365" s="8">
        <v>16493</v>
      </c>
      <c r="AF1365" s="5">
        <v>1</v>
      </c>
    </row>
    <row r="1366" spans="1:32" x14ac:dyDescent="0.25">
      <c r="A1366" s="2">
        <v>2014</v>
      </c>
      <c r="B1366" s="1" t="s">
        <v>29</v>
      </c>
      <c r="C1366" s="8">
        <v>1</v>
      </c>
      <c r="D1366" s="8">
        <v>96</v>
      </c>
      <c r="E1366" s="9">
        <f t="shared" si="72"/>
        <v>8000</v>
      </c>
      <c r="F1366" s="8">
        <v>1225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1707</v>
      </c>
      <c r="M1366" s="9">
        <f t="shared" si="73"/>
        <v>1707</v>
      </c>
      <c r="N1366" s="8">
        <v>2</v>
      </c>
      <c r="O1366" s="8">
        <v>2</v>
      </c>
      <c r="P1366" s="8">
        <v>0</v>
      </c>
      <c r="Q1366" s="8">
        <v>14334</v>
      </c>
      <c r="R1366" s="9">
        <f t="shared" si="74"/>
        <v>14334</v>
      </c>
      <c r="S1366" s="5">
        <v>1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8">
        <v>701</v>
      </c>
      <c r="AF1366" s="5">
        <v>0</v>
      </c>
    </row>
    <row r="1367" spans="1:32" x14ac:dyDescent="0.25">
      <c r="A1367" s="2">
        <v>2014</v>
      </c>
      <c r="B1367" s="1" t="s">
        <v>30</v>
      </c>
      <c r="C1367" s="8">
        <v>6</v>
      </c>
      <c r="D1367" s="8">
        <v>501</v>
      </c>
      <c r="E1367" s="9">
        <f t="shared" si="72"/>
        <v>6958.333333333333</v>
      </c>
      <c r="F1367" s="8">
        <v>730</v>
      </c>
      <c r="G1367" s="8">
        <v>100</v>
      </c>
      <c r="H1367" s="8">
        <v>95</v>
      </c>
      <c r="I1367" s="8">
        <v>0</v>
      </c>
      <c r="J1367" s="8">
        <v>0</v>
      </c>
      <c r="K1367" s="8">
        <v>0</v>
      </c>
      <c r="L1367" s="8">
        <v>1630</v>
      </c>
      <c r="M1367" s="9">
        <f t="shared" si="73"/>
        <v>271.66666666666669</v>
      </c>
      <c r="N1367" s="8">
        <v>12</v>
      </c>
      <c r="O1367" s="8">
        <v>3</v>
      </c>
      <c r="P1367" s="8">
        <v>1</v>
      </c>
      <c r="Q1367" s="8">
        <v>8869</v>
      </c>
      <c r="R1367" s="9">
        <f t="shared" si="74"/>
        <v>1478.1666666666667</v>
      </c>
      <c r="S1367" s="5">
        <v>1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1</v>
      </c>
      <c r="AA1367" s="5">
        <v>0</v>
      </c>
      <c r="AB1367" s="5">
        <v>0</v>
      </c>
      <c r="AC1367" s="5">
        <v>1</v>
      </c>
      <c r="AD1367" s="5">
        <v>0</v>
      </c>
      <c r="AE1367" s="8">
        <v>1523</v>
      </c>
      <c r="AF1367" s="5">
        <v>1</v>
      </c>
    </row>
    <row r="1368" spans="1:32" x14ac:dyDescent="0.25">
      <c r="A1368" s="2">
        <v>2014</v>
      </c>
      <c r="B1368" s="1" t="s">
        <v>30</v>
      </c>
      <c r="C1368" s="8">
        <v>9</v>
      </c>
      <c r="D1368" s="8">
        <v>128</v>
      </c>
      <c r="E1368" s="9">
        <f>D1368/C1368/12*1000</f>
        <v>1185.1851851851852</v>
      </c>
      <c r="F1368" s="8">
        <v>2779</v>
      </c>
      <c r="G1368" s="8">
        <v>60</v>
      </c>
      <c r="H1368" s="8">
        <v>0</v>
      </c>
      <c r="I1368" s="8">
        <v>0</v>
      </c>
      <c r="J1368" s="8">
        <v>0</v>
      </c>
      <c r="K1368" s="8">
        <v>0</v>
      </c>
      <c r="L1368" s="8">
        <v>6381</v>
      </c>
      <c r="M1368" s="9">
        <f t="shared" si="73"/>
        <v>709</v>
      </c>
      <c r="N1368" s="8">
        <v>19</v>
      </c>
      <c r="O1368" s="8">
        <v>7</v>
      </c>
      <c r="P1368" s="8">
        <v>1</v>
      </c>
      <c r="Q1368" s="8">
        <v>12752</v>
      </c>
      <c r="R1368" s="9">
        <f t="shared" si="74"/>
        <v>1416.8888888888889</v>
      </c>
      <c r="S1368" s="5">
        <v>1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1</v>
      </c>
      <c r="AA1368" s="5">
        <v>0</v>
      </c>
      <c r="AB1368" s="5">
        <v>0</v>
      </c>
      <c r="AC1368" s="5">
        <v>0</v>
      </c>
      <c r="AD1368" s="5">
        <v>0</v>
      </c>
      <c r="AE1368" s="8">
        <v>2754</v>
      </c>
      <c r="AF1368" s="5">
        <v>0</v>
      </c>
    </row>
    <row r="1369" spans="1:32" x14ac:dyDescent="0.25">
      <c r="A1369" s="2">
        <v>2014</v>
      </c>
      <c r="B1369" s="1" t="s">
        <v>30</v>
      </c>
      <c r="C1369" s="8">
        <v>22</v>
      </c>
      <c r="D1369" s="8">
        <v>2496</v>
      </c>
      <c r="E1369" s="9">
        <f t="shared" si="72"/>
        <v>9454.5454545454559</v>
      </c>
      <c r="F1369" s="8">
        <v>2724</v>
      </c>
      <c r="G1369" s="8">
        <v>183</v>
      </c>
      <c r="H1369" s="8">
        <v>144</v>
      </c>
      <c r="I1369" s="8">
        <v>0</v>
      </c>
      <c r="J1369" s="8">
        <v>0</v>
      </c>
      <c r="K1369" s="8">
        <v>0</v>
      </c>
      <c r="L1369" s="8">
        <v>2678</v>
      </c>
      <c r="M1369" s="9">
        <f t="shared" si="73"/>
        <v>121.72727272727273</v>
      </c>
      <c r="N1369" s="8">
        <v>13</v>
      </c>
      <c r="O1369" s="8">
        <v>1</v>
      </c>
      <c r="P1369" s="8">
        <v>1</v>
      </c>
      <c r="Q1369" s="8">
        <v>21911</v>
      </c>
      <c r="R1369" s="9">
        <f t="shared" si="74"/>
        <v>995.9545454545455</v>
      </c>
      <c r="S1369" s="5">
        <v>1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1</v>
      </c>
      <c r="AA1369" s="5">
        <v>0</v>
      </c>
      <c r="AB1369" s="5">
        <v>0</v>
      </c>
      <c r="AC1369" s="5">
        <v>1</v>
      </c>
      <c r="AD1369" s="5">
        <v>0</v>
      </c>
      <c r="AE1369" s="8">
        <v>9693</v>
      </c>
      <c r="AF1369" s="5">
        <v>1</v>
      </c>
    </row>
    <row r="1370" spans="1:32" x14ac:dyDescent="0.25">
      <c r="A1370" s="2">
        <v>2014</v>
      </c>
      <c r="B1370" s="1" t="s">
        <v>30</v>
      </c>
      <c r="C1370" s="8">
        <v>33</v>
      </c>
      <c r="D1370" s="8">
        <v>2911</v>
      </c>
      <c r="E1370" s="9">
        <f t="shared" si="72"/>
        <v>7351.0101010101016</v>
      </c>
      <c r="F1370" s="8">
        <v>4741</v>
      </c>
      <c r="G1370" s="8">
        <v>310</v>
      </c>
      <c r="H1370" s="8">
        <v>198</v>
      </c>
      <c r="I1370" s="8">
        <v>0</v>
      </c>
      <c r="J1370" s="8">
        <v>0</v>
      </c>
      <c r="K1370" s="8">
        <v>0</v>
      </c>
      <c r="L1370" s="8">
        <v>10020</v>
      </c>
      <c r="M1370" s="9">
        <f t="shared" si="73"/>
        <v>303.63636363636363</v>
      </c>
      <c r="N1370" s="8">
        <v>23</v>
      </c>
      <c r="O1370" s="8">
        <v>9</v>
      </c>
      <c r="P1370" s="8">
        <v>3</v>
      </c>
      <c r="Q1370" s="8">
        <v>66841</v>
      </c>
      <c r="R1370" s="9">
        <f t="shared" si="74"/>
        <v>2025.4848484848485</v>
      </c>
      <c r="S1370" s="5">
        <v>1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1</v>
      </c>
      <c r="AA1370" s="5">
        <v>0</v>
      </c>
      <c r="AB1370" s="5">
        <v>0</v>
      </c>
      <c r="AC1370" s="5">
        <v>1</v>
      </c>
      <c r="AD1370" s="5">
        <v>0</v>
      </c>
      <c r="AE1370" s="8">
        <v>15690</v>
      </c>
      <c r="AF1370" s="5">
        <v>0</v>
      </c>
    </row>
    <row r="1371" spans="1:32" x14ac:dyDescent="0.25">
      <c r="A1371" s="2">
        <v>2014</v>
      </c>
      <c r="B1371" s="1" t="s">
        <v>30</v>
      </c>
      <c r="C1371" s="8">
        <v>17</v>
      </c>
      <c r="D1371" s="8">
        <v>1623</v>
      </c>
      <c r="E1371" s="9">
        <f t="shared" si="72"/>
        <v>7955.8823529411766</v>
      </c>
      <c r="F1371" s="8">
        <v>2057</v>
      </c>
      <c r="G1371" s="8">
        <v>402</v>
      </c>
      <c r="H1371" s="8">
        <v>290</v>
      </c>
      <c r="I1371" s="8">
        <v>0</v>
      </c>
      <c r="J1371" s="8">
        <v>0</v>
      </c>
      <c r="K1371" s="8">
        <v>0</v>
      </c>
      <c r="L1371" s="8">
        <v>2098</v>
      </c>
      <c r="M1371" s="9">
        <f t="shared" si="73"/>
        <v>123.41176470588235</v>
      </c>
      <c r="N1371" s="8">
        <v>8</v>
      </c>
      <c r="O1371" s="8">
        <v>2</v>
      </c>
      <c r="P1371" s="8">
        <v>0</v>
      </c>
      <c r="Q1371" s="8">
        <v>16169</v>
      </c>
      <c r="R1371" s="9">
        <f t="shared" si="74"/>
        <v>951.11764705882354</v>
      </c>
      <c r="S1371" s="5">
        <v>1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1</v>
      </c>
      <c r="AA1371" s="5">
        <v>0</v>
      </c>
      <c r="AB1371" s="5">
        <v>0</v>
      </c>
      <c r="AC1371" s="5">
        <v>1</v>
      </c>
      <c r="AD1371" s="5">
        <v>0</v>
      </c>
      <c r="AE1371" s="8">
        <v>8847</v>
      </c>
      <c r="AF1371" s="5">
        <v>1</v>
      </c>
    </row>
    <row r="1372" spans="1:32" x14ac:dyDescent="0.25">
      <c r="A1372" s="2">
        <v>2014</v>
      </c>
      <c r="B1372" s="1" t="s">
        <v>30</v>
      </c>
      <c r="C1372" s="8">
        <v>1</v>
      </c>
      <c r="D1372" s="8">
        <v>75</v>
      </c>
      <c r="E1372" s="9">
        <f t="shared" si="72"/>
        <v>6250</v>
      </c>
      <c r="F1372" s="8">
        <v>100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1057</v>
      </c>
      <c r="M1372" s="9">
        <f t="shared" si="73"/>
        <v>1057</v>
      </c>
      <c r="N1372" s="8">
        <v>2</v>
      </c>
      <c r="O1372" s="8">
        <v>1</v>
      </c>
      <c r="P1372" s="8">
        <v>0</v>
      </c>
      <c r="Q1372" s="8">
        <v>3190</v>
      </c>
      <c r="R1372" s="9">
        <f t="shared" si="74"/>
        <v>3190</v>
      </c>
      <c r="S1372" s="5">
        <v>1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8">
        <v>98</v>
      </c>
      <c r="AF1372" s="5">
        <v>1</v>
      </c>
    </row>
    <row r="1373" spans="1:32" x14ac:dyDescent="0.25">
      <c r="A1373" s="2">
        <v>2014</v>
      </c>
      <c r="B1373" s="1" t="s">
        <v>30</v>
      </c>
      <c r="C1373" s="8">
        <v>53</v>
      </c>
      <c r="D1373" s="8">
        <v>5909</v>
      </c>
      <c r="E1373" s="9">
        <f t="shared" si="72"/>
        <v>9290.8805031446536</v>
      </c>
      <c r="F1373" s="8">
        <v>2263</v>
      </c>
      <c r="G1373" s="8">
        <v>592</v>
      </c>
      <c r="H1373" s="8">
        <v>259</v>
      </c>
      <c r="I1373" s="8">
        <v>0</v>
      </c>
      <c r="J1373" s="8">
        <v>0</v>
      </c>
      <c r="K1373" s="8">
        <v>0</v>
      </c>
      <c r="L1373" s="8">
        <v>6478</v>
      </c>
      <c r="M1373" s="9">
        <f t="shared" si="73"/>
        <v>122.22641509433963</v>
      </c>
      <c r="N1373" s="8">
        <v>14</v>
      </c>
      <c r="O1373" s="8">
        <v>3</v>
      </c>
      <c r="P1373" s="8">
        <v>2</v>
      </c>
      <c r="Q1373" s="8">
        <v>54451</v>
      </c>
      <c r="R1373" s="9">
        <f t="shared" si="74"/>
        <v>1027.3773584905659</v>
      </c>
      <c r="S1373" s="5">
        <v>1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1</v>
      </c>
      <c r="AA1373" s="5">
        <v>0</v>
      </c>
      <c r="AB1373" s="5">
        <v>0</v>
      </c>
      <c r="AC1373" s="5">
        <v>1</v>
      </c>
      <c r="AD1373" s="5">
        <v>0</v>
      </c>
      <c r="AE1373" s="8">
        <v>25081</v>
      </c>
      <c r="AF1373" s="5">
        <v>1</v>
      </c>
    </row>
    <row r="1374" spans="1:32" x14ac:dyDescent="0.25">
      <c r="A1374" s="2">
        <v>2014</v>
      </c>
      <c r="B1374" s="1" t="s">
        <v>30</v>
      </c>
      <c r="C1374" s="8">
        <v>47</v>
      </c>
      <c r="D1374" s="8">
        <v>3950</v>
      </c>
      <c r="E1374" s="9">
        <f>D1374/C1374/12*1000</f>
        <v>7003.5460992907801</v>
      </c>
      <c r="F1374" s="8">
        <v>3501</v>
      </c>
      <c r="G1374" s="8">
        <v>442</v>
      </c>
      <c r="H1374" s="8">
        <v>235</v>
      </c>
      <c r="I1374" s="8">
        <v>0</v>
      </c>
      <c r="J1374" s="8">
        <v>0</v>
      </c>
      <c r="K1374" s="8">
        <v>0</v>
      </c>
      <c r="L1374" s="8">
        <v>5117</v>
      </c>
      <c r="M1374" s="9">
        <f t="shared" si="73"/>
        <v>108.87234042553192</v>
      </c>
      <c r="N1374" s="8">
        <v>12</v>
      </c>
      <c r="O1374" s="8">
        <v>5</v>
      </c>
      <c r="P1374" s="8">
        <v>2</v>
      </c>
      <c r="Q1374" s="8">
        <v>53177</v>
      </c>
      <c r="R1374" s="9">
        <f t="shared" si="74"/>
        <v>1131.4255319148936</v>
      </c>
      <c r="S1374" s="5">
        <v>1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1</v>
      </c>
      <c r="AA1374" s="5">
        <v>0</v>
      </c>
      <c r="AB1374" s="5">
        <v>0</v>
      </c>
      <c r="AC1374" s="5">
        <v>1</v>
      </c>
      <c r="AD1374" s="5">
        <v>0</v>
      </c>
      <c r="AE1374" s="8">
        <v>17169</v>
      </c>
      <c r="AF1374" s="5">
        <v>1</v>
      </c>
    </row>
    <row r="1375" spans="1:32" x14ac:dyDescent="0.25">
      <c r="A1375" s="2">
        <v>2014</v>
      </c>
      <c r="B1375" s="1" t="s">
        <v>36</v>
      </c>
      <c r="C1375" s="9">
        <v>77</v>
      </c>
      <c r="D1375" s="9">
        <v>10611</v>
      </c>
      <c r="E1375" s="9">
        <f t="shared" ref="E1375:E1423" si="75">D1375/C1375/12*1000</f>
        <v>11483.766233766233</v>
      </c>
      <c r="F1375" s="9">
        <v>2900</v>
      </c>
      <c r="G1375" s="9">
        <v>0</v>
      </c>
      <c r="H1375" s="9">
        <v>0</v>
      </c>
      <c r="I1375" s="9">
        <v>0</v>
      </c>
      <c r="J1375" s="9">
        <v>0</v>
      </c>
      <c r="K1375" s="9">
        <v>0</v>
      </c>
      <c r="L1375" s="9">
        <v>10274</v>
      </c>
      <c r="M1375" s="9">
        <f t="shared" si="73"/>
        <v>133.42857142857142</v>
      </c>
      <c r="N1375" s="9">
        <v>21</v>
      </c>
      <c r="O1375" s="9">
        <v>3</v>
      </c>
      <c r="P1375" s="9">
        <v>3</v>
      </c>
      <c r="Q1375" s="9">
        <v>102189</v>
      </c>
      <c r="R1375" s="9">
        <f t="shared" si="74"/>
        <v>1327.1298701298701</v>
      </c>
      <c r="S1375" s="5">
        <v>1</v>
      </c>
      <c r="T1375" s="5">
        <v>0</v>
      </c>
      <c r="U1375" s="5">
        <v>1</v>
      </c>
      <c r="V1375" s="5">
        <v>0</v>
      </c>
      <c r="W1375" s="5">
        <v>1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9">
        <v>27686</v>
      </c>
      <c r="AF1375" s="5">
        <v>0</v>
      </c>
    </row>
    <row r="1376" spans="1:32" x14ac:dyDescent="0.25">
      <c r="A1376" s="2">
        <v>2014</v>
      </c>
      <c r="B1376" s="1" t="s">
        <v>31</v>
      </c>
      <c r="C1376" s="9">
        <v>60</v>
      </c>
      <c r="D1376" s="9">
        <v>14518</v>
      </c>
      <c r="E1376" s="9">
        <f t="shared" si="75"/>
        <v>20163.888888888887</v>
      </c>
      <c r="F1376" s="9">
        <v>0</v>
      </c>
      <c r="G1376" s="9">
        <v>0</v>
      </c>
      <c r="H1376" s="9">
        <v>0</v>
      </c>
      <c r="I1376" s="9">
        <v>0</v>
      </c>
      <c r="J1376" s="9">
        <v>0</v>
      </c>
      <c r="K1376" s="9">
        <v>0</v>
      </c>
      <c r="L1376" s="9">
        <v>1709</v>
      </c>
      <c r="M1376" s="9">
        <f t="shared" si="73"/>
        <v>28.483333333333334</v>
      </c>
      <c r="N1376" s="9">
        <v>2</v>
      </c>
      <c r="O1376" s="9">
        <v>0</v>
      </c>
      <c r="P1376" s="9">
        <v>0</v>
      </c>
      <c r="Q1376" s="9">
        <v>87506</v>
      </c>
      <c r="R1376" s="9">
        <f t="shared" si="74"/>
        <v>1458.4333333333334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9">
        <v>9006</v>
      </c>
      <c r="AF1376" s="5">
        <v>1</v>
      </c>
    </row>
    <row r="1377" spans="1:32" x14ac:dyDescent="0.25">
      <c r="A1377" s="2">
        <v>2014</v>
      </c>
      <c r="B1377" s="1" t="s">
        <v>29</v>
      </c>
      <c r="C1377" s="9">
        <v>57</v>
      </c>
      <c r="D1377" s="9">
        <v>12968</v>
      </c>
      <c r="E1377" s="9">
        <f t="shared" si="75"/>
        <v>18959.064327485379</v>
      </c>
      <c r="F1377" s="9">
        <v>2520</v>
      </c>
      <c r="G1377" s="9">
        <v>758</v>
      </c>
      <c r="H1377" s="9">
        <v>544</v>
      </c>
      <c r="I1377" s="9">
        <v>0</v>
      </c>
      <c r="J1377" s="9">
        <v>0</v>
      </c>
      <c r="K1377" s="9">
        <v>0</v>
      </c>
      <c r="L1377" s="9">
        <v>6432</v>
      </c>
      <c r="M1377" s="9">
        <f t="shared" si="73"/>
        <v>112.84210526315789</v>
      </c>
      <c r="N1377" s="9">
        <v>23</v>
      </c>
      <c r="O1377" s="9">
        <v>4</v>
      </c>
      <c r="P1377" s="9">
        <v>7</v>
      </c>
      <c r="Q1377" s="9">
        <v>473521</v>
      </c>
      <c r="R1377" s="9">
        <f t="shared" si="74"/>
        <v>8307.3859649122805</v>
      </c>
      <c r="S1377" s="5">
        <v>1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1</v>
      </c>
      <c r="AA1377" s="5">
        <v>0</v>
      </c>
      <c r="AB1377" s="5">
        <v>0</v>
      </c>
      <c r="AC1377" s="5">
        <v>1</v>
      </c>
      <c r="AD1377" s="5">
        <v>0</v>
      </c>
      <c r="AE1377" s="9">
        <v>81142</v>
      </c>
      <c r="AF1377" s="5">
        <v>1</v>
      </c>
    </row>
    <row r="1378" spans="1:32" x14ac:dyDescent="0.25">
      <c r="A1378" s="2">
        <v>2014</v>
      </c>
      <c r="B1378" s="1" t="s">
        <v>29</v>
      </c>
      <c r="C1378" s="9">
        <v>127</v>
      </c>
      <c r="D1378" s="9">
        <v>43602</v>
      </c>
      <c r="E1378" s="9">
        <f>D1378/C1378/12*1000</f>
        <v>28610.236220472441</v>
      </c>
      <c r="F1378" s="9">
        <v>3185</v>
      </c>
      <c r="G1378" s="9">
        <v>2923</v>
      </c>
      <c r="H1378" s="9">
        <v>1274</v>
      </c>
      <c r="I1378" s="9">
        <v>0</v>
      </c>
      <c r="J1378" s="9">
        <v>0</v>
      </c>
      <c r="K1378" s="9">
        <v>0</v>
      </c>
      <c r="L1378" s="9">
        <v>8451</v>
      </c>
      <c r="M1378" s="9">
        <f t="shared" si="73"/>
        <v>66.543307086614178</v>
      </c>
      <c r="N1378" s="9">
        <v>38</v>
      </c>
      <c r="O1378" s="9">
        <v>1</v>
      </c>
      <c r="P1378" s="9">
        <v>1</v>
      </c>
      <c r="Q1378" s="9">
        <v>826245</v>
      </c>
      <c r="R1378" s="9">
        <f t="shared" si="74"/>
        <v>6505.8661417322837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1</v>
      </c>
      <c r="AA1378" s="5">
        <v>0</v>
      </c>
      <c r="AB1378" s="5">
        <v>0</v>
      </c>
      <c r="AC1378" s="5">
        <v>1</v>
      </c>
      <c r="AD1378" s="5">
        <v>0</v>
      </c>
      <c r="AE1378" s="9">
        <v>250448</v>
      </c>
      <c r="AF1378" s="5">
        <v>1</v>
      </c>
    </row>
    <row r="1379" spans="1:32" x14ac:dyDescent="0.25">
      <c r="A1379" s="2">
        <v>2014</v>
      </c>
      <c r="B1379" s="1" t="s">
        <v>29</v>
      </c>
      <c r="C1379" s="9">
        <v>154</v>
      </c>
      <c r="D1379" s="9">
        <v>39608</v>
      </c>
      <c r="E1379" s="9">
        <f t="shared" si="75"/>
        <v>21432.900432900435</v>
      </c>
      <c r="F1379" s="9">
        <v>159</v>
      </c>
      <c r="G1379" s="9">
        <v>0</v>
      </c>
      <c r="H1379" s="9">
        <v>0</v>
      </c>
      <c r="I1379" s="9">
        <v>0</v>
      </c>
      <c r="J1379" s="9">
        <v>0</v>
      </c>
      <c r="K1379" s="9">
        <v>0</v>
      </c>
      <c r="L1379" s="9">
        <v>36</v>
      </c>
      <c r="M1379" s="9">
        <f t="shared" si="73"/>
        <v>0.23376623376623376</v>
      </c>
      <c r="N1379" s="9">
        <v>6</v>
      </c>
      <c r="O1379" s="9">
        <v>0</v>
      </c>
      <c r="P1379" s="9">
        <v>0</v>
      </c>
      <c r="Q1379" s="9">
        <v>29070</v>
      </c>
      <c r="R1379" s="9">
        <f t="shared" si="74"/>
        <v>188.76623376623377</v>
      </c>
      <c r="S1379" s="5">
        <v>0</v>
      </c>
      <c r="T1379" s="5">
        <v>0</v>
      </c>
      <c r="U1379" s="5">
        <v>1</v>
      </c>
      <c r="V1379" s="5">
        <v>1</v>
      </c>
      <c r="W1379" s="5">
        <v>1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9">
        <v>108422</v>
      </c>
      <c r="AF1379" s="5">
        <v>1</v>
      </c>
    </row>
    <row r="1380" spans="1:32" x14ac:dyDescent="0.25">
      <c r="A1380" s="2">
        <v>2014</v>
      </c>
      <c r="B1380" s="1" t="s">
        <v>40</v>
      </c>
      <c r="C1380" s="9">
        <v>85</v>
      </c>
      <c r="D1380" s="9">
        <v>14195</v>
      </c>
      <c r="E1380" s="9">
        <f t="shared" si="75"/>
        <v>13916.666666666666</v>
      </c>
      <c r="F1380" s="9">
        <v>3975</v>
      </c>
      <c r="G1380" s="9">
        <v>885</v>
      </c>
      <c r="H1380" s="9">
        <v>461</v>
      </c>
      <c r="I1380" s="9">
        <v>0</v>
      </c>
      <c r="J1380" s="9">
        <v>0</v>
      </c>
      <c r="K1380" s="9">
        <v>0</v>
      </c>
      <c r="L1380" s="9">
        <v>8869</v>
      </c>
      <c r="M1380" s="9">
        <f t="shared" si="73"/>
        <v>104.34117647058824</v>
      </c>
      <c r="N1380" s="9">
        <v>18</v>
      </c>
      <c r="O1380" s="9">
        <v>6</v>
      </c>
      <c r="P1380" s="9">
        <v>5</v>
      </c>
      <c r="Q1380" s="9">
        <v>166132</v>
      </c>
      <c r="R1380" s="9">
        <f t="shared" si="74"/>
        <v>1954.4941176470588</v>
      </c>
      <c r="S1380" s="5">
        <v>1</v>
      </c>
      <c r="T1380" s="5">
        <v>0</v>
      </c>
      <c r="U1380" s="5">
        <v>1</v>
      </c>
      <c r="V1380" s="5">
        <v>0</v>
      </c>
      <c r="W1380" s="5">
        <v>0</v>
      </c>
      <c r="X1380" s="5">
        <v>0</v>
      </c>
      <c r="Y1380" s="5">
        <v>0</v>
      </c>
      <c r="Z1380" s="5">
        <v>1</v>
      </c>
      <c r="AA1380" s="5">
        <v>0</v>
      </c>
      <c r="AB1380" s="5">
        <v>0</v>
      </c>
      <c r="AC1380" s="5">
        <v>1</v>
      </c>
      <c r="AD1380" s="5">
        <v>0</v>
      </c>
      <c r="AE1380" s="9">
        <v>94100</v>
      </c>
      <c r="AF1380" s="5">
        <v>0</v>
      </c>
    </row>
    <row r="1381" spans="1:32" x14ac:dyDescent="0.25">
      <c r="A1381" s="2">
        <v>2014</v>
      </c>
      <c r="B1381" s="1" t="s">
        <v>40</v>
      </c>
      <c r="C1381" s="9">
        <v>68</v>
      </c>
      <c r="D1381" s="9">
        <v>10299</v>
      </c>
      <c r="E1381" s="9">
        <f t="shared" si="75"/>
        <v>12621.323529411766</v>
      </c>
      <c r="F1381" s="9">
        <v>2837</v>
      </c>
      <c r="G1381" s="9">
        <v>215</v>
      </c>
      <c r="H1381" s="9">
        <v>133</v>
      </c>
      <c r="I1381" s="9">
        <v>0</v>
      </c>
      <c r="J1381" s="9">
        <v>0</v>
      </c>
      <c r="K1381" s="9">
        <v>0</v>
      </c>
      <c r="L1381" s="9">
        <v>6296</v>
      </c>
      <c r="M1381" s="9">
        <f t="shared" si="73"/>
        <v>92.588235294117652</v>
      </c>
      <c r="N1381" s="9">
        <v>12</v>
      </c>
      <c r="O1381" s="9">
        <v>5</v>
      </c>
      <c r="P1381" s="9">
        <v>2</v>
      </c>
      <c r="Q1381" s="9">
        <v>110910</v>
      </c>
      <c r="R1381" s="9">
        <f t="shared" si="74"/>
        <v>1631.0294117647059</v>
      </c>
      <c r="S1381" s="5">
        <v>1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1</v>
      </c>
      <c r="AA1381" s="5">
        <v>0</v>
      </c>
      <c r="AB1381" s="5">
        <v>0</v>
      </c>
      <c r="AC1381" s="5">
        <v>1</v>
      </c>
      <c r="AD1381" s="5">
        <v>0</v>
      </c>
      <c r="AE1381" s="9">
        <v>27734</v>
      </c>
      <c r="AF1381" s="5">
        <v>0</v>
      </c>
    </row>
    <row r="1382" spans="1:32" x14ac:dyDescent="0.25">
      <c r="A1382" s="2">
        <v>2014</v>
      </c>
      <c r="B1382" s="1" t="s">
        <v>29</v>
      </c>
      <c r="C1382" s="9">
        <v>11</v>
      </c>
      <c r="D1382" s="9">
        <v>1349</v>
      </c>
      <c r="E1382" s="9">
        <f t="shared" si="75"/>
        <v>10219.69696969697</v>
      </c>
      <c r="F1382" s="9">
        <v>320</v>
      </c>
      <c r="G1382" s="9">
        <v>111</v>
      </c>
      <c r="H1382" s="9">
        <v>77</v>
      </c>
      <c r="I1382" s="9">
        <v>0</v>
      </c>
      <c r="J1382" s="9">
        <v>0</v>
      </c>
      <c r="K1382" s="9">
        <v>0</v>
      </c>
      <c r="L1382" s="9">
        <v>1464</v>
      </c>
      <c r="M1382" s="9">
        <f t="shared" si="73"/>
        <v>133.09090909090909</v>
      </c>
      <c r="N1382" s="9">
        <v>4</v>
      </c>
      <c r="O1382" s="9">
        <v>1</v>
      </c>
      <c r="P1382" s="9">
        <v>0</v>
      </c>
      <c r="Q1382" s="9">
        <v>7421</v>
      </c>
      <c r="R1382" s="9">
        <f t="shared" si="74"/>
        <v>674.63636363636363</v>
      </c>
      <c r="S1382" s="5">
        <v>1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1</v>
      </c>
      <c r="AA1382" s="5">
        <v>0</v>
      </c>
      <c r="AB1382" s="5">
        <v>0</v>
      </c>
      <c r="AC1382" s="5">
        <v>1</v>
      </c>
      <c r="AD1382" s="5">
        <v>0</v>
      </c>
      <c r="AE1382" s="9">
        <v>3987</v>
      </c>
      <c r="AF1382" s="5">
        <v>1</v>
      </c>
    </row>
    <row r="1383" spans="1:32" x14ac:dyDescent="0.25">
      <c r="A1383" s="2">
        <v>2014</v>
      </c>
      <c r="B1383" s="1" t="s">
        <v>29</v>
      </c>
      <c r="C1383" s="8">
        <v>3</v>
      </c>
      <c r="D1383" s="8">
        <v>220</v>
      </c>
      <c r="E1383" s="9">
        <f t="shared" si="75"/>
        <v>6111.1111111111104</v>
      </c>
      <c r="F1383" s="8">
        <v>388</v>
      </c>
      <c r="G1383" s="8">
        <v>123</v>
      </c>
      <c r="H1383" s="8">
        <v>67</v>
      </c>
      <c r="I1383" s="8">
        <v>0</v>
      </c>
      <c r="J1383" s="8">
        <v>0</v>
      </c>
      <c r="K1383" s="8">
        <v>0</v>
      </c>
      <c r="L1383" s="8">
        <v>290</v>
      </c>
      <c r="M1383" s="9">
        <f t="shared" si="73"/>
        <v>96.666666666666671</v>
      </c>
      <c r="N1383" s="8">
        <v>4</v>
      </c>
      <c r="O1383" s="8">
        <v>0</v>
      </c>
      <c r="P1383" s="8">
        <v>0</v>
      </c>
      <c r="Q1383" s="8">
        <v>2447</v>
      </c>
      <c r="R1383" s="9">
        <f t="shared" si="74"/>
        <v>815.66666666666663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1</v>
      </c>
      <c r="AA1383" s="5">
        <v>0</v>
      </c>
      <c r="AB1383" s="5">
        <v>0</v>
      </c>
      <c r="AC1383" s="5">
        <v>1</v>
      </c>
      <c r="AD1383" s="5">
        <v>0</v>
      </c>
      <c r="AE1383" s="8">
        <v>1044</v>
      </c>
      <c r="AF1383" s="5">
        <v>0</v>
      </c>
    </row>
    <row r="1384" spans="1:32" x14ac:dyDescent="0.25">
      <c r="A1384" s="2">
        <v>2014</v>
      </c>
      <c r="B1384" s="1" t="s">
        <v>29</v>
      </c>
      <c r="C1384" s="8">
        <v>6</v>
      </c>
      <c r="D1384" s="8">
        <v>729</v>
      </c>
      <c r="E1384" s="9">
        <f t="shared" si="75"/>
        <v>10125</v>
      </c>
      <c r="F1384" s="8">
        <v>0</v>
      </c>
      <c r="G1384" s="8">
        <v>0</v>
      </c>
      <c r="H1384" s="8">
        <v>0</v>
      </c>
      <c r="I1384" s="8">
        <v>34</v>
      </c>
      <c r="J1384" s="8">
        <v>0</v>
      </c>
      <c r="K1384" s="8">
        <v>0</v>
      </c>
      <c r="L1384" s="8">
        <v>1110</v>
      </c>
      <c r="M1384" s="9">
        <f t="shared" si="73"/>
        <v>185</v>
      </c>
      <c r="N1384" s="8">
        <v>3</v>
      </c>
      <c r="O1384" s="8">
        <v>0</v>
      </c>
      <c r="P1384" s="8">
        <v>0</v>
      </c>
      <c r="Q1384" s="8">
        <v>13428</v>
      </c>
      <c r="R1384" s="9">
        <f t="shared" si="74"/>
        <v>2238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1</v>
      </c>
      <c r="AB1384" s="5">
        <v>0</v>
      </c>
      <c r="AC1384" s="5">
        <v>0</v>
      </c>
      <c r="AD1384" s="5">
        <v>0</v>
      </c>
      <c r="AE1384" s="8">
        <v>2942</v>
      </c>
      <c r="AF1384" s="5">
        <v>1</v>
      </c>
    </row>
    <row r="1385" spans="1:32" x14ac:dyDescent="0.25">
      <c r="A1385" s="2">
        <v>2014</v>
      </c>
      <c r="B1385" s="1" t="s">
        <v>29</v>
      </c>
      <c r="C1385" s="9">
        <v>4</v>
      </c>
      <c r="D1385" s="9">
        <v>526</v>
      </c>
      <c r="E1385" s="9">
        <f t="shared" si="75"/>
        <v>10958.333333333334</v>
      </c>
      <c r="F1385" s="9">
        <v>620</v>
      </c>
      <c r="G1385" s="9">
        <v>0</v>
      </c>
      <c r="H1385" s="9">
        <v>0</v>
      </c>
      <c r="I1385" s="9">
        <v>0</v>
      </c>
      <c r="J1385" s="9">
        <v>0</v>
      </c>
      <c r="K1385" s="8">
        <v>0</v>
      </c>
      <c r="L1385" s="9">
        <v>2015</v>
      </c>
      <c r="M1385" s="9">
        <f t="shared" si="73"/>
        <v>503.75</v>
      </c>
      <c r="N1385" s="9">
        <v>5</v>
      </c>
      <c r="O1385" s="9">
        <v>3</v>
      </c>
      <c r="P1385" s="9">
        <v>0</v>
      </c>
      <c r="Q1385" s="9">
        <v>11738</v>
      </c>
      <c r="R1385" s="9">
        <f t="shared" si="74"/>
        <v>2934.5</v>
      </c>
      <c r="S1385" s="5">
        <v>1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>
        <v>0</v>
      </c>
      <c r="AE1385" s="9">
        <v>5601</v>
      </c>
      <c r="AF1385" s="5">
        <v>0</v>
      </c>
    </row>
    <row r="1386" spans="1:32" x14ac:dyDescent="0.25">
      <c r="A1386" s="2">
        <v>2014</v>
      </c>
      <c r="B1386" s="1" t="s">
        <v>29</v>
      </c>
      <c r="C1386" s="8">
        <v>16</v>
      </c>
      <c r="D1386" s="8">
        <v>1844</v>
      </c>
      <c r="E1386" s="9">
        <f t="shared" si="75"/>
        <v>9604.1666666666661</v>
      </c>
      <c r="F1386" s="8">
        <v>2130</v>
      </c>
      <c r="G1386" s="8">
        <v>408</v>
      </c>
      <c r="H1386" s="8">
        <v>279</v>
      </c>
      <c r="I1386" s="8">
        <v>0</v>
      </c>
      <c r="J1386" s="8">
        <v>0</v>
      </c>
      <c r="K1386" s="8">
        <v>0</v>
      </c>
      <c r="L1386" s="8">
        <v>1890</v>
      </c>
      <c r="M1386" s="9">
        <f t="shared" si="73"/>
        <v>118.125</v>
      </c>
      <c r="N1386" s="8">
        <v>5</v>
      </c>
      <c r="O1386" s="8">
        <v>3</v>
      </c>
      <c r="P1386" s="8">
        <v>0</v>
      </c>
      <c r="Q1386" s="8">
        <v>26182</v>
      </c>
      <c r="R1386" s="9">
        <f t="shared" si="74"/>
        <v>1636.375</v>
      </c>
      <c r="S1386" s="5">
        <v>1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1</v>
      </c>
      <c r="AA1386" s="5">
        <v>0</v>
      </c>
      <c r="AB1386" s="5">
        <v>0</v>
      </c>
      <c r="AC1386" s="5">
        <v>1</v>
      </c>
      <c r="AD1386" s="5">
        <v>0</v>
      </c>
      <c r="AE1386" s="8">
        <v>10095</v>
      </c>
      <c r="AF1386" s="5">
        <v>1</v>
      </c>
    </row>
    <row r="1387" spans="1:32" x14ac:dyDescent="0.25">
      <c r="A1387" s="2">
        <v>2014</v>
      </c>
      <c r="B1387" s="1" t="s">
        <v>29</v>
      </c>
      <c r="C1387" s="8">
        <v>8</v>
      </c>
      <c r="D1387" s="8">
        <v>1224</v>
      </c>
      <c r="E1387" s="9">
        <f t="shared" si="75"/>
        <v>12750</v>
      </c>
      <c r="F1387" s="8">
        <v>3886</v>
      </c>
      <c r="G1387" s="8">
        <v>49</v>
      </c>
      <c r="H1387" s="8">
        <v>38</v>
      </c>
      <c r="I1387" s="8">
        <v>0</v>
      </c>
      <c r="J1387" s="8">
        <v>0</v>
      </c>
      <c r="K1387" s="8">
        <v>0</v>
      </c>
      <c r="L1387" s="8">
        <v>5037</v>
      </c>
      <c r="M1387" s="9">
        <f t="shared" si="73"/>
        <v>629.625</v>
      </c>
      <c r="N1387" s="8">
        <v>6</v>
      </c>
      <c r="O1387" s="8">
        <v>4</v>
      </c>
      <c r="P1387" s="8">
        <v>2</v>
      </c>
      <c r="Q1387" s="8">
        <v>59476</v>
      </c>
      <c r="R1387" s="9">
        <f t="shared" si="74"/>
        <v>7434.5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1</v>
      </c>
      <c r="AA1387" s="5">
        <v>0</v>
      </c>
      <c r="AB1387" s="5">
        <v>0</v>
      </c>
      <c r="AC1387" s="5">
        <v>1</v>
      </c>
      <c r="AD1387" s="5">
        <v>0</v>
      </c>
      <c r="AE1387" s="8">
        <v>12814</v>
      </c>
      <c r="AF1387" s="5">
        <v>0</v>
      </c>
    </row>
    <row r="1388" spans="1:32" x14ac:dyDescent="0.25">
      <c r="A1388" s="2">
        <v>2014</v>
      </c>
      <c r="B1388" s="1" t="s">
        <v>30</v>
      </c>
      <c r="C1388" s="8">
        <v>19</v>
      </c>
      <c r="D1388" s="8">
        <v>2288</v>
      </c>
      <c r="E1388" s="9">
        <f t="shared" si="75"/>
        <v>10035.087719298244</v>
      </c>
      <c r="F1388" s="8">
        <v>809</v>
      </c>
      <c r="G1388" s="8">
        <v>38</v>
      </c>
      <c r="H1388" s="8">
        <v>0</v>
      </c>
      <c r="I1388" s="8">
        <v>0</v>
      </c>
      <c r="J1388" s="8">
        <v>0</v>
      </c>
      <c r="K1388" s="8">
        <v>0</v>
      </c>
      <c r="L1388" s="8">
        <v>2088</v>
      </c>
      <c r="M1388" s="9">
        <f t="shared" si="73"/>
        <v>109.89473684210526</v>
      </c>
      <c r="N1388" s="8">
        <v>3</v>
      </c>
      <c r="O1388" s="8">
        <v>1</v>
      </c>
      <c r="P1388" s="8">
        <v>2</v>
      </c>
      <c r="Q1388" s="8">
        <v>35719</v>
      </c>
      <c r="R1388" s="9">
        <f t="shared" si="74"/>
        <v>1879.9473684210527</v>
      </c>
      <c r="S1388" s="5">
        <v>1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1</v>
      </c>
      <c r="AA1388" s="5">
        <v>0</v>
      </c>
      <c r="AB1388" s="5">
        <v>0</v>
      </c>
      <c r="AC1388" s="5">
        <v>0</v>
      </c>
      <c r="AD1388" s="5">
        <v>0</v>
      </c>
      <c r="AE1388" s="8">
        <v>8586</v>
      </c>
      <c r="AF1388" s="5">
        <v>0</v>
      </c>
    </row>
    <row r="1389" spans="1:32" x14ac:dyDescent="0.25">
      <c r="A1389" s="2">
        <v>2014</v>
      </c>
      <c r="B1389" s="1" t="s">
        <v>33</v>
      </c>
      <c r="C1389" s="8">
        <v>6</v>
      </c>
      <c r="D1389" s="8">
        <v>876</v>
      </c>
      <c r="E1389" s="9">
        <f t="shared" si="75"/>
        <v>12166.666666666666</v>
      </c>
      <c r="F1389" s="8">
        <v>1091</v>
      </c>
      <c r="G1389" s="8">
        <v>72</v>
      </c>
      <c r="H1389" s="8">
        <v>30</v>
      </c>
      <c r="I1389" s="8">
        <v>380</v>
      </c>
      <c r="J1389" s="8">
        <v>0</v>
      </c>
      <c r="K1389" s="8">
        <v>0</v>
      </c>
      <c r="L1389" s="8">
        <v>2548</v>
      </c>
      <c r="M1389" s="9">
        <f t="shared" si="73"/>
        <v>424.66666666666669</v>
      </c>
      <c r="N1389" s="8">
        <v>7</v>
      </c>
      <c r="O1389" s="8">
        <v>3</v>
      </c>
      <c r="P1389" s="8">
        <v>0</v>
      </c>
      <c r="Q1389" s="8">
        <v>11156</v>
      </c>
      <c r="R1389" s="9">
        <f t="shared" si="74"/>
        <v>1859.3333333333333</v>
      </c>
      <c r="S1389" s="5">
        <v>1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1</v>
      </c>
      <c r="AA1389" s="5">
        <v>1</v>
      </c>
      <c r="AB1389" s="5">
        <v>0</v>
      </c>
      <c r="AC1389" s="5">
        <v>1</v>
      </c>
      <c r="AD1389" s="5">
        <v>0</v>
      </c>
      <c r="AE1389" s="8">
        <v>4035</v>
      </c>
      <c r="AF1389" s="5">
        <v>1</v>
      </c>
    </row>
    <row r="1390" spans="1:32" x14ac:dyDescent="0.25">
      <c r="A1390" s="2">
        <v>2014</v>
      </c>
      <c r="B1390" s="1" t="s">
        <v>30</v>
      </c>
      <c r="C1390" s="8">
        <v>3</v>
      </c>
      <c r="D1390" s="8">
        <v>310</v>
      </c>
      <c r="E1390" s="9">
        <f t="shared" si="75"/>
        <v>8611.1111111111113</v>
      </c>
      <c r="F1390" s="8">
        <v>307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801</v>
      </c>
      <c r="M1390" s="9">
        <f t="shared" si="73"/>
        <v>267</v>
      </c>
      <c r="N1390" s="8">
        <v>4</v>
      </c>
      <c r="O1390" s="8">
        <v>2</v>
      </c>
      <c r="P1390" s="8">
        <v>0</v>
      </c>
      <c r="Q1390" s="8">
        <v>517</v>
      </c>
      <c r="R1390" s="9">
        <f t="shared" si="74"/>
        <v>172.33333333333334</v>
      </c>
      <c r="S1390" s="5">
        <v>1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8">
        <v>1019</v>
      </c>
      <c r="AF1390" s="5">
        <v>1</v>
      </c>
    </row>
    <row r="1391" spans="1:32" x14ac:dyDescent="0.25">
      <c r="A1391" s="2">
        <v>2014</v>
      </c>
      <c r="B1391" s="1" t="s">
        <v>29</v>
      </c>
      <c r="C1391" s="8">
        <v>50</v>
      </c>
      <c r="D1391" s="8">
        <v>8003</v>
      </c>
      <c r="E1391" s="9">
        <f t="shared" si="75"/>
        <v>13338.333333333332</v>
      </c>
      <c r="F1391" s="8">
        <v>1535</v>
      </c>
      <c r="G1391" s="8">
        <v>528</v>
      </c>
      <c r="H1391" s="8">
        <v>251</v>
      </c>
      <c r="I1391" s="8">
        <v>0</v>
      </c>
      <c r="J1391" s="8">
        <v>0</v>
      </c>
      <c r="K1391" s="8">
        <v>0</v>
      </c>
      <c r="L1391" s="8">
        <v>3449</v>
      </c>
      <c r="M1391" s="9">
        <f t="shared" si="73"/>
        <v>68.98</v>
      </c>
      <c r="N1391" s="8">
        <v>13</v>
      </c>
      <c r="O1391" s="8">
        <v>1</v>
      </c>
      <c r="P1391" s="8">
        <v>1</v>
      </c>
      <c r="Q1391" s="8">
        <v>30725</v>
      </c>
      <c r="R1391" s="9">
        <f t="shared" si="74"/>
        <v>614.5</v>
      </c>
      <c r="S1391" s="5">
        <v>1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1</v>
      </c>
      <c r="AA1391" s="5">
        <v>0</v>
      </c>
      <c r="AB1391" s="5">
        <v>0</v>
      </c>
      <c r="AC1391" s="5">
        <v>1</v>
      </c>
      <c r="AD1391" s="5">
        <v>0</v>
      </c>
      <c r="AE1391" s="8">
        <v>26825</v>
      </c>
      <c r="AF1391" s="5">
        <v>1</v>
      </c>
    </row>
    <row r="1392" spans="1:32" x14ac:dyDescent="0.25">
      <c r="A1392" s="2">
        <v>2014</v>
      </c>
      <c r="B1392" s="1" t="s">
        <v>29</v>
      </c>
      <c r="C1392" s="8">
        <v>12</v>
      </c>
      <c r="D1392" s="8">
        <v>1662</v>
      </c>
      <c r="E1392" s="9">
        <f t="shared" si="75"/>
        <v>11541.666666666666</v>
      </c>
      <c r="F1392" s="8">
        <v>1015</v>
      </c>
      <c r="G1392" s="8">
        <v>211</v>
      </c>
      <c r="H1392" s="8">
        <v>156</v>
      </c>
      <c r="I1392" s="8">
        <v>0</v>
      </c>
      <c r="J1392" s="8">
        <v>0</v>
      </c>
      <c r="K1392" s="8">
        <v>0</v>
      </c>
      <c r="L1392" s="8">
        <v>80</v>
      </c>
      <c r="M1392" s="9">
        <f t="shared" si="73"/>
        <v>6.666666666666667</v>
      </c>
      <c r="N1392" s="8">
        <v>3</v>
      </c>
      <c r="O1392" s="8">
        <v>0</v>
      </c>
      <c r="P1392" s="8">
        <v>0</v>
      </c>
      <c r="Q1392" s="8">
        <v>16149</v>
      </c>
      <c r="R1392" s="9">
        <f t="shared" si="74"/>
        <v>1345.75</v>
      </c>
      <c r="S1392" s="5">
        <v>1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1</v>
      </c>
      <c r="AA1392" s="5">
        <v>0</v>
      </c>
      <c r="AB1392" s="5">
        <v>0</v>
      </c>
      <c r="AC1392" s="5">
        <v>1</v>
      </c>
      <c r="AD1392" s="5">
        <v>0</v>
      </c>
      <c r="AE1392" s="8">
        <v>8685</v>
      </c>
      <c r="AF1392" s="5">
        <v>1</v>
      </c>
    </row>
    <row r="1393" spans="1:32" x14ac:dyDescent="0.25">
      <c r="A1393" s="2">
        <v>2014</v>
      </c>
      <c r="B1393" s="1" t="s">
        <v>29</v>
      </c>
      <c r="C1393" s="8">
        <v>20</v>
      </c>
      <c r="D1393" s="8">
        <v>1805</v>
      </c>
      <c r="E1393" s="9">
        <f t="shared" si="75"/>
        <v>7520.833333333333</v>
      </c>
      <c r="F1393" s="8">
        <v>1529</v>
      </c>
      <c r="G1393" s="8">
        <v>24</v>
      </c>
      <c r="H1393" s="8">
        <v>8</v>
      </c>
      <c r="I1393" s="8">
        <v>0</v>
      </c>
      <c r="J1393" s="8">
        <v>0</v>
      </c>
      <c r="K1393" s="8">
        <v>0</v>
      </c>
      <c r="L1393" s="8">
        <v>205</v>
      </c>
      <c r="M1393" s="9">
        <f t="shared" si="73"/>
        <v>10.25</v>
      </c>
      <c r="N1393" s="8">
        <v>1</v>
      </c>
      <c r="O1393" s="8">
        <v>0</v>
      </c>
      <c r="P1393" s="8">
        <v>0</v>
      </c>
      <c r="Q1393" s="8">
        <v>15370</v>
      </c>
      <c r="R1393" s="9">
        <f t="shared" si="74"/>
        <v>768.5</v>
      </c>
      <c r="S1393" s="5">
        <v>1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1</v>
      </c>
      <c r="AA1393" s="5">
        <v>0</v>
      </c>
      <c r="AB1393" s="5">
        <v>0</v>
      </c>
      <c r="AC1393" s="5">
        <v>1</v>
      </c>
      <c r="AD1393" s="5">
        <v>0</v>
      </c>
      <c r="AE1393" s="8">
        <v>13529</v>
      </c>
      <c r="AF1393" s="5">
        <v>0</v>
      </c>
    </row>
    <row r="1394" spans="1:32" x14ac:dyDescent="0.25">
      <c r="A1394" s="2">
        <v>2014</v>
      </c>
      <c r="B1394" s="1" t="s">
        <v>31</v>
      </c>
      <c r="C1394" s="8">
        <v>6</v>
      </c>
      <c r="D1394" s="8">
        <v>735</v>
      </c>
      <c r="E1394" s="9">
        <f t="shared" si="75"/>
        <v>10208.333333333334</v>
      </c>
      <c r="F1394" s="8">
        <v>1927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1726</v>
      </c>
      <c r="M1394" s="9">
        <f t="shared" si="73"/>
        <v>287.66666666666669</v>
      </c>
      <c r="N1394" s="8">
        <v>6</v>
      </c>
      <c r="O1394" s="8">
        <v>2</v>
      </c>
      <c r="P1394" s="8">
        <v>0</v>
      </c>
      <c r="Q1394" s="8">
        <v>47793</v>
      </c>
      <c r="R1394" s="9">
        <f t="shared" si="74"/>
        <v>7965.5</v>
      </c>
      <c r="S1394" s="5">
        <v>1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8">
        <v>5786</v>
      </c>
      <c r="AF1394" s="5">
        <v>1</v>
      </c>
    </row>
    <row r="1395" spans="1:32" x14ac:dyDescent="0.25">
      <c r="A1395" s="2">
        <v>2014</v>
      </c>
      <c r="B1395" s="1" t="s">
        <v>29</v>
      </c>
      <c r="C1395" s="8">
        <v>52</v>
      </c>
      <c r="D1395" s="8">
        <v>14033</v>
      </c>
      <c r="E1395" s="9">
        <f t="shared" si="75"/>
        <v>22488.782051282054</v>
      </c>
      <c r="F1395" s="8">
        <v>2781</v>
      </c>
      <c r="G1395" s="8">
        <v>0</v>
      </c>
      <c r="H1395" s="8">
        <v>0</v>
      </c>
      <c r="I1395" s="8">
        <v>0</v>
      </c>
      <c r="J1395" s="8">
        <v>0</v>
      </c>
      <c r="K1395" s="8">
        <v>0</v>
      </c>
      <c r="L1395" s="8">
        <v>6466</v>
      </c>
      <c r="M1395" s="9">
        <f t="shared" si="73"/>
        <v>124.34615384615384</v>
      </c>
      <c r="N1395" s="8">
        <v>10</v>
      </c>
      <c r="O1395" s="8">
        <v>4</v>
      </c>
      <c r="P1395" s="8">
        <v>1</v>
      </c>
      <c r="Q1395" s="8">
        <v>311954</v>
      </c>
      <c r="R1395" s="9">
        <f t="shared" si="74"/>
        <v>5999.1153846153848</v>
      </c>
      <c r="S1395" s="5">
        <v>1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>
        <v>0</v>
      </c>
      <c r="AE1395" s="8">
        <v>44888</v>
      </c>
      <c r="AF1395" s="5">
        <v>0</v>
      </c>
    </row>
    <row r="1396" spans="1:32" x14ac:dyDescent="0.25">
      <c r="A1396" s="2">
        <v>2014</v>
      </c>
      <c r="B1396" s="1" t="s">
        <v>29</v>
      </c>
      <c r="C1396" s="8">
        <v>86</v>
      </c>
      <c r="D1396" s="8">
        <v>12482</v>
      </c>
      <c r="E1396" s="9">
        <f t="shared" si="75"/>
        <v>12094.961240310076</v>
      </c>
      <c r="F1396" s="8">
        <v>5331</v>
      </c>
      <c r="G1396" s="8">
        <v>650</v>
      </c>
      <c r="H1396" s="8">
        <v>322</v>
      </c>
      <c r="I1396" s="8">
        <v>0</v>
      </c>
      <c r="J1396" s="8">
        <v>0</v>
      </c>
      <c r="K1396" s="8">
        <v>0</v>
      </c>
      <c r="L1396" s="8">
        <v>1658</v>
      </c>
      <c r="M1396" s="9">
        <f t="shared" si="73"/>
        <v>19.279069767441861</v>
      </c>
      <c r="N1396" s="8">
        <v>3</v>
      </c>
      <c r="O1396" s="8">
        <v>3</v>
      </c>
      <c r="P1396" s="8">
        <v>1</v>
      </c>
      <c r="Q1396" s="8">
        <v>46778</v>
      </c>
      <c r="R1396" s="9">
        <f t="shared" si="74"/>
        <v>543.93023255813955</v>
      </c>
      <c r="S1396" s="5">
        <v>1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1</v>
      </c>
      <c r="AA1396" s="5">
        <v>0</v>
      </c>
      <c r="AB1396" s="5">
        <v>0</v>
      </c>
      <c r="AC1396" s="5">
        <v>1</v>
      </c>
      <c r="AD1396" s="5">
        <v>0</v>
      </c>
      <c r="AE1396" s="8">
        <v>49456</v>
      </c>
      <c r="AF1396" s="5">
        <v>0</v>
      </c>
    </row>
    <row r="1397" spans="1:32" x14ac:dyDescent="0.25">
      <c r="A1397" s="2">
        <v>2014</v>
      </c>
      <c r="B1397" s="1" t="s">
        <v>29</v>
      </c>
      <c r="C1397" s="8">
        <v>55</v>
      </c>
      <c r="D1397" s="8">
        <v>7080</v>
      </c>
      <c r="E1397" s="9">
        <f t="shared" si="75"/>
        <v>10727.272727272726</v>
      </c>
      <c r="F1397" s="8">
        <v>2424</v>
      </c>
      <c r="G1397" s="8">
        <v>846</v>
      </c>
      <c r="H1397" s="8">
        <v>367</v>
      </c>
      <c r="I1397" s="8">
        <v>0</v>
      </c>
      <c r="J1397" s="8">
        <v>0</v>
      </c>
      <c r="K1397" s="8">
        <v>0</v>
      </c>
      <c r="L1397" s="8">
        <v>721</v>
      </c>
      <c r="M1397" s="9">
        <f t="shared" si="73"/>
        <v>13.109090909090909</v>
      </c>
      <c r="N1397" s="8">
        <v>0</v>
      </c>
      <c r="O1397" s="8">
        <v>2</v>
      </c>
      <c r="P1397" s="8">
        <v>0</v>
      </c>
      <c r="Q1397" s="8">
        <v>29288</v>
      </c>
      <c r="R1397" s="9">
        <f t="shared" si="74"/>
        <v>532.5090909090909</v>
      </c>
      <c r="S1397" s="5">
        <v>1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1</v>
      </c>
      <c r="AA1397" s="5">
        <v>0</v>
      </c>
      <c r="AB1397" s="5">
        <v>0</v>
      </c>
      <c r="AC1397" s="5">
        <v>1</v>
      </c>
      <c r="AD1397" s="5">
        <v>0</v>
      </c>
      <c r="AE1397" s="8">
        <v>15980</v>
      </c>
      <c r="AF1397" s="5">
        <v>1</v>
      </c>
    </row>
    <row r="1398" spans="1:32" x14ac:dyDescent="0.25">
      <c r="A1398" s="2">
        <v>2014</v>
      </c>
      <c r="B1398" s="1" t="s">
        <v>36</v>
      </c>
      <c r="C1398" s="9">
        <v>34</v>
      </c>
      <c r="D1398" s="9">
        <v>5885</v>
      </c>
      <c r="E1398" s="9">
        <f t="shared" si="75"/>
        <v>14424.019607843136</v>
      </c>
      <c r="F1398" s="9">
        <v>2127</v>
      </c>
      <c r="G1398" s="9">
        <v>335</v>
      </c>
      <c r="H1398" s="9">
        <v>200</v>
      </c>
      <c r="I1398" s="9">
        <v>0</v>
      </c>
      <c r="J1398" s="9">
        <v>0</v>
      </c>
      <c r="K1398" s="9">
        <v>0</v>
      </c>
      <c r="L1398" s="9">
        <v>3654</v>
      </c>
      <c r="M1398" s="9">
        <f t="shared" si="73"/>
        <v>107.47058823529412</v>
      </c>
      <c r="N1398" s="9">
        <v>14</v>
      </c>
      <c r="O1398" s="9">
        <v>2</v>
      </c>
      <c r="P1398" s="9">
        <v>1</v>
      </c>
      <c r="Q1398" s="9">
        <v>24194</v>
      </c>
      <c r="R1398" s="9">
        <f t="shared" si="74"/>
        <v>711.58823529411768</v>
      </c>
      <c r="S1398" s="5">
        <v>1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1</v>
      </c>
      <c r="AA1398" s="5">
        <v>0</v>
      </c>
      <c r="AB1398" s="5">
        <v>0</v>
      </c>
      <c r="AC1398" s="5">
        <v>1</v>
      </c>
      <c r="AD1398" s="5">
        <v>0</v>
      </c>
      <c r="AE1398" s="9">
        <v>16536</v>
      </c>
      <c r="AF1398" s="5">
        <v>1</v>
      </c>
    </row>
    <row r="1399" spans="1:32" x14ac:dyDescent="0.25">
      <c r="A1399" s="2">
        <v>2014</v>
      </c>
      <c r="B1399" s="1" t="s">
        <v>30</v>
      </c>
      <c r="C1399" s="8">
        <v>32</v>
      </c>
      <c r="D1399" s="8">
        <v>3921</v>
      </c>
      <c r="E1399" s="9">
        <f t="shared" si="75"/>
        <v>10210.9375</v>
      </c>
      <c r="F1399" s="8">
        <v>0</v>
      </c>
      <c r="G1399" s="8">
        <v>216</v>
      </c>
      <c r="H1399" s="8">
        <v>90</v>
      </c>
      <c r="I1399" s="8">
        <v>0</v>
      </c>
      <c r="J1399" s="8">
        <v>0</v>
      </c>
      <c r="K1399" s="8">
        <v>0</v>
      </c>
      <c r="L1399" s="8">
        <v>886</v>
      </c>
      <c r="M1399" s="9">
        <f t="shared" si="73"/>
        <v>27.6875</v>
      </c>
      <c r="N1399" s="8">
        <v>3</v>
      </c>
      <c r="O1399" s="8">
        <v>0</v>
      </c>
      <c r="P1399" s="8">
        <v>0</v>
      </c>
      <c r="Q1399" s="8">
        <v>12394</v>
      </c>
      <c r="R1399" s="9">
        <f t="shared" si="74"/>
        <v>387.3125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1</v>
      </c>
      <c r="AA1399" s="5">
        <v>0</v>
      </c>
      <c r="AB1399" s="5">
        <v>0</v>
      </c>
      <c r="AC1399" s="5">
        <v>1</v>
      </c>
      <c r="AD1399" s="5">
        <v>0</v>
      </c>
      <c r="AE1399" s="8">
        <v>11193</v>
      </c>
      <c r="AF1399" s="5">
        <v>1</v>
      </c>
    </row>
    <row r="1400" spans="1:32" x14ac:dyDescent="0.25">
      <c r="A1400" s="2">
        <v>2014</v>
      </c>
      <c r="B1400" s="1" t="s">
        <v>30</v>
      </c>
      <c r="C1400" s="8">
        <v>8</v>
      </c>
      <c r="D1400" s="8">
        <v>1123</v>
      </c>
      <c r="E1400" s="9">
        <f t="shared" si="75"/>
        <v>11697.916666666666</v>
      </c>
      <c r="F1400" s="8">
        <v>2294</v>
      </c>
      <c r="G1400" s="8">
        <v>0</v>
      </c>
      <c r="H1400" s="8">
        <v>0</v>
      </c>
      <c r="I1400" s="8">
        <v>0</v>
      </c>
      <c r="J1400" s="8">
        <v>0</v>
      </c>
      <c r="K1400" s="8">
        <v>0</v>
      </c>
      <c r="L1400" s="8">
        <v>1754</v>
      </c>
      <c r="M1400" s="9">
        <f t="shared" si="73"/>
        <v>219.25</v>
      </c>
      <c r="N1400" s="8">
        <v>4</v>
      </c>
      <c r="O1400" s="8">
        <v>2</v>
      </c>
      <c r="P1400" s="8">
        <v>0</v>
      </c>
      <c r="Q1400" s="8">
        <v>5491</v>
      </c>
      <c r="R1400" s="9">
        <f t="shared" si="74"/>
        <v>686.375</v>
      </c>
      <c r="S1400" s="5">
        <v>1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8">
        <v>1147</v>
      </c>
      <c r="AF1400" s="5">
        <v>1</v>
      </c>
    </row>
    <row r="1401" spans="1:32" x14ac:dyDescent="0.25">
      <c r="A1401" s="2">
        <v>2014</v>
      </c>
      <c r="B1401" s="1" t="s">
        <v>36</v>
      </c>
      <c r="C1401" s="8">
        <v>12</v>
      </c>
      <c r="D1401" s="8">
        <v>2204</v>
      </c>
      <c r="E1401" s="9">
        <f t="shared" si="75"/>
        <v>15305.555555555555</v>
      </c>
      <c r="F1401" s="8">
        <v>2070</v>
      </c>
      <c r="G1401" s="8">
        <v>156</v>
      </c>
      <c r="H1401" s="8">
        <v>81</v>
      </c>
      <c r="I1401" s="8">
        <v>0</v>
      </c>
      <c r="J1401" s="8">
        <v>0</v>
      </c>
      <c r="K1401" s="8">
        <v>0</v>
      </c>
      <c r="L1401" s="8">
        <v>2328</v>
      </c>
      <c r="M1401" s="9">
        <f t="shared" si="73"/>
        <v>194</v>
      </c>
      <c r="N1401" s="8">
        <v>7</v>
      </c>
      <c r="O1401" s="8">
        <v>1</v>
      </c>
      <c r="P1401" s="8">
        <v>1</v>
      </c>
      <c r="Q1401" s="8">
        <v>68714</v>
      </c>
      <c r="R1401" s="9">
        <f t="shared" si="74"/>
        <v>5726.166666666667</v>
      </c>
      <c r="S1401" s="5">
        <v>1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1</v>
      </c>
      <c r="AA1401" s="5">
        <v>0</v>
      </c>
      <c r="AB1401" s="5">
        <v>0</v>
      </c>
      <c r="AC1401" s="5">
        <v>1</v>
      </c>
      <c r="AD1401" s="5">
        <v>0</v>
      </c>
      <c r="AE1401" s="8">
        <v>7168</v>
      </c>
      <c r="AF1401" s="5">
        <v>0</v>
      </c>
    </row>
    <row r="1402" spans="1:32" x14ac:dyDescent="0.25">
      <c r="A1402" s="2">
        <v>2014</v>
      </c>
      <c r="B1402" s="1" t="s">
        <v>30</v>
      </c>
      <c r="C1402" s="8">
        <v>8</v>
      </c>
      <c r="D1402" s="8">
        <v>918</v>
      </c>
      <c r="E1402" s="9">
        <f t="shared" si="75"/>
        <v>9562.5</v>
      </c>
      <c r="F1402" s="8">
        <v>101</v>
      </c>
      <c r="G1402" s="8">
        <v>212</v>
      </c>
      <c r="H1402" s="8">
        <v>0</v>
      </c>
      <c r="I1402" s="8">
        <v>0</v>
      </c>
      <c r="J1402" s="8">
        <v>0</v>
      </c>
      <c r="K1402" s="8">
        <v>0</v>
      </c>
      <c r="L1402" s="8">
        <v>400</v>
      </c>
      <c r="M1402" s="9">
        <f t="shared" si="73"/>
        <v>50</v>
      </c>
      <c r="N1402" s="8">
        <v>2</v>
      </c>
      <c r="O1402" s="8">
        <v>0</v>
      </c>
      <c r="P1402" s="8">
        <v>0</v>
      </c>
      <c r="Q1402" s="8">
        <v>3926</v>
      </c>
      <c r="R1402" s="9">
        <f t="shared" si="74"/>
        <v>490.75</v>
      </c>
      <c r="S1402" s="5">
        <v>1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1</v>
      </c>
      <c r="AA1402" s="5">
        <v>0</v>
      </c>
      <c r="AB1402" s="5">
        <v>0</v>
      </c>
      <c r="AC1402" s="5">
        <v>0</v>
      </c>
      <c r="AD1402" s="5">
        <v>0</v>
      </c>
      <c r="AE1402" s="8">
        <v>8858</v>
      </c>
      <c r="AF1402" s="5">
        <v>0</v>
      </c>
    </row>
    <row r="1403" spans="1:32" x14ac:dyDescent="0.25">
      <c r="A1403" s="2">
        <v>2014</v>
      </c>
      <c r="B1403" s="1" t="s">
        <v>31</v>
      </c>
      <c r="C1403" s="8">
        <v>301</v>
      </c>
      <c r="D1403" s="8">
        <v>66479</v>
      </c>
      <c r="E1403" s="9">
        <f>D1403/C1403/12*1000</f>
        <v>18405.038759689924</v>
      </c>
      <c r="F1403" s="8">
        <v>9442</v>
      </c>
      <c r="G1403" s="8">
        <v>2243</v>
      </c>
      <c r="H1403" s="8">
        <v>1052</v>
      </c>
      <c r="I1403" s="8">
        <v>0</v>
      </c>
      <c r="J1403" s="8">
        <v>0</v>
      </c>
      <c r="K1403" s="8">
        <v>0</v>
      </c>
      <c r="L1403" s="8">
        <v>16810</v>
      </c>
      <c r="M1403" s="9">
        <f t="shared" si="73"/>
        <v>55.847176079734218</v>
      </c>
      <c r="N1403" s="8">
        <v>51</v>
      </c>
      <c r="O1403" s="8">
        <v>8</v>
      </c>
      <c r="P1403" s="8">
        <v>3</v>
      </c>
      <c r="Q1403" s="8">
        <v>318005</v>
      </c>
      <c r="R1403" s="9">
        <f t="shared" si="74"/>
        <v>1056.4950166112956</v>
      </c>
      <c r="S1403" s="5">
        <v>1</v>
      </c>
      <c r="T1403" s="5">
        <v>1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  <c r="Z1403" s="5">
        <v>1</v>
      </c>
      <c r="AA1403" s="5">
        <v>0</v>
      </c>
      <c r="AB1403" s="5">
        <v>0</v>
      </c>
      <c r="AC1403" s="5">
        <v>1</v>
      </c>
      <c r="AD1403" s="5">
        <v>0</v>
      </c>
      <c r="AE1403" s="8">
        <v>188907</v>
      </c>
      <c r="AF1403" s="5">
        <v>1</v>
      </c>
    </row>
    <row r="1404" spans="1:32" x14ac:dyDescent="0.25">
      <c r="A1404" s="2">
        <v>2014</v>
      </c>
      <c r="B1404" s="1" t="s">
        <v>31</v>
      </c>
      <c r="C1404" s="8">
        <v>250</v>
      </c>
      <c r="D1404" s="8">
        <v>45644</v>
      </c>
      <c r="E1404" s="9">
        <f t="shared" si="75"/>
        <v>15214.666666666666</v>
      </c>
      <c r="F1404" s="8">
        <v>9030</v>
      </c>
      <c r="G1404" s="8">
        <v>1282</v>
      </c>
      <c r="H1404" s="8">
        <v>451</v>
      </c>
      <c r="I1404" s="8">
        <v>0</v>
      </c>
      <c r="J1404" s="8">
        <v>0</v>
      </c>
      <c r="K1404" s="8">
        <v>0</v>
      </c>
      <c r="L1404" s="8">
        <v>10425</v>
      </c>
      <c r="M1404" s="9">
        <f t="shared" si="73"/>
        <v>41.7</v>
      </c>
      <c r="N1404" s="8">
        <v>33</v>
      </c>
      <c r="O1404" s="8">
        <v>5</v>
      </c>
      <c r="P1404" s="8">
        <v>3</v>
      </c>
      <c r="Q1404" s="8">
        <v>324503</v>
      </c>
      <c r="R1404" s="9">
        <f t="shared" si="74"/>
        <v>1298.0119999999999</v>
      </c>
      <c r="S1404" s="5">
        <v>1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1</v>
      </c>
      <c r="AA1404" s="5">
        <v>0</v>
      </c>
      <c r="AB1404" s="5">
        <v>0</v>
      </c>
      <c r="AC1404" s="5">
        <v>1</v>
      </c>
      <c r="AD1404" s="5">
        <v>0</v>
      </c>
      <c r="AE1404" s="8">
        <v>110879</v>
      </c>
      <c r="AF1404" s="5">
        <v>1</v>
      </c>
    </row>
    <row r="1405" spans="1:32" x14ac:dyDescent="0.25">
      <c r="A1405" s="2">
        <v>2014</v>
      </c>
      <c r="B1405" s="1" t="s">
        <v>29</v>
      </c>
      <c r="C1405" s="8">
        <v>232</v>
      </c>
      <c r="D1405" s="8">
        <v>54551</v>
      </c>
      <c r="E1405" s="9">
        <f t="shared" si="75"/>
        <v>19594.468390804595</v>
      </c>
      <c r="F1405" s="8">
        <v>5631</v>
      </c>
      <c r="G1405" s="8">
        <v>2126</v>
      </c>
      <c r="H1405" s="8">
        <v>774</v>
      </c>
      <c r="I1405" s="8">
        <v>1470</v>
      </c>
      <c r="J1405" s="8">
        <v>0</v>
      </c>
      <c r="K1405" s="8">
        <v>0</v>
      </c>
      <c r="L1405" s="8">
        <v>10005</v>
      </c>
      <c r="M1405" s="9">
        <f t="shared" si="73"/>
        <v>43.125</v>
      </c>
      <c r="N1405" s="8">
        <v>34</v>
      </c>
      <c r="O1405" s="8">
        <v>7</v>
      </c>
      <c r="P1405" s="8">
        <v>4</v>
      </c>
      <c r="Q1405" s="8">
        <v>384755</v>
      </c>
      <c r="R1405" s="9">
        <f t="shared" si="74"/>
        <v>1658.4267241379309</v>
      </c>
      <c r="S1405" s="5">
        <v>1</v>
      </c>
      <c r="T1405" s="5">
        <v>1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1</v>
      </c>
      <c r="AA1405" s="5">
        <v>1</v>
      </c>
      <c r="AB1405" s="5">
        <v>0</v>
      </c>
      <c r="AC1405" s="5">
        <v>1</v>
      </c>
      <c r="AD1405" s="5">
        <v>0</v>
      </c>
      <c r="AE1405" s="8">
        <v>140756</v>
      </c>
      <c r="AF1405" s="5">
        <v>1</v>
      </c>
    </row>
    <row r="1406" spans="1:32" x14ac:dyDescent="0.25">
      <c r="A1406" s="2">
        <v>2014</v>
      </c>
      <c r="B1406" s="1" t="s">
        <v>31</v>
      </c>
      <c r="C1406" s="8">
        <v>101</v>
      </c>
      <c r="D1406" s="8">
        <v>13953</v>
      </c>
      <c r="E1406" s="9">
        <f t="shared" si="75"/>
        <v>11512.376237623763</v>
      </c>
      <c r="F1406" s="8">
        <v>3418</v>
      </c>
      <c r="G1406" s="8">
        <v>1015</v>
      </c>
      <c r="H1406" s="8">
        <v>665</v>
      </c>
      <c r="I1406" s="8">
        <v>0</v>
      </c>
      <c r="J1406" s="8">
        <v>0</v>
      </c>
      <c r="K1406" s="8">
        <v>0</v>
      </c>
      <c r="L1406" s="8">
        <v>5830</v>
      </c>
      <c r="M1406" s="9">
        <f t="shared" si="73"/>
        <v>57.722772277227726</v>
      </c>
      <c r="N1406" s="8">
        <v>17</v>
      </c>
      <c r="O1406" s="8">
        <v>4</v>
      </c>
      <c r="P1406" s="8">
        <v>3</v>
      </c>
      <c r="Q1406" s="8">
        <v>71474</v>
      </c>
      <c r="R1406" s="9">
        <f t="shared" si="74"/>
        <v>707.66336633663366</v>
      </c>
      <c r="S1406" s="5">
        <v>1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1</v>
      </c>
      <c r="AA1406" s="5">
        <v>0</v>
      </c>
      <c r="AB1406" s="5">
        <v>0</v>
      </c>
      <c r="AC1406" s="5">
        <v>1</v>
      </c>
      <c r="AD1406" s="5">
        <v>0</v>
      </c>
      <c r="AE1406" s="8">
        <v>35933</v>
      </c>
      <c r="AF1406" s="5">
        <v>0</v>
      </c>
    </row>
    <row r="1407" spans="1:32" x14ac:dyDescent="0.25">
      <c r="A1407" s="2">
        <v>2014</v>
      </c>
      <c r="B1407" s="1" t="s">
        <v>29</v>
      </c>
      <c r="C1407" s="8">
        <v>14</v>
      </c>
      <c r="D1407" s="8">
        <v>1578</v>
      </c>
      <c r="E1407" s="9">
        <f t="shared" si="75"/>
        <v>9392.8571428571431</v>
      </c>
      <c r="F1407" s="8">
        <v>327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585</v>
      </c>
      <c r="M1407" s="9">
        <f t="shared" si="73"/>
        <v>41.785714285714285</v>
      </c>
      <c r="N1407" s="8">
        <v>4</v>
      </c>
      <c r="O1407" s="8">
        <v>0</v>
      </c>
      <c r="P1407" s="8">
        <v>0</v>
      </c>
      <c r="Q1407" s="8">
        <v>11894</v>
      </c>
      <c r="R1407" s="9">
        <f t="shared" si="74"/>
        <v>849.57142857142856</v>
      </c>
      <c r="S1407" s="5">
        <v>0</v>
      </c>
      <c r="T1407" s="5">
        <v>0</v>
      </c>
      <c r="U1407" s="5">
        <v>1</v>
      </c>
      <c r="V1407" s="5">
        <v>1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0</v>
      </c>
      <c r="AE1407" s="8">
        <v>9858</v>
      </c>
      <c r="AF1407" s="5">
        <v>1</v>
      </c>
    </row>
    <row r="1408" spans="1:32" x14ac:dyDescent="0.25">
      <c r="A1408" s="2">
        <v>2014</v>
      </c>
      <c r="B1408" s="1" t="s">
        <v>29</v>
      </c>
      <c r="C1408" s="8">
        <v>60</v>
      </c>
      <c r="D1408" s="8">
        <v>11528</v>
      </c>
      <c r="E1408" s="9">
        <f t="shared" si="75"/>
        <v>16011.111111111109</v>
      </c>
      <c r="F1408" s="8">
        <v>4219</v>
      </c>
      <c r="G1408" s="8">
        <v>263</v>
      </c>
      <c r="H1408" s="8">
        <v>155</v>
      </c>
      <c r="I1408" s="8">
        <v>0</v>
      </c>
      <c r="J1408" s="8">
        <v>0</v>
      </c>
      <c r="K1408" s="8">
        <v>0</v>
      </c>
      <c r="L1408" s="8">
        <v>3203</v>
      </c>
      <c r="M1408" s="9">
        <f t="shared" si="73"/>
        <v>53.383333333333333</v>
      </c>
      <c r="N1408" s="8">
        <v>12</v>
      </c>
      <c r="O1408" s="8">
        <v>4</v>
      </c>
      <c r="P1408" s="8">
        <v>1</v>
      </c>
      <c r="Q1408" s="8">
        <v>122936</v>
      </c>
      <c r="R1408" s="9">
        <f t="shared" si="74"/>
        <v>2048.9333333333334</v>
      </c>
      <c r="S1408" s="5">
        <v>1</v>
      </c>
      <c r="T1408" s="5">
        <v>1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1</v>
      </c>
      <c r="AA1408" s="5">
        <v>0</v>
      </c>
      <c r="AB1408" s="5">
        <v>0</v>
      </c>
      <c r="AC1408" s="5">
        <v>1</v>
      </c>
      <c r="AD1408" s="5">
        <v>0</v>
      </c>
      <c r="AE1408" s="8">
        <v>39061</v>
      </c>
      <c r="AF1408" s="5">
        <v>0</v>
      </c>
    </row>
    <row r="1409" spans="1:32" x14ac:dyDescent="0.25">
      <c r="A1409" s="2">
        <v>2014</v>
      </c>
      <c r="B1409" s="1" t="s">
        <v>29</v>
      </c>
      <c r="C1409" s="8">
        <v>57</v>
      </c>
      <c r="D1409" s="8">
        <v>11611</v>
      </c>
      <c r="E1409" s="9">
        <f t="shared" si="75"/>
        <v>16975.146198830407</v>
      </c>
      <c r="F1409" s="8">
        <v>5706</v>
      </c>
      <c r="G1409" s="8">
        <v>1534</v>
      </c>
      <c r="H1409" s="8">
        <v>123</v>
      </c>
      <c r="I1409" s="8">
        <v>0</v>
      </c>
      <c r="J1409" s="8">
        <v>0</v>
      </c>
      <c r="K1409" s="8">
        <v>0</v>
      </c>
      <c r="L1409" s="8">
        <v>8550</v>
      </c>
      <c r="M1409" s="9">
        <f t="shared" si="73"/>
        <v>150</v>
      </c>
      <c r="N1409" s="8">
        <v>12</v>
      </c>
      <c r="O1409" s="8">
        <v>4</v>
      </c>
      <c r="P1409" s="8">
        <v>1</v>
      </c>
      <c r="Q1409" s="8">
        <v>489446</v>
      </c>
      <c r="R1409" s="9">
        <f t="shared" si="74"/>
        <v>8586.7719298245611</v>
      </c>
      <c r="S1409" s="5">
        <v>1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1</v>
      </c>
      <c r="AA1409" s="5">
        <v>0</v>
      </c>
      <c r="AB1409" s="5">
        <v>0</v>
      </c>
      <c r="AC1409" s="5">
        <v>1</v>
      </c>
      <c r="AD1409" s="5">
        <v>0</v>
      </c>
      <c r="AE1409" s="8">
        <v>14487</v>
      </c>
      <c r="AF1409" s="5">
        <v>1</v>
      </c>
    </row>
    <row r="1410" spans="1:32" x14ac:dyDescent="0.25">
      <c r="A1410" s="2">
        <v>2014</v>
      </c>
      <c r="B1410" s="1" t="s">
        <v>29</v>
      </c>
      <c r="C1410" s="8">
        <v>14</v>
      </c>
      <c r="D1410" s="8">
        <v>1385</v>
      </c>
      <c r="E1410" s="9">
        <f t="shared" si="75"/>
        <v>8244.0476190476184</v>
      </c>
      <c r="F1410" s="8">
        <v>2161</v>
      </c>
      <c r="G1410" s="8">
        <v>113</v>
      </c>
      <c r="H1410" s="8">
        <v>113</v>
      </c>
      <c r="I1410" s="8">
        <v>0</v>
      </c>
      <c r="J1410" s="8">
        <v>0</v>
      </c>
      <c r="K1410" s="8">
        <v>0</v>
      </c>
      <c r="L1410" s="8">
        <v>4415</v>
      </c>
      <c r="M1410" s="9">
        <f t="shared" si="73"/>
        <v>315.35714285714283</v>
      </c>
      <c r="N1410" s="8">
        <v>21</v>
      </c>
      <c r="O1410" s="8">
        <v>3</v>
      </c>
      <c r="P1410" s="8">
        <v>1</v>
      </c>
      <c r="Q1410" s="8">
        <v>8367</v>
      </c>
      <c r="R1410" s="9">
        <f t="shared" si="74"/>
        <v>597.64285714285711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1</v>
      </c>
      <c r="AA1410" s="5">
        <v>0</v>
      </c>
      <c r="AB1410" s="5">
        <v>0</v>
      </c>
      <c r="AC1410" s="5">
        <v>1</v>
      </c>
      <c r="AD1410" s="5">
        <v>0</v>
      </c>
      <c r="AE1410" s="8">
        <v>4324</v>
      </c>
      <c r="AF1410" s="5">
        <v>0</v>
      </c>
    </row>
    <row r="1411" spans="1:32" x14ac:dyDescent="0.25">
      <c r="A1411" s="2">
        <v>2014</v>
      </c>
      <c r="B1411" s="1" t="s">
        <v>29</v>
      </c>
      <c r="C1411" s="8">
        <v>1</v>
      </c>
      <c r="D1411" s="8">
        <v>133</v>
      </c>
      <c r="E1411" s="9">
        <f t="shared" si="75"/>
        <v>11083.333333333334</v>
      </c>
      <c r="F1411" s="8">
        <v>170</v>
      </c>
      <c r="G1411" s="8">
        <v>0</v>
      </c>
      <c r="H1411" s="8">
        <v>0</v>
      </c>
      <c r="I1411" s="8">
        <v>0</v>
      </c>
      <c r="J1411" s="8">
        <v>0</v>
      </c>
      <c r="K1411" s="8">
        <v>0</v>
      </c>
      <c r="L1411" s="8">
        <v>340</v>
      </c>
      <c r="M1411" s="9">
        <f t="shared" si="73"/>
        <v>340</v>
      </c>
      <c r="N1411" s="8">
        <v>0</v>
      </c>
      <c r="O1411" s="8">
        <v>0</v>
      </c>
      <c r="P1411" s="8">
        <v>0</v>
      </c>
      <c r="Q1411" s="8">
        <v>306</v>
      </c>
      <c r="R1411" s="9">
        <f t="shared" si="74"/>
        <v>306</v>
      </c>
      <c r="S1411" s="5">
        <v>0</v>
      </c>
      <c r="T1411" s="5">
        <v>0</v>
      </c>
      <c r="U1411" s="5">
        <v>1</v>
      </c>
      <c r="V1411" s="5">
        <v>1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8">
        <v>333</v>
      </c>
      <c r="AF1411" s="5">
        <v>1</v>
      </c>
    </row>
    <row r="1412" spans="1:32" x14ac:dyDescent="0.25">
      <c r="A1412" s="2">
        <v>2014</v>
      </c>
      <c r="B1412" s="1" t="s">
        <v>36</v>
      </c>
      <c r="C1412" s="9">
        <v>108</v>
      </c>
      <c r="D1412" s="9">
        <v>23193</v>
      </c>
      <c r="E1412" s="9">
        <f t="shared" si="75"/>
        <v>17895.833333333332</v>
      </c>
      <c r="F1412" s="9">
        <v>4449</v>
      </c>
      <c r="G1412" s="9">
        <f>631+770</f>
        <v>1401</v>
      </c>
      <c r="H1412" s="9">
        <v>631</v>
      </c>
      <c r="I1412" s="9">
        <v>0</v>
      </c>
      <c r="J1412" s="9">
        <v>0</v>
      </c>
      <c r="K1412" s="9">
        <v>0</v>
      </c>
      <c r="L1412" s="9">
        <v>8565</v>
      </c>
      <c r="M1412" s="9">
        <f t="shared" ref="M1412:M1475" si="76">L1412/C1412</f>
        <v>79.305555555555557</v>
      </c>
      <c r="N1412" s="9">
        <v>18</v>
      </c>
      <c r="O1412" s="9">
        <v>4</v>
      </c>
      <c r="P1412" s="9">
        <v>2</v>
      </c>
      <c r="Q1412" s="9">
        <v>199170</v>
      </c>
      <c r="R1412" s="9">
        <f t="shared" ref="R1412:R1475" si="77">Q1412/C1412</f>
        <v>1844.1666666666667</v>
      </c>
      <c r="S1412" s="5">
        <v>1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1</v>
      </c>
      <c r="AA1412" s="5">
        <v>0</v>
      </c>
      <c r="AB1412" s="5">
        <v>0</v>
      </c>
      <c r="AC1412" s="5">
        <v>1</v>
      </c>
      <c r="AD1412" s="5">
        <v>0</v>
      </c>
      <c r="AE1412" s="9">
        <v>83584</v>
      </c>
      <c r="AF1412" s="5">
        <v>1</v>
      </c>
    </row>
    <row r="1413" spans="1:32" x14ac:dyDescent="0.25">
      <c r="A1413" s="2">
        <v>2014</v>
      </c>
      <c r="B1413" s="1" t="s">
        <v>29</v>
      </c>
      <c r="C1413" s="8">
        <v>7</v>
      </c>
      <c r="D1413" s="8">
        <v>785</v>
      </c>
      <c r="E1413" s="9">
        <f t="shared" si="75"/>
        <v>9345.2380952380954</v>
      </c>
      <c r="F1413" s="8">
        <v>928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2437</v>
      </c>
      <c r="M1413" s="9">
        <f t="shared" si="76"/>
        <v>348.14285714285717</v>
      </c>
      <c r="N1413" s="8">
        <v>7</v>
      </c>
      <c r="O1413" s="8">
        <v>1</v>
      </c>
      <c r="P1413" s="8">
        <v>0</v>
      </c>
      <c r="Q1413" s="8">
        <v>12375</v>
      </c>
      <c r="R1413" s="9">
        <f t="shared" si="77"/>
        <v>1767.8571428571429</v>
      </c>
      <c r="S1413" s="5">
        <v>1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8">
        <v>2575</v>
      </c>
      <c r="AF1413" s="5">
        <v>1</v>
      </c>
    </row>
    <row r="1414" spans="1:32" x14ac:dyDescent="0.25">
      <c r="A1414" s="2">
        <v>2014</v>
      </c>
      <c r="B1414" s="1" t="s">
        <v>36</v>
      </c>
      <c r="C1414" s="8">
        <v>99</v>
      </c>
      <c r="D1414" s="8">
        <v>28975</v>
      </c>
      <c r="E1414" s="9">
        <f>D1414/C1414/12*1000</f>
        <v>24389.730639730638</v>
      </c>
      <c r="F1414" s="8">
        <v>4489</v>
      </c>
      <c r="G1414" s="8">
        <f>665+1083</f>
        <v>1748</v>
      </c>
      <c r="H1414" s="8">
        <v>665</v>
      </c>
      <c r="I1414" s="8">
        <v>0</v>
      </c>
      <c r="J1414" s="8">
        <v>0</v>
      </c>
      <c r="K1414" s="8">
        <v>0</v>
      </c>
      <c r="L1414" s="8">
        <v>7053</v>
      </c>
      <c r="M1414" s="9">
        <f t="shared" si="76"/>
        <v>71.242424242424249</v>
      </c>
      <c r="N1414" s="8">
        <v>20</v>
      </c>
      <c r="O1414" s="8">
        <v>4</v>
      </c>
      <c r="P1414" s="8">
        <v>2</v>
      </c>
      <c r="Q1414" s="8">
        <v>366947</v>
      </c>
      <c r="R1414" s="9">
        <f t="shared" si="77"/>
        <v>3706.5353535353534</v>
      </c>
      <c r="S1414" s="5">
        <v>1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1</v>
      </c>
      <c r="AA1414" s="5">
        <v>0</v>
      </c>
      <c r="AB1414" s="5">
        <v>0</v>
      </c>
      <c r="AC1414" s="5">
        <v>1</v>
      </c>
      <c r="AD1414" s="5">
        <v>0</v>
      </c>
      <c r="AE1414" s="8">
        <v>107878</v>
      </c>
      <c r="AF1414" s="5">
        <v>0</v>
      </c>
    </row>
    <row r="1415" spans="1:32" x14ac:dyDescent="0.25">
      <c r="A1415" s="2">
        <v>2014</v>
      </c>
      <c r="B1415" s="1" t="s">
        <v>36</v>
      </c>
      <c r="C1415" s="8">
        <v>209</v>
      </c>
      <c r="D1415" s="8">
        <v>40036</v>
      </c>
      <c r="E1415" s="9">
        <f t="shared" si="75"/>
        <v>15963.317384370015</v>
      </c>
      <c r="F1415" s="8">
        <v>3531</v>
      </c>
      <c r="G1415" s="8">
        <f>756+1113</f>
        <v>1869</v>
      </c>
      <c r="H1415" s="8">
        <v>756</v>
      </c>
      <c r="I1415" s="8">
        <v>0</v>
      </c>
      <c r="J1415" s="8">
        <v>0</v>
      </c>
      <c r="K1415" s="8">
        <v>0</v>
      </c>
      <c r="L1415" s="8">
        <v>10779</v>
      </c>
      <c r="M1415" s="9">
        <f t="shared" si="76"/>
        <v>51.574162679425839</v>
      </c>
      <c r="N1415" s="8">
        <v>36</v>
      </c>
      <c r="O1415" s="8">
        <v>3</v>
      </c>
      <c r="P1415" s="8">
        <v>1</v>
      </c>
      <c r="Q1415" s="8">
        <v>205168</v>
      </c>
      <c r="R1415" s="9">
        <f t="shared" si="77"/>
        <v>981.66507177033498</v>
      </c>
      <c r="S1415" s="5">
        <v>1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1</v>
      </c>
      <c r="AA1415" s="5">
        <v>0</v>
      </c>
      <c r="AB1415" s="5">
        <v>0</v>
      </c>
      <c r="AC1415" s="5">
        <v>1</v>
      </c>
      <c r="AD1415" s="5">
        <v>0</v>
      </c>
      <c r="AE1415" s="8">
        <v>126169</v>
      </c>
      <c r="AF1415" s="5">
        <v>1</v>
      </c>
    </row>
    <row r="1416" spans="1:32" x14ac:dyDescent="0.25">
      <c r="A1416" s="2">
        <v>2014</v>
      </c>
      <c r="B1416" s="1" t="s">
        <v>30</v>
      </c>
      <c r="C1416" s="8">
        <v>77</v>
      </c>
      <c r="D1416" s="8">
        <v>12493</v>
      </c>
      <c r="E1416" s="9">
        <f t="shared" si="75"/>
        <v>13520.56277056277</v>
      </c>
      <c r="F1416" s="8">
        <v>3515</v>
      </c>
      <c r="G1416" s="8">
        <f>631+380</f>
        <v>1011</v>
      </c>
      <c r="H1416" s="8">
        <v>631</v>
      </c>
      <c r="I1416" s="8">
        <v>0</v>
      </c>
      <c r="J1416" s="8">
        <v>0</v>
      </c>
      <c r="K1416" s="8">
        <v>0</v>
      </c>
      <c r="L1416" s="8">
        <v>5400</v>
      </c>
      <c r="M1416" s="9">
        <f t="shared" si="76"/>
        <v>70.129870129870127</v>
      </c>
      <c r="N1416" s="8">
        <v>28</v>
      </c>
      <c r="O1416" s="8">
        <v>6</v>
      </c>
      <c r="P1416" s="8">
        <v>4</v>
      </c>
      <c r="Q1416" s="8">
        <v>239745</v>
      </c>
      <c r="R1416" s="9">
        <f t="shared" si="77"/>
        <v>3113.5714285714284</v>
      </c>
      <c r="S1416" s="5">
        <v>1</v>
      </c>
      <c r="T1416" s="5">
        <v>1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1</v>
      </c>
      <c r="AA1416" s="5">
        <v>0</v>
      </c>
      <c r="AB1416" s="5">
        <v>0</v>
      </c>
      <c r="AC1416" s="5">
        <v>1</v>
      </c>
      <c r="AD1416" s="5">
        <v>0</v>
      </c>
      <c r="AE1416" s="8">
        <v>90876</v>
      </c>
      <c r="AF1416" s="5">
        <v>0</v>
      </c>
    </row>
    <row r="1417" spans="1:32" x14ac:dyDescent="0.25">
      <c r="A1417" s="2">
        <v>2014</v>
      </c>
      <c r="B1417" s="1" t="s">
        <v>29</v>
      </c>
      <c r="C1417" s="8">
        <v>1180</v>
      </c>
      <c r="D1417" s="8">
        <v>306037</v>
      </c>
      <c r="E1417" s="9">
        <f t="shared" si="75"/>
        <v>21612.782485875709</v>
      </c>
      <c r="F1417" s="8">
        <v>0</v>
      </c>
      <c r="G1417" s="8">
        <v>0</v>
      </c>
      <c r="H1417" s="8">
        <v>0</v>
      </c>
      <c r="I1417" s="8">
        <v>0</v>
      </c>
      <c r="J1417" s="8">
        <v>2104</v>
      </c>
      <c r="K1417" s="8">
        <v>0</v>
      </c>
      <c r="L1417" s="8">
        <v>16909</v>
      </c>
      <c r="M1417" s="9">
        <f t="shared" si="76"/>
        <v>14.329661016949153</v>
      </c>
      <c r="N1417" s="8">
        <v>34</v>
      </c>
      <c r="O1417" s="8">
        <v>0</v>
      </c>
      <c r="P1417" s="8">
        <v>0</v>
      </c>
      <c r="Q1417" s="8">
        <v>2430269</v>
      </c>
      <c r="R1417" s="9">
        <f t="shared" si="77"/>
        <v>2059.5500000000002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1</v>
      </c>
      <c r="AC1417" s="5">
        <v>0</v>
      </c>
      <c r="AD1417" s="5">
        <v>0</v>
      </c>
      <c r="AE1417" s="8">
        <v>2166700</v>
      </c>
      <c r="AF1417" s="5">
        <v>1</v>
      </c>
    </row>
    <row r="1418" spans="1:32" x14ac:dyDescent="0.25">
      <c r="A1418" s="2">
        <v>2014</v>
      </c>
      <c r="B1418" s="1" t="s">
        <v>36</v>
      </c>
      <c r="C1418" s="8">
        <v>22</v>
      </c>
      <c r="D1418" s="8">
        <v>4843</v>
      </c>
      <c r="E1418" s="9">
        <f t="shared" si="75"/>
        <v>18344.696969696968</v>
      </c>
      <c r="F1418" s="8">
        <v>3325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3385</v>
      </c>
      <c r="M1418" s="9">
        <f t="shared" si="76"/>
        <v>153.86363636363637</v>
      </c>
      <c r="N1418" s="8">
        <v>9</v>
      </c>
      <c r="O1418" s="8">
        <v>4</v>
      </c>
      <c r="P1418" s="8">
        <v>0</v>
      </c>
      <c r="Q1418" s="8">
        <v>72416</v>
      </c>
      <c r="R1418" s="9">
        <f t="shared" si="77"/>
        <v>3291.6363636363635</v>
      </c>
      <c r="S1418" s="5">
        <v>1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8">
        <v>16495</v>
      </c>
      <c r="AF1418" s="5">
        <v>1</v>
      </c>
    </row>
    <row r="1419" spans="1:32" x14ac:dyDescent="0.25">
      <c r="A1419" s="2">
        <v>2014</v>
      </c>
      <c r="B1419" s="1" t="s">
        <v>31</v>
      </c>
      <c r="C1419" s="8">
        <v>366</v>
      </c>
      <c r="D1419" s="8">
        <v>65863</v>
      </c>
      <c r="E1419" s="9">
        <f t="shared" si="75"/>
        <v>14996.129326047359</v>
      </c>
      <c r="F1419" s="8">
        <v>6111</v>
      </c>
      <c r="G1419" s="8">
        <v>0</v>
      </c>
      <c r="H1419" s="8">
        <v>0</v>
      </c>
      <c r="I1419" s="8">
        <v>0</v>
      </c>
      <c r="J1419" s="8">
        <f>524+169</f>
        <v>693</v>
      </c>
      <c r="K1419" s="8">
        <v>524</v>
      </c>
      <c r="L1419" s="8">
        <v>21373</v>
      </c>
      <c r="M1419" s="9">
        <f t="shared" si="76"/>
        <v>58.396174863387976</v>
      </c>
      <c r="N1419" s="8">
        <f>39+4</f>
        <v>43</v>
      </c>
      <c r="O1419" s="8">
        <v>14</v>
      </c>
      <c r="P1419" s="8">
        <v>0</v>
      </c>
      <c r="Q1419" s="8">
        <v>255226</v>
      </c>
      <c r="R1419" s="9">
        <f t="shared" si="77"/>
        <v>697.33879781420762</v>
      </c>
      <c r="S1419" s="5">
        <v>1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1</v>
      </c>
      <c r="AC1419" s="5">
        <v>0</v>
      </c>
      <c r="AD1419" s="5">
        <v>1</v>
      </c>
      <c r="AE1419" s="8">
        <v>457668</v>
      </c>
      <c r="AF1419" s="5">
        <v>1</v>
      </c>
    </row>
    <row r="1420" spans="1:32" x14ac:dyDescent="0.25">
      <c r="A1420" s="2">
        <v>2014</v>
      </c>
      <c r="B1420" s="1" t="s">
        <v>29</v>
      </c>
      <c r="C1420" s="9">
        <v>164</v>
      </c>
      <c r="D1420" s="9">
        <v>24003</v>
      </c>
      <c r="E1420" s="9">
        <f t="shared" si="75"/>
        <v>12196.646341463415</v>
      </c>
      <c r="F1420" s="9">
        <v>4164</v>
      </c>
      <c r="G1420" s="9">
        <v>1121</v>
      </c>
      <c r="H1420" s="9">
        <v>460</v>
      </c>
      <c r="I1420" s="9">
        <v>0</v>
      </c>
      <c r="J1420" s="9">
        <v>0</v>
      </c>
      <c r="K1420" s="9">
        <v>0</v>
      </c>
      <c r="L1420" s="9">
        <v>6281</v>
      </c>
      <c r="M1420" s="9">
        <f t="shared" si="76"/>
        <v>38.298780487804876</v>
      </c>
      <c r="N1420" s="9">
        <v>22</v>
      </c>
      <c r="O1420" s="9">
        <v>6</v>
      </c>
      <c r="P1420" s="9">
        <v>4</v>
      </c>
      <c r="Q1420" s="9">
        <v>134675</v>
      </c>
      <c r="R1420" s="9">
        <f t="shared" si="77"/>
        <v>821.18902439024396</v>
      </c>
      <c r="S1420" s="5">
        <v>1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1</v>
      </c>
      <c r="AA1420" s="5">
        <v>0</v>
      </c>
      <c r="AB1420" s="5">
        <v>0</v>
      </c>
      <c r="AC1420" s="5">
        <v>1</v>
      </c>
      <c r="AD1420" s="5">
        <v>0</v>
      </c>
      <c r="AE1420" s="9">
        <v>82454</v>
      </c>
      <c r="AF1420" s="5">
        <v>0</v>
      </c>
    </row>
    <row r="1421" spans="1:32" x14ac:dyDescent="0.25">
      <c r="A1421" s="2">
        <v>2014</v>
      </c>
      <c r="B1421" s="1" t="s">
        <v>31</v>
      </c>
      <c r="C1421" s="9">
        <v>29</v>
      </c>
      <c r="D1421" s="9">
        <v>4511</v>
      </c>
      <c r="E1421" s="9">
        <f t="shared" si="75"/>
        <v>12962.643678160921</v>
      </c>
      <c r="F1421" s="9">
        <v>501</v>
      </c>
      <c r="G1421" s="9">
        <v>0</v>
      </c>
      <c r="H1421" s="9">
        <v>0</v>
      </c>
      <c r="I1421" s="9">
        <v>0</v>
      </c>
      <c r="J1421" s="9">
        <v>0</v>
      </c>
      <c r="K1421" s="9">
        <v>0</v>
      </c>
      <c r="L1421" s="9">
        <v>569</v>
      </c>
      <c r="M1421" s="9">
        <f t="shared" si="76"/>
        <v>19.620689655172413</v>
      </c>
      <c r="N1421" s="9">
        <v>8</v>
      </c>
      <c r="O1421" s="9">
        <v>0</v>
      </c>
      <c r="P1421" s="9">
        <v>0</v>
      </c>
      <c r="Q1421" s="9">
        <v>31104</v>
      </c>
      <c r="R1421" s="9">
        <f t="shared" si="77"/>
        <v>1072.5517241379309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9">
        <v>9283</v>
      </c>
      <c r="AF1421" s="5">
        <v>0</v>
      </c>
    </row>
    <row r="1422" spans="1:32" x14ac:dyDescent="0.25">
      <c r="A1422" s="2">
        <v>2014</v>
      </c>
      <c r="B1422" s="1" t="s">
        <v>31</v>
      </c>
      <c r="C1422" s="8">
        <v>103</v>
      </c>
      <c r="D1422" s="8">
        <v>22528</v>
      </c>
      <c r="E1422" s="9">
        <f t="shared" si="75"/>
        <v>18226.537216828478</v>
      </c>
      <c r="F1422" s="8">
        <v>3798</v>
      </c>
      <c r="G1422" s="8">
        <v>1995</v>
      </c>
      <c r="H1422" s="8">
        <v>665</v>
      </c>
      <c r="I1422" s="9">
        <v>0</v>
      </c>
      <c r="J1422" s="9">
        <v>0</v>
      </c>
      <c r="K1422" s="9">
        <v>0</v>
      </c>
      <c r="L1422" s="8">
        <v>2623</v>
      </c>
      <c r="M1422" s="9">
        <f t="shared" si="76"/>
        <v>25.466019417475728</v>
      </c>
      <c r="N1422" s="8">
        <v>22</v>
      </c>
      <c r="O1422" s="8">
        <v>7</v>
      </c>
      <c r="P1422" s="8">
        <v>3</v>
      </c>
      <c r="Q1422" s="8">
        <v>145446</v>
      </c>
      <c r="R1422" s="9">
        <f t="shared" si="77"/>
        <v>1412.0970873786407</v>
      </c>
      <c r="S1422" s="5">
        <v>1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1</v>
      </c>
      <c r="AA1422" s="5">
        <v>0</v>
      </c>
      <c r="AB1422" s="5">
        <v>0</v>
      </c>
      <c r="AC1422" s="5">
        <v>1</v>
      </c>
      <c r="AD1422" s="5">
        <v>0</v>
      </c>
      <c r="AE1422" s="8">
        <v>58290</v>
      </c>
      <c r="AF1422" s="5">
        <v>1</v>
      </c>
    </row>
    <row r="1423" spans="1:32" x14ac:dyDescent="0.25">
      <c r="A1423" s="2">
        <v>2014</v>
      </c>
      <c r="B1423" s="1" t="s">
        <v>29</v>
      </c>
      <c r="C1423" s="8">
        <v>72</v>
      </c>
      <c r="D1423" s="8">
        <v>9083</v>
      </c>
      <c r="E1423" s="9">
        <f t="shared" si="75"/>
        <v>10512.731481481482</v>
      </c>
      <c r="F1423" s="8">
        <v>3871</v>
      </c>
      <c r="G1423" s="8">
        <v>0</v>
      </c>
      <c r="H1423" s="8">
        <v>0</v>
      </c>
      <c r="I1423" s="9">
        <v>0</v>
      </c>
      <c r="J1423" s="9">
        <v>0</v>
      </c>
      <c r="K1423" s="9">
        <v>0</v>
      </c>
      <c r="L1423" s="8">
        <v>3605</v>
      </c>
      <c r="M1423" s="9">
        <f t="shared" si="76"/>
        <v>50.069444444444443</v>
      </c>
      <c r="N1423" s="8">
        <v>4</v>
      </c>
      <c r="O1423" s="8">
        <v>1</v>
      </c>
      <c r="P1423" s="8">
        <v>0</v>
      </c>
      <c r="Q1423" s="8">
        <v>31394</v>
      </c>
      <c r="R1423" s="9">
        <f t="shared" si="77"/>
        <v>436.02777777777777</v>
      </c>
      <c r="S1423" s="5">
        <v>1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8">
        <v>23952</v>
      </c>
      <c r="AF1423" s="5">
        <v>0</v>
      </c>
    </row>
    <row r="1424" spans="1:32" x14ac:dyDescent="0.25">
      <c r="A1424" s="2">
        <v>2014</v>
      </c>
      <c r="B1424" s="1" t="s">
        <v>29</v>
      </c>
      <c r="C1424" s="8">
        <v>20</v>
      </c>
      <c r="D1424" s="8">
        <v>3116</v>
      </c>
      <c r="E1424" s="9">
        <f>D1424/C1424/12*1000</f>
        <v>12983.333333333334</v>
      </c>
      <c r="F1424" s="8">
        <v>2230</v>
      </c>
      <c r="G1424" s="8">
        <v>0</v>
      </c>
      <c r="H1424" s="8">
        <v>0</v>
      </c>
      <c r="I1424" s="9">
        <v>0</v>
      </c>
      <c r="J1424" s="9">
        <v>0</v>
      </c>
      <c r="K1424" s="9">
        <v>0</v>
      </c>
      <c r="L1424" s="8">
        <v>6188</v>
      </c>
      <c r="M1424" s="9">
        <f t="shared" si="76"/>
        <v>309.39999999999998</v>
      </c>
      <c r="N1424" s="8">
        <v>8</v>
      </c>
      <c r="O1424" s="8">
        <v>4</v>
      </c>
      <c r="P1424" s="8">
        <v>0</v>
      </c>
      <c r="Q1424" s="8">
        <v>13959</v>
      </c>
      <c r="R1424" s="9">
        <f t="shared" si="77"/>
        <v>697.95</v>
      </c>
      <c r="S1424" s="5">
        <v>1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>
        <v>0</v>
      </c>
      <c r="AE1424" s="8">
        <v>13023</v>
      </c>
      <c r="AF1424" s="5">
        <v>1</v>
      </c>
    </row>
    <row r="1425" spans="1:32" x14ac:dyDescent="0.25">
      <c r="A1425" s="2">
        <v>2014</v>
      </c>
      <c r="B1425" s="1" t="s">
        <v>29</v>
      </c>
      <c r="C1425" s="8">
        <v>16</v>
      </c>
      <c r="D1425" s="8">
        <v>1781</v>
      </c>
      <c r="E1425" s="9">
        <f>D1425/C1425/12*1000</f>
        <v>9276.0416666666661</v>
      </c>
      <c r="F1425" s="8">
        <v>440</v>
      </c>
      <c r="G1425" s="8">
        <v>760</v>
      </c>
      <c r="H1425" s="8">
        <v>235</v>
      </c>
      <c r="I1425" s="9">
        <v>0</v>
      </c>
      <c r="J1425" s="9">
        <v>0</v>
      </c>
      <c r="K1425" s="9">
        <v>0</v>
      </c>
      <c r="L1425" s="8">
        <v>3191</v>
      </c>
      <c r="M1425" s="9">
        <f t="shared" si="76"/>
        <v>199.4375</v>
      </c>
      <c r="N1425" s="8">
        <v>3</v>
      </c>
      <c r="O1425" s="8">
        <v>0</v>
      </c>
      <c r="P1425" s="8">
        <v>2</v>
      </c>
      <c r="Q1425" s="8">
        <v>15538</v>
      </c>
      <c r="R1425" s="9">
        <f t="shared" si="77"/>
        <v>971.125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1</v>
      </c>
      <c r="AA1425" s="5">
        <v>0</v>
      </c>
      <c r="AB1425" s="5">
        <v>0</v>
      </c>
      <c r="AC1425" s="5">
        <v>1</v>
      </c>
      <c r="AD1425" s="5">
        <v>0</v>
      </c>
      <c r="AE1425" s="8">
        <v>23201</v>
      </c>
      <c r="AF1425" s="5">
        <v>1</v>
      </c>
    </row>
    <row r="1426" spans="1:32" x14ac:dyDescent="0.25">
      <c r="A1426" s="2">
        <v>2014</v>
      </c>
      <c r="B1426" s="1" t="s">
        <v>29</v>
      </c>
      <c r="C1426" s="8">
        <v>77</v>
      </c>
      <c r="D1426" s="8">
        <v>11267</v>
      </c>
      <c r="E1426" s="9">
        <f>D1426/C1426/12*1000</f>
        <v>12193.722943722945</v>
      </c>
      <c r="F1426" s="8">
        <v>5718</v>
      </c>
      <c r="G1426" s="8">
        <v>1498</v>
      </c>
      <c r="H1426" s="8">
        <v>652</v>
      </c>
      <c r="I1426" s="9">
        <v>0</v>
      </c>
      <c r="J1426" s="9">
        <v>0</v>
      </c>
      <c r="K1426" s="9">
        <v>0</v>
      </c>
      <c r="L1426" s="8">
        <v>6142</v>
      </c>
      <c r="M1426" s="9">
        <f t="shared" si="76"/>
        <v>79.766233766233768</v>
      </c>
      <c r="N1426" s="8">
        <v>16</v>
      </c>
      <c r="O1426" s="8">
        <v>4</v>
      </c>
      <c r="P1426" s="8">
        <v>1</v>
      </c>
      <c r="Q1426" s="8">
        <v>111990</v>
      </c>
      <c r="R1426" s="9">
        <f t="shared" si="77"/>
        <v>1454.4155844155844</v>
      </c>
      <c r="S1426" s="5">
        <v>1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1</v>
      </c>
      <c r="AA1426" s="5">
        <v>0</v>
      </c>
      <c r="AB1426" s="5">
        <v>0</v>
      </c>
      <c r="AC1426" s="5">
        <v>1</v>
      </c>
      <c r="AD1426" s="5">
        <v>0</v>
      </c>
      <c r="AE1426" s="8">
        <v>56171</v>
      </c>
      <c r="AF1426" s="5">
        <v>1</v>
      </c>
    </row>
    <row r="1427" spans="1:32" x14ac:dyDescent="0.25">
      <c r="A1427" s="2">
        <v>2014</v>
      </c>
      <c r="B1427" s="1" t="s">
        <v>30</v>
      </c>
      <c r="C1427" s="8">
        <v>71</v>
      </c>
      <c r="D1427" s="8">
        <v>12350</v>
      </c>
      <c r="E1427" s="9">
        <f>D1427/C1427/12*1000</f>
        <v>14495.305164319248</v>
      </c>
      <c r="F1427" s="8">
        <v>3991</v>
      </c>
      <c r="G1427" s="8">
        <v>916</v>
      </c>
      <c r="H1427" s="8">
        <v>483</v>
      </c>
      <c r="I1427" s="9">
        <v>0</v>
      </c>
      <c r="J1427" s="9">
        <v>0</v>
      </c>
      <c r="K1427" s="9">
        <v>0</v>
      </c>
      <c r="L1427" s="8">
        <v>6199</v>
      </c>
      <c r="M1427" s="9">
        <f t="shared" si="76"/>
        <v>87.309859154929583</v>
      </c>
      <c r="N1427" s="8">
        <v>18</v>
      </c>
      <c r="O1427" s="8">
        <v>5</v>
      </c>
      <c r="P1427" s="8">
        <v>3</v>
      </c>
      <c r="Q1427" s="8">
        <v>83871</v>
      </c>
      <c r="R1427" s="9">
        <f t="shared" si="77"/>
        <v>1181.2816901408451</v>
      </c>
      <c r="S1427" s="5">
        <v>1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1</v>
      </c>
      <c r="AA1427" s="5">
        <v>0</v>
      </c>
      <c r="AB1427" s="5">
        <v>0</v>
      </c>
      <c r="AC1427" s="5">
        <v>1</v>
      </c>
      <c r="AD1427" s="5">
        <v>0</v>
      </c>
      <c r="AE1427" s="8">
        <v>43260</v>
      </c>
      <c r="AF1427" s="5">
        <v>1</v>
      </c>
    </row>
    <row r="1428" spans="1:32" x14ac:dyDescent="0.25">
      <c r="A1428" s="2">
        <v>2014</v>
      </c>
      <c r="B1428" s="1" t="s">
        <v>30</v>
      </c>
      <c r="C1428" s="8">
        <v>90</v>
      </c>
      <c r="D1428" s="8">
        <v>13034</v>
      </c>
      <c r="E1428" s="9">
        <f>D1428/C1428/12*1000</f>
        <v>12068.518518518518</v>
      </c>
      <c r="F1428" s="8">
        <v>3576</v>
      </c>
      <c r="G1428" s="8">
        <v>893</v>
      </c>
      <c r="H1428" s="8">
        <v>450</v>
      </c>
      <c r="I1428" s="9">
        <v>0</v>
      </c>
      <c r="J1428" s="9">
        <v>0</v>
      </c>
      <c r="K1428" s="9">
        <v>0</v>
      </c>
      <c r="L1428" s="8">
        <v>10220</v>
      </c>
      <c r="M1428" s="9">
        <f t="shared" si="76"/>
        <v>113.55555555555556</v>
      </c>
      <c r="N1428" s="8">
        <v>25</v>
      </c>
      <c r="O1428" s="8">
        <v>6</v>
      </c>
      <c r="P1428" s="8">
        <v>3</v>
      </c>
      <c r="Q1428" s="8">
        <v>66684</v>
      </c>
      <c r="R1428" s="9">
        <f t="shared" si="77"/>
        <v>740.93333333333328</v>
      </c>
      <c r="S1428" s="5">
        <v>1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1</v>
      </c>
      <c r="AA1428" s="5">
        <v>0</v>
      </c>
      <c r="AB1428" s="5">
        <v>0</v>
      </c>
      <c r="AC1428" s="5">
        <v>1</v>
      </c>
      <c r="AD1428" s="5">
        <v>0</v>
      </c>
      <c r="AE1428" s="8">
        <v>42528</v>
      </c>
      <c r="AF1428" s="5">
        <v>1</v>
      </c>
    </row>
    <row r="1429" spans="1:32" x14ac:dyDescent="0.25">
      <c r="A1429" s="2">
        <v>2014</v>
      </c>
      <c r="B1429" s="1" t="s">
        <v>30</v>
      </c>
      <c r="C1429" s="8">
        <v>80</v>
      </c>
      <c r="D1429" s="8">
        <v>15227</v>
      </c>
      <c r="E1429" s="9">
        <f t="shared" ref="E1429:E1433" si="78">D1429/C1429/12*1000</f>
        <v>15861.458333333334</v>
      </c>
      <c r="F1429" s="8">
        <v>5986</v>
      </c>
      <c r="G1429" s="19">
        <v>1290</v>
      </c>
      <c r="H1429" s="8">
        <v>549</v>
      </c>
      <c r="I1429" s="9">
        <v>0</v>
      </c>
      <c r="J1429" s="9">
        <v>0</v>
      </c>
      <c r="K1429" s="9">
        <v>0</v>
      </c>
      <c r="L1429" s="8">
        <v>6104</v>
      </c>
      <c r="M1429" s="9">
        <f t="shared" si="76"/>
        <v>76.3</v>
      </c>
      <c r="N1429" s="19">
        <v>18</v>
      </c>
      <c r="O1429" s="8">
        <v>6</v>
      </c>
      <c r="P1429" s="8">
        <v>1</v>
      </c>
      <c r="Q1429" s="8">
        <v>145869</v>
      </c>
      <c r="R1429" s="9">
        <f t="shared" si="77"/>
        <v>1823.3625</v>
      </c>
      <c r="S1429" s="5">
        <v>1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1</v>
      </c>
      <c r="AA1429" s="5">
        <v>0</v>
      </c>
      <c r="AB1429" s="5">
        <v>0</v>
      </c>
      <c r="AC1429" s="5">
        <v>1</v>
      </c>
      <c r="AD1429" s="5">
        <v>0</v>
      </c>
      <c r="AE1429" s="60">
        <v>51671</v>
      </c>
      <c r="AF1429" s="5">
        <v>1</v>
      </c>
    </row>
    <row r="1430" spans="1:32" x14ac:dyDescent="0.25">
      <c r="A1430" s="2">
        <v>2014</v>
      </c>
      <c r="B1430" s="1" t="s">
        <v>30</v>
      </c>
      <c r="C1430" s="8">
        <v>43</v>
      </c>
      <c r="D1430" s="8">
        <v>5965</v>
      </c>
      <c r="E1430" s="9">
        <f t="shared" si="78"/>
        <v>11560.077519379845</v>
      </c>
      <c r="F1430" s="8">
        <v>2862</v>
      </c>
      <c r="G1430" s="19">
        <v>302</v>
      </c>
      <c r="H1430" s="8">
        <v>242</v>
      </c>
      <c r="I1430" s="8">
        <v>0</v>
      </c>
      <c r="J1430" s="8">
        <v>0</v>
      </c>
      <c r="K1430" s="9">
        <v>0</v>
      </c>
      <c r="L1430" s="8">
        <v>1761</v>
      </c>
      <c r="M1430" s="9">
        <f t="shared" si="76"/>
        <v>40.953488372093027</v>
      </c>
      <c r="N1430" s="19">
        <v>4</v>
      </c>
      <c r="O1430" s="8">
        <v>2</v>
      </c>
      <c r="P1430" s="8">
        <v>0</v>
      </c>
      <c r="Q1430" s="8">
        <v>37203</v>
      </c>
      <c r="R1430" s="9">
        <f t="shared" si="77"/>
        <v>865.18604651162786</v>
      </c>
      <c r="S1430" s="5">
        <v>1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1</v>
      </c>
      <c r="AA1430" s="5">
        <v>0</v>
      </c>
      <c r="AB1430" s="5">
        <v>0</v>
      </c>
      <c r="AC1430" s="5">
        <v>1</v>
      </c>
      <c r="AD1430" s="5">
        <v>0</v>
      </c>
      <c r="AE1430" s="60">
        <v>17283</v>
      </c>
      <c r="AF1430" s="5">
        <v>1</v>
      </c>
    </row>
    <row r="1431" spans="1:32" x14ac:dyDescent="0.25">
      <c r="A1431" s="2">
        <v>2014</v>
      </c>
      <c r="B1431" s="1" t="s">
        <v>30</v>
      </c>
      <c r="C1431" s="8">
        <v>139</v>
      </c>
      <c r="D1431" s="8">
        <v>24597</v>
      </c>
      <c r="E1431" s="9">
        <f t="shared" si="78"/>
        <v>14746.402877697841</v>
      </c>
      <c r="F1431" s="8">
        <v>3822</v>
      </c>
      <c r="G1431" s="19">
        <v>3525</v>
      </c>
      <c r="H1431" s="8">
        <v>1275</v>
      </c>
      <c r="I1431" s="8">
        <v>0</v>
      </c>
      <c r="J1431" s="8">
        <v>0</v>
      </c>
      <c r="K1431" s="9">
        <v>0</v>
      </c>
      <c r="L1431" s="8">
        <v>20198</v>
      </c>
      <c r="M1431" s="9">
        <f t="shared" si="76"/>
        <v>145.30935251798562</v>
      </c>
      <c r="N1431" s="19">
        <v>54</v>
      </c>
      <c r="O1431" s="8">
        <v>18</v>
      </c>
      <c r="P1431" s="8">
        <v>3</v>
      </c>
      <c r="Q1431" s="8">
        <v>290134</v>
      </c>
      <c r="R1431" s="9">
        <f t="shared" si="77"/>
        <v>2087.294964028777</v>
      </c>
      <c r="S1431" s="5">
        <v>1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1</v>
      </c>
      <c r="AA1431" s="5">
        <v>0</v>
      </c>
      <c r="AB1431" s="5">
        <v>0</v>
      </c>
      <c r="AC1431" s="5">
        <v>1</v>
      </c>
      <c r="AD1431" s="5">
        <v>0</v>
      </c>
      <c r="AE1431" s="60">
        <v>130433</v>
      </c>
      <c r="AF1431" s="5">
        <v>1</v>
      </c>
    </row>
    <row r="1432" spans="1:32" x14ac:dyDescent="0.25">
      <c r="A1432" s="2">
        <v>2014</v>
      </c>
      <c r="B1432" s="1" t="s">
        <v>30</v>
      </c>
      <c r="C1432" s="8">
        <v>15</v>
      </c>
      <c r="D1432" s="8">
        <v>2469</v>
      </c>
      <c r="E1432" s="9">
        <f t="shared" si="78"/>
        <v>13716.666666666666</v>
      </c>
      <c r="F1432" s="8">
        <v>3443</v>
      </c>
      <c r="G1432" s="19">
        <v>0</v>
      </c>
      <c r="H1432" s="8">
        <v>0</v>
      </c>
      <c r="I1432" s="8">
        <v>0</v>
      </c>
      <c r="J1432" s="8">
        <v>0</v>
      </c>
      <c r="K1432" s="9">
        <v>0</v>
      </c>
      <c r="L1432" s="8">
        <v>8194</v>
      </c>
      <c r="M1432" s="9">
        <f t="shared" si="76"/>
        <v>546.26666666666665</v>
      </c>
      <c r="N1432" s="19">
        <v>15</v>
      </c>
      <c r="O1432" s="8">
        <v>0</v>
      </c>
      <c r="P1432" s="8">
        <v>1</v>
      </c>
      <c r="Q1432" s="8">
        <v>41327</v>
      </c>
      <c r="R1432" s="9">
        <f t="shared" si="77"/>
        <v>2755.1333333333332</v>
      </c>
      <c r="S1432" s="5">
        <v>1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60">
        <v>2894</v>
      </c>
      <c r="AF1432" s="5">
        <v>0</v>
      </c>
    </row>
    <row r="1433" spans="1:32" x14ac:dyDescent="0.25">
      <c r="A1433" s="2">
        <v>2014</v>
      </c>
      <c r="B1433" s="1" t="s">
        <v>30</v>
      </c>
      <c r="C1433" s="8">
        <v>47</v>
      </c>
      <c r="D1433" s="8">
        <v>10718</v>
      </c>
      <c r="E1433" s="9">
        <f t="shared" si="78"/>
        <v>19003.546099290779</v>
      </c>
      <c r="F1433" s="8">
        <v>2885</v>
      </c>
      <c r="G1433" s="19">
        <v>719</v>
      </c>
      <c r="H1433" s="8">
        <v>330</v>
      </c>
      <c r="I1433" s="9">
        <v>0</v>
      </c>
      <c r="J1433" s="9">
        <v>0</v>
      </c>
      <c r="K1433" s="9">
        <v>0</v>
      </c>
      <c r="L1433" s="8">
        <v>4816</v>
      </c>
      <c r="M1433" s="9">
        <f t="shared" si="76"/>
        <v>102.46808510638297</v>
      </c>
      <c r="N1433" s="19">
        <v>18</v>
      </c>
      <c r="O1433" s="8">
        <v>5</v>
      </c>
      <c r="P1433" s="8">
        <v>3</v>
      </c>
      <c r="Q1433" s="8">
        <v>53500</v>
      </c>
      <c r="R1433" s="9">
        <f t="shared" si="77"/>
        <v>1138.2978723404256</v>
      </c>
      <c r="S1433" s="5">
        <v>1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1</v>
      </c>
      <c r="AA1433" s="5">
        <v>0</v>
      </c>
      <c r="AB1433" s="5">
        <v>0</v>
      </c>
      <c r="AC1433" s="5">
        <v>1</v>
      </c>
      <c r="AD1433" s="5">
        <v>0</v>
      </c>
      <c r="AE1433" s="60">
        <v>35545</v>
      </c>
      <c r="AF1433" s="5">
        <v>0</v>
      </c>
    </row>
    <row r="1434" spans="1:32" x14ac:dyDescent="0.25">
      <c r="A1434" s="2">
        <v>2014</v>
      </c>
      <c r="B1434" s="1" t="s">
        <v>30</v>
      </c>
      <c r="C1434" s="8">
        <v>18</v>
      </c>
      <c r="D1434" s="8">
        <v>2272</v>
      </c>
      <c r="E1434" s="9">
        <f>D1434/C1434/12*1000</f>
        <v>10518.518518518518</v>
      </c>
      <c r="F1434" s="8">
        <v>1598</v>
      </c>
      <c r="G1434" s="19">
        <v>0</v>
      </c>
      <c r="H1434" s="8">
        <v>0</v>
      </c>
      <c r="I1434" s="8">
        <v>0</v>
      </c>
      <c r="J1434" s="8">
        <v>0</v>
      </c>
      <c r="K1434" s="8">
        <v>0</v>
      </c>
      <c r="L1434" s="8">
        <v>80</v>
      </c>
      <c r="M1434" s="9">
        <f t="shared" si="76"/>
        <v>4.4444444444444446</v>
      </c>
      <c r="N1434" s="19">
        <v>1</v>
      </c>
      <c r="O1434" s="8">
        <v>0</v>
      </c>
      <c r="P1434" s="8">
        <v>0</v>
      </c>
      <c r="Q1434" s="8">
        <v>5985</v>
      </c>
      <c r="R1434" s="9">
        <f t="shared" si="77"/>
        <v>332.5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60">
        <v>5652</v>
      </c>
      <c r="AF1434" s="5">
        <v>0</v>
      </c>
    </row>
    <row r="1435" spans="1:32" x14ac:dyDescent="0.25">
      <c r="A1435" s="2">
        <v>2014</v>
      </c>
      <c r="B1435" s="1" t="s">
        <v>30</v>
      </c>
      <c r="C1435" s="8">
        <v>71</v>
      </c>
      <c r="D1435" s="8">
        <v>10679</v>
      </c>
      <c r="E1435" s="9">
        <f t="shared" ref="E1435:E1486" si="79">D1435/C1435/12*1000</f>
        <v>12534.037558685446</v>
      </c>
      <c r="F1435" s="8">
        <v>3480</v>
      </c>
      <c r="G1435" s="19">
        <v>852</v>
      </c>
      <c r="H1435" s="8">
        <v>313</v>
      </c>
      <c r="I1435" s="8">
        <v>0</v>
      </c>
      <c r="J1435" s="8">
        <v>0</v>
      </c>
      <c r="K1435" s="8">
        <v>0</v>
      </c>
      <c r="L1435" s="8">
        <v>4757</v>
      </c>
      <c r="M1435" s="9">
        <f t="shared" si="76"/>
        <v>67</v>
      </c>
      <c r="N1435" s="19">
        <v>16</v>
      </c>
      <c r="O1435" s="8">
        <v>5</v>
      </c>
      <c r="P1435" s="8">
        <v>1</v>
      </c>
      <c r="Q1435" s="8">
        <v>85318</v>
      </c>
      <c r="R1435" s="9">
        <f t="shared" si="77"/>
        <v>1201.661971830986</v>
      </c>
      <c r="S1435" s="5">
        <v>1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1</v>
      </c>
      <c r="AA1435" s="5">
        <v>0</v>
      </c>
      <c r="AB1435" s="5">
        <v>0</v>
      </c>
      <c r="AC1435" s="5">
        <v>1</v>
      </c>
      <c r="AD1435" s="5">
        <v>0</v>
      </c>
      <c r="AE1435" s="60">
        <v>37522</v>
      </c>
      <c r="AF1435" s="5">
        <v>1</v>
      </c>
    </row>
    <row r="1436" spans="1:32" x14ac:dyDescent="0.25">
      <c r="A1436" s="2">
        <v>2014</v>
      </c>
      <c r="B1436" s="1" t="s">
        <v>30</v>
      </c>
      <c r="C1436" s="8">
        <v>82</v>
      </c>
      <c r="D1436" s="8">
        <v>13764</v>
      </c>
      <c r="E1436" s="9">
        <f t="shared" si="79"/>
        <v>13987.804878048779</v>
      </c>
      <c r="F1436" s="8">
        <v>3282</v>
      </c>
      <c r="G1436" s="19">
        <v>922</v>
      </c>
      <c r="H1436" s="8">
        <v>390</v>
      </c>
      <c r="I1436" s="8">
        <v>0</v>
      </c>
      <c r="J1436" s="8">
        <v>0</v>
      </c>
      <c r="K1436" s="8">
        <v>0</v>
      </c>
      <c r="L1436" s="8">
        <v>5847</v>
      </c>
      <c r="M1436" s="9">
        <f t="shared" si="76"/>
        <v>71.304878048780495</v>
      </c>
      <c r="N1436" s="19">
        <v>20</v>
      </c>
      <c r="O1436" s="8">
        <v>3</v>
      </c>
      <c r="P1436" s="8">
        <v>1</v>
      </c>
      <c r="Q1436" s="8">
        <v>87121</v>
      </c>
      <c r="R1436" s="9">
        <f t="shared" si="77"/>
        <v>1062.4512195121952</v>
      </c>
      <c r="S1436" s="5">
        <v>1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1</v>
      </c>
      <c r="AA1436" s="5">
        <v>0</v>
      </c>
      <c r="AB1436" s="5">
        <v>0</v>
      </c>
      <c r="AC1436" s="5">
        <v>1</v>
      </c>
      <c r="AD1436" s="5">
        <v>0</v>
      </c>
      <c r="AE1436" s="60">
        <v>36599</v>
      </c>
      <c r="AF1436" s="5">
        <v>1</v>
      </c>
    </row>
    <row r="1437" spans="1:32" x14ac:dyDescent="0.25">
      <c r="A1437" s="2">
        <v>2014</v>
      </c>
      <c r="B1437" s="1" t="s">
        <v>30</v>
      </c>
      <c r="C1437" s="8">
        <v>122</v>
      </c>
      <c r="D1437" s="8">
        <v>22415</v>
      </c>
      <c r="E1437" s="9">
        <f t="shared" si="79"/>
        <v>15310.792349726775</v>
      </c>
      <c r="F1437" s="8">
        <v>5494</v>
      </c>
      <c r="G1437" s="19">
        <v>1505</v>
      </c>
      <c r="H1437" s="8">
        <v>516</v>
      </c>
      <c r="I1437" s="8">
        <v>75</v>
      </c>
      <c r="J1437" s="8">
        <v>0</v>
      </c>
      <c r="K1437" s="8">
        <v>0</v>
      </c>
      <c r="L1437" s="8">
        <v>7896</v>
      </c>
      <c r="M1437" s="9">
        <f t="shared" si="76"/>
        <v>64.721311475409834</v>
      </c>
      <c r="N1437" s="19">
        <v>15</v>
      </c>
      <c r="O1437" s="8">
        <v>3</v>
      </c>
      <c r="P1437" s="8">
        <v>2</v>
      </c>
      <c r="Q1437" s="8">
        <v>103700</v>
      </c>
      <c r="R1437" s="9">
        <f t="shared" si="77"/>
        <v>850</v>
      </c>
      <c r="S1437" s="5">
        <v>1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1</v>
      </c>
      <c r="AA1437" s="5">
        <v>1</v>
      </c>
      <c r="AB1437" s="5">
        <v>0</v>
      </c>
      <c r="AC1437" s="5">
        <v>1</v>
      </c>
      <c r="AD1437" s="5">
        <v>0</v>
      </c>
      <c r="AE1437" s="60">
        <v>58713</v>
      </c>
      <c r="AF1437" s="5">
        <v>1</v>
      </c>
    </row>
    <row r="1438" spans="1:32" x14ac:dyDescent="0.25">
      <c r="A1438" s="2">
        <v>2014</v>
      </c>
      <c r="B1438" s="1" t="s">
        <v>30</v>
      </c>
      <c r="C1438" s="8">
        <v>99</v>
      </c>
      <c r="D1438" s="8">
        <v>18557</v>
      </c>
      <c r="E1438" s="9">
        <f t="shared" si="79"/>
        <v>15620.370370370372</v>
      </c>
      <c r="F1438" s="8">
        <v>4280</v>
      </c>
      <c r="G1438" s="19">
        <v>1592</v>
      </c>
      <c r="H1438" s="8">
        <v>600</v>
      </c>
      <c r="I1438" s="8">
        <v>43</v>
      </c>
      <c r="J1438" s="8">
        <v>0</v>
      </c>
      <c r="K1438" s="8">
        <v>0</v>
      </c>
      <c r="L1438" s="8">
        <v>10963</v>
      </c>
      <c r="M1438" s="9">
        <f t="shared" si="76"/>
        <v>110.73737373737374</v>
      </c>
      <c r="N1438" s="19">
        <v>21</v>
      </c>
      <c r="O1438" s="8">
        <v>5</v>
      </c>
      <c r="P1438" s="8">
        <v>4</v>
      </c>
      <c r="Q1438" s="8">
        <v>116699</v>
      </c>
      <c r="R1438" s="9">
        <f t="shared" si="77"/>
        <v>1178.7777777777778</v>
      </c>
      <c r="S1438" s="5">
        <v>1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1</v>
      </c>
      <c r="AA1438" s="5">
        <v>1</v>
      </c>
      <c r="AB1438" s="5">
        <v>0</v>
      </c>
      <c r="AC1438" s="5">
        <v>1</v>
      </c>
      <c r="AD1438" s="5">
        <v>0</v>
      </c>
      <c r="AE1438" s="60">
        <v>52160</v>
      </c>
      <c r="AF1438" s="5">
        <v>1</v>
      </c>
    </row>
    <row r="1439" spans="1:32" x14ac:dyDescent="0.25">
      <c r="A1439" s="2">
        <v>2014</v>
      </c>
      <c r="B1439" s="1" t="s">
        <v>30</v>
      </c>
      <c r="C1439" s="8">
        <v>103</v>
      </c>
      <c r="D1439" s="8">
        <v>15055</v>
      </c>
      <c r="E1439" s="9">
        <f t="shared" si="79"/>
        <v>12180.42071197411</v>
      </c>
      <c r="F1439" s="8">
        <v>3771</v>
      </c>
      <c r="G1439" s="19">
        <v>1255</v>
      </c>
      <c r="H1439" s="8">
        <v>513</v>
      </c>
      <c r="I1439" s="8">
        <v>0</v>
      </c>
      <c r="J1439" s="8">
        <v>0</v>
      </c>
      <c r="K1439" s="8">
        <v>0</v>
      </c>
      <c r="L1439" s="8">
        <v>8095</v>
      </c>
      <c r="M1439" s="9">
        <f t="shared" si="76"/>
        <v>78.592233009708735</v>
      </c>
      <c r="N1439" s="19">
        <v>23</v>
      </c>
      <c r="O1439" s="8">
        <v>3</v>
      </c>
      <c r="P1439" s="8">
        <v>1</v>
      </c>
      <c r="Q1439" s="8">
        <v>114607</v>
      </c>
      <c r="R1439" s="9">
        <f t="shared" si="77"/>
        <v>1112.6893203883494</v>
      </c>
      <c r="S1439" s="5">
        <v>1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1</v>
      </c>
      <c r="AA1439" s="5">
        <v>0</v>
      </c>
      <c r="AB1439" s="5">
        <v>0</v>
      </c>
      <c r="AC1439" s="5">
        <v>1</v>
      </c>
      <c r="AD1439" s="5">
        <v>0</v>
      </c>
      <c r="AE1439" s="60">
        <v>53626</v>
      </c>
      <c r="AF1439" s="5">
        <v>1</v>
      </c>
    </row>
    <row r="1440" spans="1:32" x14ac:dyDescent="0.25">
      <c r="A1440" s="2">
        <v>2014</v>
      </c>
      <c r="B1440" s="1" t="s">
        <v>30</v>
      </c>
      <c r="C1440" s="8">
        <v>195</v>
      </c>
      <c r="D1440" s="8">
        <v>32484</v>
      </c>
      <c r="E1440" s="9">
        <f t="shared" si="79"/>
        <v>13882.051282051281</v>
      </c>
      <c r="F1440" s="8">
        <v>7890</v>
      </c>
      <c r="G1440" s="19">
        <v>1912</v>
      </c>
      <c r="H1440" s="8">
        <v>691</v>
      </c>
      <c r="I1440" s="8">
        <v>0</v>
      </c>
      <c r="J1440" s="8">
        <v>0</v>
      </c>
      <c r="K1440" s="8">
        <v>0</v>
      </c>
      <c r="L1440" s="8">
        <v>18706</v>
      </c>
      <c r="M1440" s="9">
        <f t="shared" si="76"/>
        <v>95.928205128205121</v>
      </c>
      <c r="N1440" s="19">
        <v>33</v>
      </c>
      <c r="O1440" s="8">
        <v>8</v>
      </c>
      <c r="P1440" s="8">
        <v>4</v>
      </c>
      <c r="Q1440" s="8">
        <v>230767</v>
      </c>
      <c r="R1440" s="9">
        <f t="shared" si="77"/>
        <v>1183.4205128205128</v>
      </c>
      <c r="S1440" s="5">
        <v>1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1</v>
      </c>
      <c r="AA1440" s="5">
        <v>0</v>
      </c>
      <c r="AB1440" s="5">
        <v>0</v>
      </c>
      <c r="AC1440" s="5">
        <v>1</v>
      </c>
      <c r="AD1440" s="5">
        <v>0</v>
      </c>
      <c r="AE1440" s="60">
        <v>115033</v>
      </c>
      <c r="AF1440" s="5">
        <v>1</v>
      </c>
    </row>
    <row r="1441" spans="1:32" x14ac:dyDescent="0.25">
      <c r="A1441" s="2">
        <v>2014</v>
      </c>
      <c r="B1441" s="1" t="s">
        <v>30</v>
      </c>
      <c r="C1441" s="8">
        <v>99</v>
      </c>
      <c r="D1441" s="8">
        <v>22463</v>
      </c>
      <c r="E1441" s="9">
        <f t="shared" si="79"/>
        <v>18908.24915824916</v>
      </c>
      <c r="F1441" s="8">
        <v>4674</v>
      </c>
      <c r="G1441" s="19">
        <v>1397</v>
      </c>
      <c r="H1441" s="8">
        <v>567</v>
      </c>
      <c r="I1441" s="8">
        <v>0</v>
      </c>
      <c r="J1441" s="8">
        <v>0</v>
      </c>
      <c r="K1441" s="8">
        <v>0</v>
      </c>
      <c r="L1441" s="8">
        <v>8416</v>
      </c>
      <c r="M1441" s="9">
        <f t="shared" si="76"/>
        <v>85.01010101010101</v>
      </c>
      <c r="N1441" s="19">
        <v>24</v>
      </c>
      <c r="O1441" s="8">
        <v>6</v>
      </c>
      <c r="P1441" s="8">
        <v>4</v>
      </c>
      <c r="Q1441" s="8">
        <v>144627</v>
      </c>
      <c r="R1441" s="9">
        <f t="shared" si="77"/>
        <v>1460.878787878788</v>
      </c>
      <c r="S1441" s="5">
        <v>1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1</v>
      </c>
      <c r="AA1441" s="5">
        <v>0</v>
      </c>
      <c r="AB1441" s="5">
        <v>0</v>
      </c>
      <c r="AC1441" s="5">
        <v>1</v>
      </c>
      <c r="AD1441" s="5">
        <v>0</v>
      </c>
      <c r="AE1441" s="60">
        <v>70536</v>
      </c>
      <c r="AF1441" s="5">
        <v>1</v>
      </c>
    </row>
    <row r="1442" spans="1:32" x14ac:dyDescent="0.25">
      <c r="A1442" s="2">
        <v>2014</v>
      </c>
      <c r="B1442" s="1" t="s">
        <v>30</v>
      </c>
      <c r="C1442" s="8">
        <v>47</v>
      </c>
      <c r="D1442" s="8">
        <v>7084</v>
      </c>
      <c r="E1442" s="9">
        <f>D1442/C1442/12*1000</f>
        <v>12560.283687943262</v>
      </c>
      <c r="F1442" s="8">
        <v>2157</v>
      </c>
      <c r="G1442" s="19">
        <v>744</v>
      </c>
      <c r="H1442" s="8">
        <v>295</v>
      </c>
      <c r="I1442" s="8">
        <v>0</v>
      </c>
      <c r="J1442" s="8">
        <v>0</v>
      </c>
      <c r="K1442" s="8">
        <v>0</v>
      </c>
      <c r="L1442" s="8">
        <v>4468</v>
      </c>
      <c r="M1442" s="9">
        <f t="shared" si="76"/>
        <v>95.063829787234042</v>
      </c>
      <c r="N1442" s="19">
        <v>10</v>
      </c>
      <c r="O1442" s="8">
        <v>5</v>
      </c>
      <c r="P1442" s="8">
        <v>0</v>
      </c>
      <c r="Q1442" s="8">
        <v>71441</v>
      </c>
      <c r="R1442" s="9">
        <f t="shared" si="77"/>
        <v>1520.0212765957447</v>
      </c>
      <c r="S1442" s="5">
        <v>1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1</v>
      </c>
      <c r="AA1442" s="5">
        <v>0</v>
      </c>
      <c r="AB1442" s="5">
        <v>0</v>
      </c>
      <c r="AC1442" s="5">
        <v>1</v>
      </c>
      <c r="AD1442" s="5">
        <v>0</v>
      </c>
      <c r="AE1442" s="60">
        <v>23366</v>
      </c>
      <c r="AF1442" s="5">
        <v>1</v>
      </c>
    </row>
    <row r="1443" spans="1:32" x14ac:dyDescent="0.25">
      <c r="A1443" s="2">
        <v>2014</v>
      </c>
      <c r="B1443" s="1" t="s">
        <v>30</v>
      </c>
      <c r="C1443" s="8">
        <v>64</v>
      </c>
      <c r="D1443" s="8">
        <v>9808</v>
      </c>
      <c r="E1443" s="9">
        <f t="shared" si="79"/>
        <v>12770.833333333334</v>
      </c>
      <c r="F1443" s="8">
        <v>4652</v>
      </c>
      <c r="G1443" s="19">
        <v>605</v>
      </c>
      <c r="H1443" s="8">
        <v>226</v>
      </c>
      <c r="I1443" s="8">
        <v>0</v>
      </c>
      <c r="J1443" s="8">
        <v>0</v>
      </c>
      <c r="K1443" s="8">
        <v>0</v>
      </c>
      <c r="L1443" s="8">
        <v>8110</v>
      </c>
      <c r="M1443" s="9">
        <f t="shared" si="76"/>
        <v>126.71875</v>
      </c>
      <c r="N1443" s="19">
        <v>14</v>
      </c>
      <c r="O1443" s="8">
        <v>2</v>
      </c>
      <c r="P1443" s="8">
        <v>3</v>
      </c>
      <c r="Q1443" s="8">
        <v>68407</v>
      </c>
      <c r="R1443" s="9">
        <f t="shared" si="77"/>
        <v>1068.859375</v>
      </c>
      <c r="S1443" s="5">
        <v>1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1</v>
      </c>
      <c r="AA1443" s="5">
        <v>0</v>
      </c>
      <c r="AB1443" s="5">
        <v>0</v>
      </c>
      <c r="AC1443" s="5">
        <v>1</v>
      </c>
      <c r="AD1443" s="5">
        <v>0</v>
      </c>
      <c r="AE1443" s="60">
        <v>48097</v>
      </c>
      <c r="AF1443" s="5">
        <v>1</v>
      </c>
    </row>
    <row r="1444" spans="1:32" x14ac:dyDescent="0.25">
      <c r="A1444" s="2">
        <v>2014</v>
      </c>
      <c r="B1444" s="1" t="s">
        <v>30</v>
      </c>
      <c r="C1444" s="8">
        <v>91</v>
      </c>
      <c r="D1444" s="8">
        <v>12544</v>
      </c>
      <c r="E1444" s="9">
        <f t="shared" si="79"/>
        <v>11487.179487179486</v>
      </c>
      <c r="F1444" s="8">
        <v>4225</v>
      </c>
      <c r="G1444" s="19">
        <v>772</v>
      </c>
      <c r="H1444" s="8">
        <v>350</v>
      </c>
      <c r="I1444" s="8">
        <v>0</v>
      </c>
      <c r="J1444" s="8">
        <v>0</v>
      </c>
      <c r="K1444" s="8">
        <v>0</v>
      </c>
      <c r="L1444" s="8">
        <v>7335</v>
      </c>
      <c r="M1444" s="9">
        <f t="shared" si="76"/>
        <v>80.604395604395606</v>
      </c>
      <c r="N1444" s="19">
        <v>15</v>
      </c>
      <c r="O1444" s="8">
        <v>4</v>
      </c>
      <c r="P1444" s="8">
        <v>1</v>
      </c>
      <c r="Q1444" s="8">
        <v>91966</v>
      </c>
      <c r="R1444" s="9">
        <f t="shared" si="77"/>
        <v>1010.6153846153846</v>
      </c>
      <c r="S1444" s="5">
        <v>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1</v>
      </c>
      <c r="AA1444" s="5">
        <v>0</v>
      </c>
      <c r="AB1444" s="5">
        <v>0</v>
      </c>
      <c r="AC1444" s="5">
        <v>1</v>
      </c>
      <c r="AD1444" s="5">
        <v>0</v>
      </c>
      <c r="AE1444" s="60">
        <v>39620</v>
      </c>
      <c r="AF1444" s="5">
        <v>1</v>
      </c>
    </row>
    <row r="1445" spans="1:32" x14ac:dyDescent="0.25">
      <c r="A1445" s="2">
        <v>2014</v>
      </c>
      <c r="B1445" s="1" t="s">
        <v>30</v>
      </c>
      <c r="C1445" s="8">
        <v>11</v>
      </c>
      <c r="D1445" s="8">
        <v>1060</v>
      </c>
      <c r="E1445" s="9">
        <f t="shared" si="79"/>
        <v>8030.3030303030291</v>
      </c>
      <c r="F1445" s="8">
        <v>1569</v>
      </c>
      <c r="G1445" s="19">
        <v>83</v>
      </c>
      <c r="H1445" s="8">
        <v>72</v>
      </c>
      <c r="I1445" s="8">
        <v>0</v>
      </c>
      <c r="J1445" s="8">
        <v>0</v>
      </c>
      <c r="K1445" s="8">
        <v>0</v>
      </c>
      <c r="L1445" s="8">
        <v>792</v>
      </c>
      <c r="M1445" s="9">
        <f t="shared" si="76"/>
        <v>72</v>
      </c>
      <c r="N1445" s="19">
        <v>6</v>
      </c>
      <c r="O1445" s="8">
        <v>1</v>
      </c>
      <c r="P1445" s="8">
        <v>0</v>
      </c>
      <c r="Q1445" s="8">
        <v>12317</v>
      </c>
      <c r="R1445" s="9">
        <f t="shared" si="77"/>
        <v>1119.7272727272727</v>
      </c>
      <c r="S1445" s="5">
        <v>1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1</v>
      </c>
      <c r="AA1445" s="5">
        <v>0</v>
      </c>
      <c r="AB1445" s="5">
        <v>0</v>
      </c>
      <c r="AC1445" s="5">
        <v>1</v>
      </c>
      <c r="AD1445" s="5">
        <v>0</v>
      </c>
      <c r="AE1445" s="60">
        <v>6583</v>
      </c>
      <c r="AF1445" s="5">
        <v>0</v>
      </c>
    </row>
    <row r="1446" spans="1:32" x14ac:dyDescent="0.25">
      <c r="A1446" s="2">
        <v>2014</v>
      </c>
      <c r="B1446" s="1" t="s">
        <v>30</v>
      </c>
      <c r="C1446" s="8">
        <v>10</v>
      </c>
      <c r="D1446" s="8">
        <v>1129</v>
      </c>
      <c r="E1446" s="9">
        <f t="shared" si="79"/>
        <v>9408.3333333333339</v>
      </c>
      <c r="F1446" s="8">
        <v>2793</v>
      </c>
      <c r="G1446" s="19">
        <v>76</v>
      </c>
      <c r="H1446" s="8">
        <v>57</v>
      </c>
      <c r="I1446" s="8">
        <v>0</v>
      </c>
      <c r="J1446" s="8">
        <v>0</v>
      </c>
      <c r="K1446" s="8">
        <v>0</v>
      </c>
      <c r="L1446" s="8">
        <v>1417</v>
      </c>
      <c r="M1446" s="9">
        <f t="shared" si="76"/>
        <v>141.69999999999999</v>
      </c>
      <c r="N1446" s="19">
        <v>4</v>
      </c>
      <c r="O1446" s="8">
        <v>2</v>
      </c>
      <c r="P1446" s="8">
        <v>1</v>
      </c>
      <c r="Q1446" s="8">
        <v>24937</v>
      </c>
      <c r="R1446" s="9">
        <f t="shared" si="77"/>
        <v>2493.6999999999998</v>
      </c>
      <c r="S1446" s="5">
        <v>1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  <c r="Z1446" s="5">
        <v>1</v>
      </c>
      <c r="AA1446" s="5">
        <v>0</v>
      </c>
      <c r="AB1446" s="5">
        <v>0</v>
      </c>
      <c r="AC1446" s="5">
        <v>1</v>
      </c>
      <c r="AD1446" s="5">
        <v>0</v>
      </c>
      <c r="AE1446" s="60">
        <v>9231</v>
      </c>
      <c r="AF1446" s="5">
        <v>0</v>
      </c>
    </row>
    <row r="1447" spans="1:32" x14ac:dyDescent="0.25">
      <c r="A1447" s="2">
        <v>2014</v>
      </c>
      <c r="B1447" s="1" t="s">
        <v>30</v>
      </c>
      <c r="C1447" s="77">
        <v>112</v>
      </c>
      <c r="D1447" s="77">
        <v>24467</v>
      </c>
      <c r="E1447" s="9">
        <f t="shared" si="79"/>
        <v>18204.613095238095</v>
      </c>
      <c r="F1447" s="78">
        <v>6405</v>
      </c>
      <c r="G1447" s="9">
        <v>1797</v>
      </c>
      <c r="H1447" s="9">
        <v>680</v>
      </c>
      <c r="I1447" s="69">
        <v>0</v>
      </c>
      <c r="J1447" s="9">
        <v>0</v>
      </c>
      <c r="K1447" s="9">
        <v>0</v>
      </c>
      <c r="L1447" s="71">
        <v>6102</v>
      </c>
      <c r="M1447" s="9">
        <f t="shared" si="76"/>
        <v>54.482142857142854</v>
      </c>
      <c r="N1447" s="9">
        <v>14</v>
      </c>
      <c r="O1447" s="71">
        <v>7</v>
      </c>
      <c r="P1447" s="71">
        <v>5</v>
      </c>
      <c r="Q1447" s="79">
        <v>170127</v>
      </c>
      <c r="R1447" s="9">
        <f t="shared" si="77"/>
        <v>1518.9910714285713</v>
      </c>
      <c r="S1447" s="5">
        <v>1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1</v>
      </c>
      <c r="AA1447" s="5">
        <v>0</v>
      </c>
      <c r="AB1447" s="5">
        <v>0</v>
      </c>
      <c r="AC1447" s="5">
        <v>1</v>
      </c>
      <c r="AD1447" s="5">
        <v>0</v>
      </c>
      <c r="AE1447" s="9">
        <v>62617</v>
      </c>
      <c r="AF1447" s="5">
        <v>1</v>
      </c>
    </row>
    <row r="1448" spans="1:32" x14ac:dyDescent="0.25">
      <c r="A1448" s="2">
        <v>2014</v>
      </c>
      <c r="B1448" s="1" t="s">
        <v>29</v>
      </c>
      <c r="C1448" s="77">
        <v>164</v>
      </c>
      <c r="D1448" s="77">
        <v>23456</v>
      </c>
      <c r="E1448" s="9">
        <f t="shared" si="79"/>
        <v>11918.699186991871</v>
      </c>
      <c r="F1448" s="78">
        <v>8540</v>
      </c>
      <c r="G1448" s="9">
        <v>1201</v>
      </c>
      <c r="H1448" s="9">
        <v>566</v>
      </c>
      <c r="I1448" s="69">
        <v>0</v>
      </c>
      <c r="J1448" s="9">
        <v>0</v>
      </c>
      <c r="K1448" s="9">
        <v>0</v>
      </c>
      <c r="L1448" s="71">
        <v>4560</v>
      </c>
      <c r="M1448" s="9">
        <f t="shared" si="76"/>
        <v>27.804878048780488</v>
      </c>
      <c r="N1448" s="9">
        <v>21</v>
      </c>
      <c r="O1448" s="71">
        <v>3</v>
      </c>
      <c r="P1448" s="71">
        <v>4</v>
      </c>
      <c r="Q1448" s="79">
        <v>83160</v>
      </c>
      <c r="R1448" s="9">
        <f t="shared" si="77"/>
        <v>507.07317073170731</v>
      </c>
      <c r="S1448" s="5">
        <v>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1</v>
      </c>
      <c r="AA1448" s="5">
        <v>0</v>
      </c>
      <c r="AB1448" s="5">
        <v>0</v>
      </c>
      <c r="AC1448" s="5">
        <v>1</v>
      </c>
      <c r="AD1448" s="5">
        <v>0</v>
      </c>
      <c r="AE1448" s="9">
        <v>42040</v>
      </c>
      <c r="AF1448" s="5">
        <v>1</v>
      </c>
    </row>
    <row r="1449" spans="1:32" x14ac:dyDescent="0.25">
      <c r="A1449" s="2">
        <v>2014</v>
      </c>
      <c r="B1449" s="1" t="s">
        <v>29</v>
      </c>
      <c r="C1449" s="77">
        <v>68</v>
      </c>
      <c r="D1449" s="77">
        <v>8917</v>
      </c>
      <c r="E1449" s="9">
        <f t="shared" si="79"/>
        <v>10927.696078431372</v>
      </c>
      <c r="F1449" s="78">
        <v>3611</v>
      </c>
      <c r="G1449" s="9">
        <v>809</v>
      </c>
      <c r="H1449" s="9">
        <v>321</v>
      </c>
      <c r="I1449" s="69">
        <v>0</v>
      </c>
      <c r="J1449" s="9">
        <v>0</v>
      </c>
      <c r="K1449" s="9">
        <v>0</v>
      </c>
      <c r="L1449" s="71">
        <v>3708</v>
      </c>
      <c r="M1449" s="9">
        <f t="shared" si="76"/>
        <v>54.529411764705884</v>
      </c>
      <c r="N1449" s="9">
        <v>15</v>
      </c>
      <c r="O1449" s="71">
        <v>3</v>
      </c>
      <c r="P1449" s="71">
        <v>4</v>
      </c>
      <c r="Q1449" s="79">
        <v>41177</v>
      </c>
      <c r="R1449" s="9">
        <f t="shared" si="77"/>
        <v>605.54411764705878</v>
      </c>
      <c r="S1449" s="5">
        <v>1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1</v>
      </c>
      <c r="AA1449" s="5">
        <v>0</v>
      </c>
      <c r="AB1449" s="5">
        <v>0</v>
      </c>
      <c r="AC1449" s="5">
        <v>1</v>
      </c>
      <c r="AD1449" s="5">
        <v>0</v>
      </c>
      <c r="AE1449" s="9">
        <v>20283</v>
      </c>
      <c r="AF1449" s="5">
        <v>0</v>
      </c>
    </row>
    <row r="1450" spans="1:32" x14ac:dyDescent="0.25">
      <c r="A1450" s="2">
        <v>2014</v>
      </c>
      <c r="B1450" s="1" t="s">
        <v>29</v>
      </c>
      <c r="C1450" s="77">
        <v>2</v>
      </c>
      <c r="D1450" s="9">
        <v>257</v>
      </c>
      <c r="E1450" s="9">
        <f t="shared" si="79"/>
        <v>10708.333333333334</v>
      </c>
      <c r="F1450" s="78">
        <v>9494</v>
      </c>
      <c r="G1450" s="9">
        <v>0</v>
      </c>
      <c r="H1450" s="9">
        <v>0</v>
      </c>
      <c r="I1450" s="9">
        <v>0</v>
      </c>
      <c r="J1450" s="9">
        <v>0</v>
      </c>
      <c r="K1450" s="9">
        <v>0</v>
      </c>
      <c r="L1450" s="71">
        <v>16650</v>
      </c>
      <c r="M1450" s="9">
        <f t="shared" si="76"/>
        <v>8325</v>
      </c>
      <c r="N1450" s="9">
        <v>19</v>
      </c>
      <c r="O1450" s="71">
        <v>15</v>
      </c>
      <c r="P1450" s="9">
        <v>0</v>
      </c>
      <c r="Q1450" s="79">
        <v>182947</v>
      </c>
      <c r="R1450" s="9">
        <f t="shared" si="77"/>
        <v>91473.5</v>
      </c>
      <c r="S1450" s="5">
        <v>1</v>
      </c>
      <c r="T1450" s="5">
        <v>1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9">
        <v>81210</v>
      </c>
      <c r="AF1450" s="5">
        <v>0</v>
      </c>
    </row>
    <row r="1451" spans="1:32" x14ac:dyDescent="0.25">
      <c r="A1451" s="2">
        <v>2014</v>
      </c>
      <c r="B1451" s="1" t="s">
        <v>30</v>
      </c>
      <c r="C1451" s="77">
        <v>132</v>
      </c>
      <c r="D1451" s="77">
        <v>25155</v>
      </c>
      <c r="E1451" s="9">
        <f t="shared" si="79"/>
        <v>15880.681818181818</v>
      </c>
      <c r="F1451" s="78">
        <v>4953</v>
      </c>
      <c r="G1451" s="9">
        <v>1429</v>
      </c>
      <c r="H1451" s="9">
        <v>475</v>
      </c>
      <c r="I1451" s="69">
        <v>0</v>
      </c>
      <c r="J1451" s="9">
        <v>0</v>
      </c>
      <c r="K1451" s="9">
        <v>0</v>
      </c>
      <c r="L1451" s="71">
        <v>7788</v>
      </c>
      <c r="M1451" s="9">
        <f t="shared" si="76"/>
        <v>59</v>
      </c>
      <c r="N1451" s="9">
        <v>22</v>
      </c>
      <c r="O1451" s="71">
        <v>6</v>
      </c>
      <c r="P1451" s="71">
        <v>4</v>
      </c>
      <c r="Q1451" s="79">
        <v>118749</v>
      </c>
      <c r="R1451" s="9">
        <f t="shared" si="77"/>
        <v>899.61363636363637</v>
      </c>
      <c r="S1451" s="5">
        <v>1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1</v>
      </c>
      <c r="AA1451" s="5">
        <v>0</v>
      </c>
      <c r="AB1451" s="5">
        <v>0</v>
      </c>
      <c r="AC1451" s="5">
        <v>1</v>
      </c>
      <c r="AD1451" s="5">
        <v>0</v>
      </c>
      <c r="AE1451" s="9">
        <v>65332</v>
      </c>
      <c r="AF1451" s="5">
        <v>1</v>
      </c>
    </row>
    <row r="1452" spans="1:32" x14ac:dyDescent="0.25">
      <c r="A1452" s="2">
        <v>2014</v>
      </c>
      <c r="B1452" s="1" t="s">
        <v>30</v>
      </c>
      <c r="C1452" s="77">
        <v>71</v>
      </c>
      <c r="D1452" s="77">
        <v>15882</v>
      </c>
      <c r="E1452" s="9">
        <f t="shared" si="79"/>
        <v>18640.845070422536</v>
      </c>
      <c r="F1452" s="78">
        <v>2947</v>
      </c>
      <c r="G1452" s="9">
        <v>939</v>
      </c>
      <c r="H1452" s="9">
        <v>347</v>
      </c>
      <c r="I1452" s="69">
        <v>0</v>
      </c>
      <c r="J1452" s="9">
        <v>0</v>
      </c>
      <c r="K1452" s="9">
        <v>0</v>
      </c>
      <c r="L1452" s="71">
        <v>4659</v>
      </c>
      <c r="M1452" s="9">
        <f t="shared" si="76"/>
        <v>65.619718309859152</v>
      </c>
      <c r="N1452" s="9">
        <v>16</v>
      </c>
      <c r="O1452" s="71">
        <v>5</v>
      </c>
      <c r="P1452" s="71">
        <v>4</v>
      </c>
      <c r="Q1452" s="79">
        <v>66775</v>
      </c>
      <c r="R1452" s="9">
        <f t="shared" si="77"/>
        <v>940.49295774647885</v>
      </c>
      <c r="S1452" s="5">
        <v>1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1</v>
      </c>
      <c r="AA1452" s="5">
        <v>0</v>
      </c>
      <c r="AB1452" s="5">
        <v>0</v>
      </c>
      <c r="AC1452" s="5">
        <v>1</v>
      </c>
      <c r="AD1452" s="5">
        <v>0</v>
      </c>
      <c r="AE1452" s="9">
        <v>33616</v>
      </c>
      <c r="AF1452" s="5">
        <v>1</v>
      </c>
    </row>
    <row r="1453" spans="1:32" x14ac:dyDescent="0.25">
      <c r="A1453" s="2">
        <v>2014</v>
      </c>
      <c r="B1453" s="1" t="s">
        <v>30</v>
      </c>
      <c r="C1453" s="77">
        <v>136</v>
      </c>
      <c r="D1453" s="77">
        <v>26365</v>
      </c>
      <c r="E1453" s="9">
        <f t="shared" si="79"/>
        <v>16155.024509803923</v>
      </c>
      <c r="F1453" s="78">
        <v>2817</v>
      </c>
      <c r="G1453" s="9">
        <v>1617</v>
      </c>
      <c r="H1453" s="9">
        <v>440</v>
      </c>
      <c r="I1453" s="69">
        <v>0</v>
      </c>
      <c r="J1453" s="9">
        <v>0</v>
      </c>
      <c r="K1453" s="9">
        <v>0</v>
      </c>
      <c r="L1453" s="71">
        <v>7423</v>
      </c>
      <c r="M1453" s="9">
        <f t="shared" si="76"/>
        <v>54.580882352941174</v>
      </c>
      <c r="N1453" s="9">
        <v>23</v>
      </c>
      <c r="O1453" s="71">
        <v>4</v>
      </c>
      <c r="P1453" s="71">
        <v>6</v>
      </c>
      <c r="Q1453" s="79">
        <v>176830</v>
      </c>
      <c r="R1453" s="9">
        <f t="shared" si="77"/>
        <v>1300.2205882352941</v>
      </c>
      <c r="S1453" s="5">
        <v>1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1</v>
      </c>
      <c r="AA1453" s="5">
        <v>0</v>
      </c>
      <c r="AB1453" s="5">
        <v>0</v>
      </c>
      <c r="AC1453" s="5">
        <v>1</v>
      </c>
      <c r="AD1453" s="5">
        <v>0</v>
      </c>
      <c r="AE1453" s="9">
        <v>76411</v>
      </c>
      <c r="AF1453" s="5">
        <v>1</v>
      </c>
    </row>
    <row r="1454" spans="1:32" x14ac:dyDescent="0.25">
      <c r="A1454" s="2">
        <v>2014</v>
      </c>
      <c r="B1454" s="1" t="s">
        <v>30</v>
      </c>
      <c r="C1454" s="77">
        <v>105</v>
      </c>
      <c r="D1454" s="77">
        <v>19552</v>
      </c>
      <c r="E1454" s="9">
        <f t="shared" si="79"/>
        <v>15517.460317460318</v>
      </c>
      <c r="F1454" s="78">
        <v>3495</v>
      </c>
      <c r="G1454" s="9">
        <v>1295</v>
      </c>
      <c r="H1454" s="9">
        <v>441</v>
      </c>
      <c r="I1454" s="69">
        <v>0</v>
      </c>
      <c r="J1454" s="9">
        <v>0</v>
      </c>
      <c r="K1454" s="9">
        <v>0</v>
      </c>
      <c r="L1454" s="71">
        <v>6559</v>
      </c>
      <c r="M1454" s="9">
        <f t="shared" si="76"/>
        <v>62.466666666666669</v>
      </c>
      <c r="N1454" s="9">
        <v>20</v>
      </c>
      <c r="O1454" s="71">
        <v>4</v>
      </c>
      <c r="P1454" s="71">
        <v>3</v>
      </c>
      <c r="Q1454" s="79">
        <v>105334</v>
      </c>
      <c r="R1454" s="9">
        <f t="shared" si="77"/>
        <v>1003.1809523809524</v>
      </c>
      <c r="S1454" s="5">
        <v>1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1</v>
      </c>
      <c r="AA1454" s="5">
        <v>0</v>
      </c>
      <c r="AB1454" s="5">
        <v>0</v>
      </c>
      <c r="AC1454" s="5">
        <v>1</v>
      </c>
      <c r="AD1454" s="5">
        <v>0</v>
      </c>
      <c r="AE1454" s="9">
        <v>53584</v>
      </c>
      <c r="AF1454" s="5">
        <v>1</v>
      </c>
    </row>
    <row r="1455" spans="1:32" x14ac:dyDescent="0.25">
      <c r="A1455" s="2">
        <v>2014</v>
      </c>
      <c r="B1455" s="1" t="s">
        <v>30</v>
      </c>
      <c r="C1455" s="77">
        <v>50</v>
      </c>
      <c r="D1455" s="77">
        <v>5205</v>
      </c>
      <c r="E1455" s="9">
        <f t="shared" si="79"/>
        <v>8674.9999999999982</v>
      </c>
      <c r="F1455" s="78">
        <v>2976</v>
      </c>
      <c r="G1455" s="9">
        <v>590</v>
      </c>
      <c r="H1455" s="9">
        <v>315</v>
      </c>
      <c r="I1455" s="69">
        <v>0</v>
      </c>
      <c r="J1455" s="9">
        <v>0</v>
      </c>
      <c r="K1455" s="9">
        <v>0</v>
      </c>
      <c r="L1455" s="71">
        <v>4271</v>
      </c>
      <c r="M1455" s="9">
        <f t="shared" si="76"/>
        <v>85.42</v>
      </c>
      <c r="N1455" s="9">
        <v>8</v>
      </c>
      <c r="O1455" s="71">
        <v>2</v>
      </c>
      <c r="P1455" s="71">
        <v>4</v>
      </c>
      <c r="Q1455" s="79">
        <v>42635</v>
      </c>
      <c r="R1455" s="9">
        <f t="shared" si="77"/>
        <v>852.7</v>
      </c>
      <c r="S1455" s="5">
        <v>1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1</v>
      </c>
      <c r="AA1455" s="5">
        <v>0</v>
      </c>
      <c r="AB1455" s="5">
        <v>0</v>
      </c>
      <c r="AC1455" s="5">
        <v>1</v>
      </c>
      <c r="AD1455" s="5">
        <v>0</v>
      </c>
      <c r="AE1455" s="9">
        <v>13223</v>
      </c>
      <c r="AF1455" s="5">
        <v>1</v>
      </c>
    </row>
    <row r="1456" spans="1:32" x14ac:dyDescent="0.25">
      <c r="A1456" s="2">
        <v>2014</v>
      </c>
      <c r="B1456" s="1" t="s">
        <v>30</v>
      </c>
      <c r="C1456" s="77">
        <v>15</v>
      </c>
      <c r="D1456" s="77">
        <v>1651</v>
      </c>
      <c r="E1456" s="9">
        <f t="shared" si="79"/>
        <v>9172.2222222222226</v>
      </c>
      <c r="F1456" s="78">
        <v>1307</v>
      </c>
      <c r="G1456" s="9">
        <v>168</v>
      </c>
      <c r="H1456" s="9">
        <v>70</v>
      </c>
      <c r="I1456" s="69">
        <v>0</v>
      </c>
      <c r="J1456" s="9">
        <v>0</v>
      </c>
      <c r="K1456" s="9">
        <v>0</v>
      </c>
      <c r="L1456" s="71">
        <v>1281</v>
      </c>
      <c r="M1456" s="9">
        <f t="shared" si="76"/>
        <v>85.4</v>
      </c>
      <c r="N1456" s="9">
        <v>5</v>
      </c>
      <c r="O1456" s="71">
        <v>0</v>
      </c>
      <c r="P1456" s="71">
        <v>0</v>
      </c>
      <c r="Q1456" s="79">
        <v>10620</v>
      </c>
      <c r="R1456" s="9">
        <f t="shared" si="77"/>
        <v>708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1</v>
      </c>
      <c r="AA1456" s="5">
        <v>0</v>
      </c>
      <c r="AB1456" s="5">
        <v>0</v>
      </c>
      <c r="AC1456" s="5">
        <v>1</v>
      </c>
      <c r="AD1456" s="5">
        <v>0</v>
      </c>
      <c r="AE1456" s="9">
        <v>3653</v>
      </c>
      <c r="AF1456" s="5">
        <v>1</v>
      </c>
    </row>
    <row r="1457" spans="1:32" x14ac:dyDescent="0.25">
      <c r="A1457" s="2">
        <v>2014</v>
      </c>
      <c r="B1457" s="1" t="s">
        <v>30</v>
      </c>
      <c r="C1457" s="77">
        <v>95</v>
      </c>
      <c r="D1457" s="77">
        <v>15897</v>
      </c>
      <c r="E1457" s="9">
        <f t="shared" si="79"/>
        <v>13944.736842105263</v>
      </c>
      <c r="F1457" s="78">
        <v>6981</v>
      </c>
      <c r="G1457" s="9">
        <v>979</v>
      </c>
      <c r="H1457" s="9">
        <v>600</v>
      </c>
      <c r="I1457" s="69">
        <v>0</v>
      </c>
      <c r="J1457" s="9">
        <v>0</v>
      </c>
      <c r="K1457" s="9">
        <v>0</v>
      </c>
      <c r="L1457" s="71">
        <v>7773</v>
      </c>
      <c r="M1457" s="9">
        <f t="shared" si="76"/>
        <v>81.821052631578951</v>
      </c>
      <c r="N1457" s="9">
        <v>18</v>
      </c>
      <c r="O1457" s="71">
        <v>6</v>
      </c>
      <c r="P1457" s="71">
        <v>2</v>
      </c>
      <c r="Q1457" s="79">
        <v>135811</v>
      </c>
      <c r="R1457" s="9">
        <f t="shared" si="77"/>
        <v>1429.5894736842106</v>
      </c>
      <c r="S1457" s="5">
        <v>1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1</v>
      </c>
      <c r="AA1457" s="5">
        <v>0</v>
      </c>
      <c r="AB1457" s="5">
        <v>0</v>
      </c>
      <c r="AC1457" s="5">
        <v>1</v>
      </c>
      <c r="AD1457" s="5">
        <v>0</v>
      </c>
      <c r="AE1457" s="9">
        <v>45402</v>
      </c>
      <c r="AF1457" s="5">
        <v>0</v>
      </c>
    </row>
    <row r="1458" spans="1:32" x14ac:dyDescent="0.25">
      <c r="A1458" s="2">
        <v>2014</v>
      </c>
      <c r="B1458" s="1" t="s">
        <v>30</v>
      </c>
      <c r="C1458" s="77">
        <v>27</v>
      </c>
      <c r="D1458" s="77">
        <v>2082</v>
      </c>
      <c r="E1458" s="9">
        <f t="shared" si="79"/>
        <v>6425.9259259259261</v>
      </c>
      <c r="F1458" s="78">
        <v>3065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71">
        <v>4182</v>
      </c>
      <c r="M1458" s="9">
        <f t="shared" si="76"/>
        <v>154.88888888888889</v>
      </c>
      <c r="N1458" s="9">
        <v>13</v>
      </c>
      <c r="O1458" s="71">
        <v>4</v>
      </c>
      <c r="P1458" s="71">
        <v>2</v>
      </c>
      <c r="Q1458" s="79">
        <v>9475</v>
      </c>
      <c r="R1458" s="9">
        <f t="shared" si="77"/>
        <v>350.92592592592592</v>
      </c>
      <c r="S1458" s="5">
        <v>1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9">
        <v>2434</v>
      </c>
      <c r="AF1458" s="5">
        <v>0</v>
      </c>
    </row>
    <row r="1459" spans="1:32" x14ac:dyDescent="0.25">
      <c r="A1459" s="2">
        <v>2014</v>
      </c>
      <c r="B1459" s="1" t="s">
        <v>30</v>
      </c>
      <c r="C1459" s="77">
        <v>1</v>
      </c>
      <c r="D1459" s="77">
        <v>130</v>
      </c>
      <c r="E1459" s="9">
        <f t="shared" si="79"/>
        <v>10833.333333333334</v>
      </c>
      <c r="F1459" s="78">
        <v>3893</v>
      </c>
      <c r="G1459" s="9">
        <v>0</v>
      </c>
      <c r="H1459" s="9">
        <v>0</v>
      </c>
      <c r="I1459" s="9">
        <v>0</v>
      </c>
      <c r="J1459" s="9">
        <v>0</v>
      </c>
      <c r="K1459" s="9">
        <v>0</v>
      </c>
      <c r="L1459" s="71">
        <v>235</v>
      </c>
      <c r="M1459" s="9">
        <f t="shared" si="76"/>
        <v>235</v>
      </c>
      <c r="N1459" s="9">
        <v>1</v>
      </c>
      <c r="O1459" s="71">
        <v>0</v>
      </c>
      <c r="P1459" s="71">
        <v>1</v>
      </c>
      <c r="Q1459" s="79">
        <v>10882</v>
      </c>
      <c r="R1459" s="9">
        <f t="shared" si="77"/>
        <v>10882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9">
        <v>301</v>
      </c>
      <c r="AF1459" s="5">
        <v>0</v>
      </c>
    </row>
    <row r="1460" spans="1:32" x14ac:dyDescent="0.25">
      <c r="A1460" s="2">
        <v>2014</v>
      </c>
      <c r="B1460" s="1" t="s">
        <v>33</v>
      </c>
      <c r="C1460" s="77">
        <v>43</v>
      </c>
      <c r="D1460" s="77">
        <v>5467</v>
      </c>
      <c r="E1460" s="9">
        <f t="shared" si="79"/>
        <v>10594.961240310076</v>
      </c>
      <c r="F1460" s="78">
        <v>2957</v>
      </c>
      <c r="G1460" s="9">
        <v>462</v>
      </c>
      <c r="H1460" s="9">
        <v>302</v>
      </c>
      <c r="I1460" s="9">
        <v>0</v>
      </c>
      <c r="J1460" s="9">
        <v>0</v>
      </c>
      <c r="K1460" s="9">
        <v>0</v>
      </c>
      <c r="L1460" s="71">
        <v>2593</v>
      </c>
      <c r="M1460" s="9">
        <f t="shared" si="76"/>
        <v>60.302325581395351</v>
      </c>
      <c r="N1460" s="9">
        <v>9</v>
      </c>
      <c r="O1460" s="71">
        <v>3</v>
      </c>
      <c r="P1460" s="71">
        <v>2</v>
      </c>
      <c r="Q1460" s="79">
        <v>45108</v>
      </c>
      <c r="R1460" s="9">
        <f t="shared" si="77"/>
        <v>1049.0232558139535</v>
      </c>
      <c r="S1460" s="5">
        <v>1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1</v>
      </c>
      <c r="AA1460" s="5">
        <v>0</v>
      </c>
      <c r="AB1460" s="5">
        <v>0</v>
      </c>
      <c r="AC1460" s="5">
        <v>1</v>
      </c>
      <c r="AD1460" s="5">
        <v>0</v>
      </c>
      <c r="AE1460" s="9">
        <v>22326</v>
      </c>
      <c r="AF1460" s="5">
        <v>0</v>
      </c>
    </row>
    <row r="1461" spans="1:32" x14ac:dyDescent="0.25">
      <c r="A1461" s="2">
        <v>2014</v>
      </c>
      <c r="B1461" s="1" t="s">
        <v>31</v>
      </c>
      <c r="C1461" s="9">
        <v>101</v>
      </c>
      <c r="D1461" s="9">
        <v>21372</v>
      </c>
      <c r="E1461" s="9">
        <f t="shared" si="79"/>
        <v>17633.663366336634</v>
      </c>
      <c r="F1461" s="9">
        <v>1553</v>
      </c>
      <c r="G1461" s="9">
        <v>917</v>
      </c>
      <c r="H1461" s="9">
        <v>290</v>
      </c>
      <c r="I1461" s="9">
        <v>0</v>
      </c>
      <c r="J1461" s="9">
        <v>0</v>
      </c>
      <c r="K1461" s="9">
        <v>0</v>
      </c>
      <c r="L1461" s="9">
        <v>8569</v>
      </c>
      <c r="M1461" s="9">
        <f t="shared" si="76"/>
        <v>84.841584158415841</v>
      </c>
      <c r="N1461" s="9">
        <v>31</v>
      </c>
      <c r="O1461" s="9">
        <v>4</v>
      </c>
      <c r="P1461" s="9">
        <v>2</v>
      </c>
      <c r="Q1461" s="9">
        <v>147290</v>
      </c>
      <c r="R1461" s="9">
        <f t="shared" si="77"/>
        <v>1458.3168316831684</v>
      </c>
      <c r="S1461" s="5">
        <v>1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1</v>
      </c>
      <c r="Z1461" s="5">
        <v>1</v>
      </c>
      <c r="AA1461" s="5">
        <v>0</v>
      </c>
      <c r="AB1461" s="5">
        <v>0</v>
      </c>
      <c r="AC1461" s="5">
        <v>1</v>
      </c>
      <c r="AD1461" s="5">
        <v>0</v>
      </c>
      <c r="AE1461" s="9">
        <v>60822</v>
      </c>
      <c r="AF1461" s="5">
        <v>1</v>
      </c>
    </row>
    <row r="1462" spans="1:32" x14ac:dyDescent="0.25">
      <c r="A1462" s="2">
        <v>2014</v>
      </c>
      <c r="B1462" s="1" t="s">
        <v>29</v>
      </c>
      <c r="C1462" s="8">
        <v>1</v>
      </c>
      <c r="D1462" s="8">
        <v>181</v>
      </c>
      <c r="E1462" s="9">
        <f t="shared" si="79"/>
        <v>15083.333333333334</v>
      </c>
      <c r="F1462" s="8">
        <v>0</v>
      </c>
      <c r="G1462" s="8">
        <v>103</v>
      </c>
      <c r="H1462" s="8">
        <v>0</v>
      </c>
      <c r="I1462" s="8">
        <v>0</v>
      </c>
      <c r="J1462" s="8">
        <v>0</v>
      </c>
      <c r="K1462" s="8">
        <v>0</v>
      </c>
      <c r="L1462" s="8">
        <v>222</v>
      </c>
      <c r="M1462" s="9">
        <f t="shared" si="76"/>
        <v>222</v>
      </c>
      <c r="N1462" s="8">
        <v>1</v>
      </c>
      <c r="O1462" s="8">
        <v>0</v>
      </c>
      <c r="P1462" s="8">
        <v>0</v>
      </c>
      <c r="Q1462" s="8">
        <v>2825</v>
      </c>
      <c r="R1462" s="9">
        <f t="shared" si="77"/>
        <v>2825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1</v>
      </c>
      <c r="AA1462" s="5">
        <v>0</v>
      </c>
      <c r="AB1462" s="5">
        <v>0</v>
      </c>
      <c r="AC1462" s="5">
        <v>0</v>
      </c>
      <c r="AD1462" s="5">
        <v>0</v>
      </c>
      <c r="AE1462" s="8">
        <v>849</v>
      </c>
      <c r="AF1462" s="5">
        <v>1</v>
      </c>
    </row>
    <row r="1463" spans="1:32" x14ac:dyDescent="0.25">
      <c r="A1463" s="2">
        <v>2014</v>
      </c>
      <c r="B1463" s="1" t="s">
        <v>29</v>
      </c>
      <c r="C1463" s="8">
        <v>20</v>
      </c>
      <c r="D1463" s="8">
        <v>3300</v>
      </c>
      <c r="E1463" s="9">
        <f t="shared" si="79"/>
        <v>13750</v>
      </c>
      <c r="F1463" s="8">
        <v>564</v>
      </c>
      <c r="G1463" s="8">
        <v>303</v>
      </c>
      <c r="H1463" s="8">
        <v>105</v>
      </c>
      <c r="I1463" s="8">
        <v>0</v>
      </c>
      <c r="J1463" s="8">
        <v>0</v>
      </c>
      <c r="K1463" s="8">
        <v>0</v>
      </c>
      <c r="L1463" s="8">
        <v>2963</v>
      </c>
      <c r="M1463" s="9">
        <f t="shared" si="76"/>
        <v>148.15</v>
      </c>
      <c r="N1463" s="8">
        <v>11</v>
      </c>
      <c r="O1463" s="8">
        <v>3</v>
      </c>
      <c r="P1463" s="8">
        <v>3</v>
      </c>
      <c r="Q1463" s="8">
        <v>19130</v>
      </c>
      <c r="R1463" s="9">
        <f t="shared" si="77"/>
        <v>956.5</v>
      </c>
      <c r="S1463" s="5">
        <v>1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  <c r="Z1463" s="5">
        <v>1</v>
      </c>
      <c r="AA1463" s="5">
        <v>0</v>
      </c>
      <c r="AB1463" s="5">
        <v>0</v>
      </c>
      <c r="AC1463" s="5">
        <v>1</v>
      </c>
      <c r="AD1463" s="5">
        <v>0</v>
      </c>
      <c r="AE1463" s="8">
        <v>11034</v>
      </c>
      <c r="AF1463" s="5">
        <v>1</v>
      </c>
    </row>
    <row r="1464" spans="1:32" x14ac:dyDescent="0.25">
      <c r="A1464" s="2">
        <v>2014</v>
      </c>
      <c r="B1464" s="1" t="s">
        <v>29</v>
      </c>
      <c r="C1464" s="8">
        <v>22</v>
      </c>
      <c r="D1464" s="8">
        <v>3489</v>
      </c>
      <c r="E1464" s="9">
        <f t="shared" si="79"/>
        <v>13215.909090909092</v>
      </c>
      <c r="F1464" s="8">
        <v>891</v>
      </c>
      <c r="G1464" s="8">
        <v>307</v>
      </c>
      <c r="H1464" s="8">
        <v>116</v>
      </c>
      <c r="I1464" s="8">
        <v>0</v>
      </c>
      <c r="J1464" s="8">
        <v>0</v>
      </c>
      <c r="K1464" s="8">
        <v>0</v>
      </c>
      <c r="L1464" s="8">
        <v>2819</v>
      </c>
      <c r="M1464" s="9">
        <f t="shared" si="76"/>
        <v>128.13636363636363</v>
      </c>
      <c r="N1464" s="8">
        <v>12</v>
      </c>
      <c r="O1464" s="8">
        <v>2</v>
      </c>
      <c r="P1464" s="8">
        <v>2</v>
      </c>
      <c r="Q1464" s="8">
        <v>9604</v>
      </c>
      <c r="R1464" s="9">
        <f t="shared" si="77"/>
        <v>436.54545454545456</v>
      </c>
      <c r="S1464" s="5">
        <v>1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1</v>
      </c>
      <c r="AA1464" s="5">
        <v>0</v>
      </c>
      <c r="AB1464" s="5">
        <v>0</v>
      </c>
      <c r="AC1464" s="5">
        <v>1</v>
      </c>
      <c r="AD1464" s="5">
        <v>0</v>
      </c>
      <c r="AE1464" s="8">
        <v>8305</v>
      </c>
      <c r="AF1464" s="5">
        <v>1</v>
      </c>
    </row>
    <row r="1465" spans="1:32" x14ac:dyDescent="0.25">
      <c r="A1465" s="2">
        <v>2014</v>
      </c>
      <c r="B1465" s="1" t="s">
        <v>29</v>
      </c>
      <c r="C1465" s="8">
        <v>50</v>
      </c>
      <c r="D1465" s="8">
        <v>5516</v>
      </c>
      <c r="E1465" s="9">
        <f>D1465/C1465/12*1000</f>
        <v>9193.3333333333339</v>
      </c>
      <c r="F1465" s="8">
        <v>3441</v>
      </c>
      <c r="G1465" s="8">
        <v>719</v>
      </c>
      <c r="H1465" s="8">
        <v>394</v>
      </c>
      <c r="I1465" s="8">
        <v>0</v>
      </c>
      <c r="J1465" s="8">
        <v>0</v>
      </c>
      <c r="K1465" s="8">
        <v>0</v>
      </c>
      <c r="L1465" s="8">
        <v>5055</v>
      </c>
      <c r="M1465" s="9">
        <f t="shared" si="76"/>
        <v>101.1</v>
      </c>
      <c r="N1465" s="8">
        <v>25</v>
      </c>
      <c r="O1465" s="8">
        <v>4</v>
      </c>
      <c r="P1465" s="8">
        <v>3</v>
      </c>
      <c r="Q1465" s="8">
        <v>48081</v>
      </c>
      <c r="R1465" s="9">
        <f t="shared" si="77"/>
        <v>961.62</v>
      </c>
      <c r="S1465" s="5">
        <v>1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1</v>
      </c>
      <c r="AA1465" s="5">
        <v>0</v>
      </c>
      <c r="AB1465" s="5">
        <v>0</v>
      </c>
      <c r="AC1465" s="5">
        <v>1</v>
      </c>
      <c r="AD1465" s="5">
        <v>0</v>
      </c>
      <c r="AE1465" s="8">
        <v>34803</v>
      </c>
      <c r="AF1465" s="5">
        <v>1</v>
      </c>
    </row>
    <row r="1466" spans="1:32" x14ac:dyDescent="0.25">
      <c r="A1466" s="2">
        <v>2014</v>
      </c>
      <c r="B1466" s="1" t="s">
        <v>29</v>
      </c>
      <c r="C1466" s="8">
        <v>11</v>
      </c>
      <c r="D1466" s="8">
        <v>990</v>
      </c>
      <c r="E1466" s="9">
        <f t="shared" si="79"/>
        <v>7500</v>
      </c>
      <c r="F1466" s="8">
        <v>662</v>
      </c>
      <c r="G1466" s="8">
        <v>40</v>
      </c>
      <c r="H1466" s="8">
        <v>0</v>
      </c>
      <c r="I1466" s="8">
        <v>0</v>
      </c>
      <c r="J1466" s="8">
        <v>0</v>
      </c>
      <c r="K1466" s="8">
        <v>0</v>
      </c>
      <c r="L1466" s="8">
        <v>1035</v>
      </c>
      <c r="M1466" s="9">
        <f t="shared" si="76"/>
        <v>94.090909090909093</v>
      </c>
      <c r="N1466" s="8">
        <v>9</v>
      </c>
      <c r="O1466" s="8">
        <v>1</v>
      </c>
      <c r="P1466" s="8">
        <v>0</v>
      </c>
      <c r="Q1466" s="8">
        <v>5805</v>
      </c>
      <c r="R1466" s="9">
        <f t="shared" si="77"/>
        <v>527.72727272727275</v>
      </c>
      <c r="S1466" s="5">
        <v>1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1</v>
      </c>
      <c r="AA1466" s="5">
        <v>0</v>
      </c>
      <c r="AB1466" s="5">
        <v>0</v>
      </c>
      <c r="AC1466" s="5">
        <v>0</v>
      </c>
      <c r="AD1466" s="5">
        <v>0</v>
      </c>
      <c r="AE1466" s="8">
        <v>3050</v>
      </c>
      <c r="AF1466" s="5">
        <v>1</v>
      </c>
    </row>
    <row r="1467" spans="1:32" x14ac:dyDescent="0.25">
      <c r="A1467" s="2">
        <v>2014</v>
      </c>
      <c r="B1467" s="1" t="s">
        <v>29</v>
      </c>
      <c r="C1467" s="8">
        <v>14</v>
      </c>
      <c r="D1467" s="8">
        <v>1354</v>
      </c>
      <c r="E1467" s="9">
        <f t="shared" si="79"/>
        <v>8059.5238095238083</v>
      </c>
      <c r="F1467" s="8">
        <v>616</v>
      </c>
      <c r="G1467" s="8">
        <v>310</v>
      </c>
      <c r="H1467" s="8">
        <v>79</v>
      </c>
      <c r="I1467" s="8">
        <v>0</v>
      </c>
      <c r="J1467" s="8">
        <v>0</v>
      </c>
      <c r="K1467" s="8">
        <v>0</v>
      </c>
      <c r="L1467" s="8">
        <v>393</v>
      </c>
      <c r="M1467" s="9">
        <f t="shared" si="76"/>
        <v>28.071428571428573</v>
      </c>
      <c r="N1467" s="8">
        <v>2</v>
      </c>
      <c r="O1467" s="8">
        <v>0</v>
      </c>
      <c r="P1467" s="8">
        <v>0</v>
      </c>
      <c r="Q1467" s="8">
        <v>25856</v>
      </c>
      <c r="R1467" s="9">
        <f t="shared" si="77"/>
        <v>1846.8571428571429</v>
      </c>
      <c r="S1467" s="5">
        <v>1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1</v>
      </c>
      <c r="AA1467" s="5">
        <v>0</v>
      </c>
      <c r="AB1467" s="5">
        <v>0</v>
      </c>
      <c r="AC1467" s="5">
        <v>1</v>
      </c>
      <c r="AD1467" s="5">
        <v>0</v>
      </c>
      <c r="AE1467" s="8">
        <v>11656</v>
      </c>
      <c r="AF1467" s="5">
        <v>0</v>
      </c>
    </row>
    <row r="1468" spans="1:32" x14ac:dyDescent="0.25">
      <c r="A1468" s="2">
        <v>2014</v>
      </c>
      <c r="B1468" s="1" t="s">
        <v>29</v>
      </c>
      <c r="C1468" s="8">
        <v>4</v>
      </c>
      <c r="D1468" s="8">
        <v>435</v>
      </c>
      <c r="E1468" s="9">
        <f t="shared" si="79"/>
        <v>9062.5</v>
      </c>
      <c r="F1468" s="8">
        <v>150</v>
      </c>
      <c r="G1468" s="8">
        <v>0</v>
      </c>
      <c r="H1468" s="8">
        <v>0</v>
      </c>
      <c r="I1468" s="8">
        <v>0</v>
      </c>
      <c r="J1468" s="8">
        <v>0</v>
      </c>
      <c r="K1468" s="8">
        <v>0</v>
      </c>
      <c r="L1468" s="8">
        <v>755</v>
      </c>
      <c r="M1468" s="9">
        <f t="shared" si="76"/>
        <v>188.75</v>
      </c>
      <c r="N1468" s="8">
        <v>4</v>
      </c>
      <c r="O1468" s="8">
        <v>1</v>
      </c>
      <c r="P1468" s="8">
        <v>0</v>
      </c>
      <c r="Q1468" s="8">
        <v>2796</v>
      </c>
      <c r="R1468" s="9">
        <f t="shared" si="77"/>
        <v>699</v>
      </c>
      <c r="S1468" s="5">
        <v>1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8">
        <v>584</v>
      </c>
      <c r="AF1468" s="5">
        <v>1</v>
      </c>
    </row>
    <row r="1469" spans="1:32" x14ac:dyDescent="0.25">
      <c r="A1469" s="2">
        <v>2014</v>
      </c>
      <c r="B1469" s="1" t="s">
        <v>30</v>
      </c>
      <c r="C1469" s="8">
        <v>7</v>
      </c>
      <c r="D1469" s="8">
        <v>512</v>
      </c>
      <c r="E1469" s="9">
        <f t="shared" si="79"/>
        <v>6095.2380952380945</v>
      </c>
      <c r="F1469" s="8">
        <v>250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1101</v>
      </c>
      <c r="M1469" s="9">
        <f t="shared" si="76"/>
        <v>157.28571428571428</v>
      </c>
      <c r="N1469" s="8">
        <v>4</v>
      </c>
      <c r="O1469" s="8">
        <v>1</v>
      </c>
      <c r="P1469" s="8">
        <v>0</v>
      </c>
      <c r="Q1469" s="8">
        <v>473</v>
      </c>
      <c r="R1469" s="9">
        <f t="shared" si="77"/>
        <v>67.571428571428569</v>
      </c>
      <c r="S1469" s="5">
        <v>1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8">
        <v>687</v>
      </c>
      <c r="AF1469" s="5">
        <v>1</v>
      </c>
    </row>
    <row r="1470" spans="1:32" x14ac:dyDescent="0.25">
      <c r="A1470" s="2">
        <v>2014</v>
      </c>
      <c r="B1470" s="1" t="s">
        <v>30</v>
      </c>
      <c r="C1470" s="8">
        <v>28</v>
      </c>
      <c r="D1470" s="8">
        <v>3379</v>
      </c>
      <c r="E1470" s="9">
        <f t="shared" si="79"/>
        <v>10056.547619047618</v>
      </c>
      <c r="F1470" s="8">
        <v>747</v>
      </c>
      <c r="G1470" s="8">
        <v>234</v>
      </c>
      <c r="H1470" s="8">
        <v>90</v>
      </c>
      <c r="I1470" s="8">
        <v>0</v>
      </c>
      <c r="J1470" s="8">
        <v>0</v>
      </c>
      <c r="K1470" s="8">
        <v>0</v>
      </c>
      <c r="L1470" s="8">
        <v>2522</v>
      </c>
      <c r="M1470" s="9">
        <f t="shared" si="76"/>
        <v>90.071428571428569</v>
      </c>
      <c r="N1470" s="8">
        <v>7</v>
      </c>
      <c r="O1470" s="8">
        <v>2</v>
      </c>
      <c r="P1470" s="8">
        <v>1</v>
      </c>
      <c r="Q1470" s="8">
        <v>23947</v>
      </c>
      <c r="R1470" s="9">
        <f t="shared" si="77"/>
        <v>855.25</v>
      </c>
      <c r="S1470" s="5">
        <v>1</v>
      </c>
      <c r="T1470" s="5">
        <v>0</v>
      </c>
      <c r="U1470" s="5">
        <v>1</v>
      </c>
      <c r="V1470" s="5">
        <v>0</v>
      </c>
      <c r="W1470" s="5">
        <v>0</v>
      </c>
      <c r="X1470" s="5">
        <v>0</v>
      </c>
      <c r="Y1470" s="5">
        <v>0</v>
      </c>
      <c r="Z1470" s="5">
        <v>1</v>
      </c>
      <c r="AA1470" s="5">
        <v>0</v>
      </c>
      <c r="AB1470" s="5">
        <v>0</v>
      </c>
      <c r="AC1470" s="5">
        <v>1</v>
      </c>
      <c r="AD1470" s="5">
        <v>0</v>
      </c>
      <c r="AE1470" s="8">
        <v>9048</v>
      </c>
      <c r="AF1470" s="5">
        <v>0</v>
      </c>
    </row>
    <row r="1471" spans="1:32" x14ac:dyDescent="0.25">
      <c r="A1471" s="2">
        <v>2014</v>
      </c>
      <c r="B1471" s="1" t="s">
        <v>31</v>
      </c>
      <c r="C1471" s="9">
        <v>79</v>
      </c>
      <c r="D1471" s="9">
        <v>19276</v>
      </c>
      <c r="E1471" s="9">
        <f t="shared" si="79"/>
        <v>20333.333333333332</v>
      </c>
      <c r="F1471" s="9">
        <v>14890</v>
      </c>
      <c r="G1471" s="9">
        <v>0</v>
      </c>
      <c r="H1471" s="9">
        <v>0</v>
      </c>
      <c r="I1471" s="9">
        <v>0</v>
      </c>
      <c r="J1471" s="9">
        <v>0</v>
      </c>
      <c r="K1471" s="9">
        <v>0</v>
      </c>
      <c r="L1471" s="9">
        <v>12755</v>
      </c>
      <c r="M1471" s="9">
        <f t="shared" si="76"/>
        <v>161.45569620253164</v>
      </c>
      <c r="N1471" s="9">
        <v>24</v>
      </c>
      <c r="O1471" s="9">
        <v>22</v>
      </c>
      <c r="P1471" s="9">
        <v>0</v>
      </c>
      <c r="Q1471" s="9">
        <v>179964</v>
      </c>
      <c r="R1471" s="9">
        <f t="shared" si="77"/>
        <v>2278.0253164556962</v>
      </c>
      <c r="S1471" s="5">
        <v>1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9">
        <v>130467</v>
      </c>
      <c r="AF1471" s="5">
        <v>1</v>
      </c>
    </row>
    <row r="1472" spans="1:32" x14ac:dyDescent="0.25">
      <c r="A1472" s="2">
        <v>2014</v>
      </c>
      <c r="B1472" s="1" t="s">
        <v>29</v>
      </c>
      <c r="C1472" s="8">
        <v>19</v>
      </c>
      <c r="D1472" s="8">
        <v>1855</v>
      </c>
      <c r="E1472" s="9">
        <f>D1472/C1472/12*1000</f>
        <v>8135.9649122807023</v>
      </c>
      <c r="F1472" s="8">
        <v>3318</v>
      </c>
      <c r="G1472" s="8">
        <v>489</v>
      </c>
      <c r="H1472" s="8">
        <v>353</v>
      </c>
      <c r="I1472" s="8">
        <v>0</v>
      </c>
      <c r="J1472" s="8">
        <v>0</v>
      </c>
      <c r="K1472" s="8">
        <v>0</v>
      </c>
      <c r="L1472" s="8">
        <v>3567</v>
      </c>
      <c r="M1472" s="9">
        <f t="shared" si="76"/>
        <v>187.73684210526315</v>
      </c>
      <c r="N1472" s="8">
        <v>0</v>
      </c>
      <c r="O1472" s="8">
        <v>0</v>
      </c>
      <c r="P1472" s="8">
        <v>0</v>
      </c>
      <c r="Q1472" s="8">
        <v>62598</v>
      </c>
      <c r="R1472" s="9">
        <f t="shared" si="77"/>
        <v>3294.6315789473683</v>
      </c>
      <c r="S1472" s="5">
        <v>1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1</v>
      </c>
      <c r="AA1472" s="5">
        <v>0</v>
      </c>
      <c r="AB1472" s="5">
        <v>0</v>
      </c>
      <c r="AC1472" s="5">
        <v>1</v>
      </c>
      <c r="AD1472" s="5">
        <v>0</v>
      </c>
      <c r="AE1472" s="8">
        <v>20192</v>
      </c>
      <c r="AF1472" s="5">
        <v>0</v>
      </c>
    </row>
    <row r="1473" spans="1:32" x14ac:dyDescent="0.25">
      <c r="A1473" s="2">
        <v>2014</v>
      </c>
      <c r="B1473" s="1" t="s">
        <v>29</v>
      </c>
      <c r="C1473" s="8">
        <v>53</v>
      </c>
      <c r="D1473" s="8">
        <v>6306</v>
      </c>
      <c r="E1473" s="9">
        <f t="shared" si="79"/>
        <v>9915.0943396226412</v>
      </c>
      <c r="F1473" s="8">
        <v>2870</v>
      </c>
      <c r="G1473" s="8">
        <v>611</v>
      </c>
      <c r="H1473" s="8">
        <v>301</v>
      </c>
      <c r="I1473" s="8">
        <v>0</v>
      </c>
      <c r="J1473" s="8">
        <v>0</v>
      </c>
      <c r="K1473" s="8">
        <v>0</v>
      </c>
      <c r="L1473" s="8">
        <v>1613</v>
      </c>
      <c r="M1473" s="9">
        <f t="shared" si="76"/>
        <v>30.433962264150942</v>
      </c>
      <c r="N1473" s="8">
        <v>7</v>
      </c>
      <c r="O1473" s="8">
        <v>0</v>
      </c>
      <c r="P1473" s="8">
        <v>0</v>
      </c>
      <c r="Q1473" s="8">
        <v>16579</v>
      </c>
      <c r="R1473" s="9">
        <f t="shared" si="77"/>
        <v>312.81132075471697</v>
      </c>
      <c r="S1473" s="5">
        <v>1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1</v>
      </c>
      <c r="AA1473" s="5">
        <v>0</v>
      </c>
      <c r="AB1473" s="5">
        <v>0</v>
      </c>
      <c r="AC1473" s="5">
        <v>1</v>
      </c>
      <c r="AD1473" s="5">
        <v>0</v>
      </c>
      <c r="AE1473" s="8">
        <v>20677</v>
      </c>
      <c r="AF1473" s="5">
        <v>1</v>
      </c>
    </row>
    <row r="1474" spans="1:32" x14ac:dyDescent="0.25">
      <c r="A1474" s="2">
        <v>2014</v>
      </c>
      <c r="B1474" s="1" t="s">
        <v>29</v>
      </c>
      <c r="C1474" s="8">
        <v>14</v>
      </c>
      <c r="D1474" s="8">
        <v>1367</v>
      </c>
      <c r="E1474" s="9">
        <f t="shared" si="79"/>
        <v>8136.9047619047606</v>
      </c>
      <c r="F1474" s="8">
        <v>2148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2837</v>
      </c>
      <c r="M1474" s="9">
        <f t="shared" si="76"/>
        <v>202.64285714285714</v>
      </c>
      <c r="N1474" s="8">
        <v>4</v>
      </c>
      <c r="O1474" s="8">
        <v>5</v>
      </c>
      <c r="P1474" s="8">
        <v>0</v>
      </c>
      <c r="Q1474" s="8">
        <v>45941</v>
      </c>
      <c r="R1474" s="9">
        <f t="shared" si="77"/>
        <v>3281.5</v>
      </c>
      <c r="S1474" s="5">
        <v>1</v>
      </c>
      <c r="T1474" s="5">
        <v>0</v>
      </c>
      <c r="U1474" s="5">
        <v>0</v>
      </c>
      <c r="V1474" s="5">
        <v>0</v>
      </c>
      <c r="W1474" s="5">
        <v>0</v>
      </c>
      <c r="X1474" s="5">
        <v>1</v>
      </c>
      <c r="Y1474" s="5">
        <v>0</v>
      </c>
      <c r="Z1474" s="5">
        <v>0</v>
      </c>
      <c r="AA1474" s="5">
        <v>0</v>
      </c>
      <c r="AB1474" s="5">
        <v>0</v>
      </c>
      <c r="AC1474" s="5">
        <v>1</v>
      </c>
      <c r="AD1474" s="5">
        <v>0</v>
      </c>
      <c r="AE1474" s="8">
        <v>11665</v>
      </c>
      <c r="AF1474" s="5">
        <v>0</v>
      </c>
    </row>
    <row r="1475" spans="1:32" x14ac:dyDescent="0.25">
      <c r="A1475" s="2">
        <v>2014</v>
      </c>
      <c r="B1475" s="1" t="s">
        <v>29</v>
      </c>
      <c r="C1475" s="8">
        <v>10</v>
      </c>
      <c r="D1475" s="8">
        <v>994</v>
      </c>
      <c r="E1475" s="9">
        <f t="shared" si="79"/>
        <v>8283.3333333333339</v>
      </c>
      <c r="F1475" s="8">
        <v>461</v>
      </c>
      <c r="G1475" s="8">
        <v>0</v>
      </c>
      <c r="H1475" s="8">
        <v>0</v>
      </c>
      <c r="I1475" s="8">
        <v>0</v>
      </c>
      <c r="J1475" s="8">
        <v>0</v>
      </c>
      <c r="K1475" s="8">
        <v>0</v>
      </c>
      <c r="L1475" s="8">
        <v>718</v>
      </c>
      <c r="M1475" s="9">
        <f t="shared" si="76"/>
        <v>71.8</v>
      </c>
      <c r="N1475" s="8">
        <v>5</v>
      </c>
      <c r="O1475" s="8">
        <v>1</v>
      </c>
      <c r="P1475" s="8">
        <v>0</v>
      </c>
      <c r="Q1475" s="8">
        <v>4841</v>
      </c>
      <c r="R1475" s="9">
        <f t="shared" si="77"/>
        <v>484.1</v>
      </c>
      <c r="S1475" s="5">
        <v>1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8">
        <v>3630</v>
      </c>
      <c r="AF1475" s="5">
        <v>1</v>
      </c>
    </row>
    <row r="1476" spans="1:32" x14ac:dyDescent="0.25">
      <c r="A1476" s="2">
        <v>2014</v>
      </c>
      <c r="B1476" s="1" t="s">
        <v>29</v>
      </c>
      <c r="C1476" s="8">
        <v>118</v>
      </c>
      <c r="D1476" s="8">
        <v>24297</v>
      </c>
      <c r="E1476" s="9">
        <f t="shared" si="79"/>
        <v>17158.898305084746</v>
      </c>
      <c r="F1476" s="8">
        <v>17620</v>
      </c>
      <c r="G1476" s="8">
        <v>152</v>
      </c>
      <c r="H1476" s="8">
        <v>47</v>
      </c>
      <c r="I1476" s="8">
        <v>0</v>
      </c>
      <c r="J1476" s="8">
        <v>0</v>
      </c>
      <c r="K1476" s="8">
        <v>0</v>
      </c>
      <c r="L1476" s="8">
        <v>1753</v>
      </c>
      <c r="M1476" s="9">
        <f t="shared" ref="M1476:M1539" si="80">L1476/C1476</f>
        <v>14.85593220338983</v>
      </c>
      <c r="N1476" s="8">
        <v>14</v>
      </c>
      <c r="O1476" s="8">
        <v>0</v>
      </c>
      <c r="P1476" s="8">
        <v>0</v>
      </c>
      <c r="Q1476" s="8">
        <v>7751</v>
      </c>
      <c r="R1476" s="9">
        <f t="shared" ref="R1476:R1539" si="81">Q1476/C1476</f>
        <v>65.686440677966104</v>
      </c>
      <c r="S1476" s="5">
        <v>1</v>
      </c>
      <c r="T1476" s="5">
        <v>0</v>
      </c>
      <c r="U1476" s="5">
        <v>0</v>
      </c>
      <c r="V1476" s="5">
        <v>0</v>
      </c>
      <c r="W1476" s="5">
        <v>0</v>
      </c>
      <c r="X1476" s="5">
        <v>1</v>
      </c>
      <c r="Y1476" s="5">
        <v>0</v>
      </c>
      <c r="Z1476" s="5">
        <v>1</v>
      </c>
      <c r="AA1476" s="5">
        <v>0</v>
      </c>
      <c r="AB1476" s="5">
        <v>0</v>
      </c>
      <c r="AC1476" s="5">
        <v>1</v>
      </c>
      <c r="AD1476" s="5">
        <v>0</v>
      </c>
      <c r="AE1476" s="8">
        <v>124634</v>
      </c>
      <c r="AF1476" s="5">
        <v>1</v>
      </c>
    </row>
    <row r="1477" spans="1:32" x14ac:dyDescent="0.25">
      <c r="A1477" s="2">
        <v>2014</v>
      </c>
      <c r="B1477" s="1" t="s">
        <v>29</v>
      </c>
      <c r="C1477" s="8">
        <v>21</v>
      </c>
      <c r="D1477" s="8">
        <v>2109</v>
      </c>
      <c r="E1477" s="9">
        <f>D1477/C1477/12*1000</f>
        <v>8369.0476190476184</v>
      </c>
      <c r="F1477" s="8">
        <v>1997</v>
      </c>
      <c r="G1477" s="8">
        <v>282</v>
      </c>
      <c r="H1477" s="8">
        <v>252</v>
      </c>
      <c r="I1477" s="8">
        <v>0</v>
      </c>
      <c r="J1477" s="8">
        <v>0</v>
      </c>
      <c r="K1477" s="8">
        <v>0</v>
      </c>
      <c r="L1477" s="8">
        <v>1074</v>
      </c>
      <c r="M1477" s="9">
        <f t="shared" si="80"/>
        <v>51.142857142857146</v>
      </c>
      <c r="N1477" s="8">
        <v>5</v>
      </c>
      <c r="O1477" s="8">
        <v>2</v>
      </c>
      <c r="P1477" s="8">
        <v>0</v>
      </c>
      <c r="Q1477" s="8">
        <v>22410</v>
      </c>
      <c r="R1477" s="9">
        <f t="shared" si="81"/>
        <v>1067.1428571428571</v>
      </c>
      <c r="S1477" s="5">
        <v>1</v>
      </c>
      <c r="T1477" s="5">
        <v>0</v>
      </c>
      <c r="U1477" s="5">
        <v>0</v>
      </c>
      <c r="V1477" s="5">
        <v>0</v>
      </c>
      <c r="W1477" s="5">
        <v>0</v>
      </c>
      <c r="X1477" s="5">
        <v>1</v>
      </c>
      <c r="Y1477" s="5">
        <v>0</v>
      </c>
      <c r="Z1477" s="5">
        <v>1</v>
      </c>
      <c r="AA1477" s="5">
        <v>0</v>
      </c>
      <c r="AB1477" s="5">
        <v>0</v>
      </c>
      <c r="AC1477" s="5">
        <v>1</v>
      </c>
      <c r="AD1477" s="5">
        <v>0</v>
      </c>
      <c r="AE1477" s="8">
        <v>7981</v>
      </c>
      <c r="AF1477" s="5">
        <v>0</v>
      </c>
    </row>
    <row r="1478" spans="1:32" x14ac:dyDescent="0.25">
      <c r="A1478" s="2">
        <v>2014</v>
      </c>
      <c r="B1478" s="1" t="s">
        <v>29</v>
      </c>
      <c r="C1478" s="8">
        <v>1</v>
      </c>
      <c r="D1478" s="8">
        <v>100</v>
      </c>
      <c r="E1478" s="9">
        <f t="shared" si="79"/>
        <v>8333.3333333333339</v>
      </c>
      <c r="F1478" s="8">
        <v>1114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2085</v>
      </c>
      <c r="M1478" s="9">
        <f t="shared" si="80"/>
        <v>2085</v>
      </c>
      <c r="N1478" s="8">
        <v>12</v>
      </c>
      <c r="O1478" s="8">
        <v>5</v>
      </c>
      <c r="P1478" s="8">
        <v>0</v>
      </c>
      <c r="Q1478" s="8">
        <v>2810</v>
      </c>
      <c r="R1478" s="9">
        <f t="shared" si="81"/>
        <v>2810</v>
      </c>
      <c r="S1478" s="5">
        <v>1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8">
        <v>1406</v>
      </c>
      <c r="AF1478" s="5">
        <v>1</v>
      </c>
    </row>
    <row r="1479" spans="1:32" x14ac:dyDescent="0.25">
      <c r="A1479" s="2">
        <v>2014</v>
      </c>
      <c r="B1479" s="1" t="s">
        <v>29</v>
      </c>
      <c r="C1479" s="8">
        <v>5</v>
      </c>
      <c r="D1479" s="8">
        <v>480</v>
      </c>
      <c r="E1479" s="9">
        <f t="shared" si="79"/>
        <v>8000</v>
      </c>
      <c r="F1479" s="8">
        <v>2166</v>
      </c>
      <c r="G1479" s="8">
        <v>223</v>
      </c>
      <c r="H1479" s="8">
        <v>125</v>
      </c>
      <c r="I1479" s="8">
        <v>0</v>
      </c>
      <c r="J1479" s="8">
        <v>0</v>
      </c>
      <c r="K1479" s="8">
        <v>0</v>
      </c>
      <c r="L1479" s="8">
        <v>560</v>
      </c>
      <c r="M1479" s="9">
        <f t="shared" si="80"/>
        <v>112</v>
      </c>
      <c r="N1479" s="8">
        <v>3</v>
      </c>
      <c r="O1479" s="8">
        <v>2</v>
      </c>
      <c r="P1479" s="8">
        <v>0</v>
      </c>
      <c r="Q1479" s="8">
        <v>11234</v>
      </c>
      <c r="R1479" s="9">
        <f t="shared" si="81"/>
        <v>2246.8000000000002</v>
      </c>
      <c r="S1479" s="5">
        <v>1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1</v>
      </c>
      <c r="AA1479" s="5">
        <v>0</v>
      </c>
      <c r="AB1479" s="5">
        <v>0</v>
      </c>
      <c r="AC1479" s="5">
        <v>1</v>
      </c>
      <c r="AD1479" s="5">
        <v>0</v>
      </c>
      <c r="AE1479" s="8">
        <v>7473</v>
      </c>
      <c r="AF1479" s="5">
        <v>1</v>
      </c>
    </row>
    <row r="1480" spans="1:32" x14ac:dyDescent="0.25">
      <c r="A1480" s="2">
        <v>2014</v>
      </c>
      <c r="B1480" s="1" t="s">
        <v>30</v>
      </c>
      <c r="C1480" s="8">
        <v>11</v>
      </c>
      <c r="D1480" s="8">
        <v>1087</v>
      </c>
      <c r="E1480" s="9">
        <f t="shared" si="79"/>
        <v>8234.8484848484841</v>
      </c>
      <c r="F1480" s="8">
        <v>4536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3500</v>
      </c>
      <c r="M1480" s="9">
        <f t="shared" si="80"/>
        <v>318.18181818181819</v>
      </c>
      <c r="N1480" s="8">
        <v>5</v>
      </c>
      <c r="O1480" s="8">
        <v>2</v>
      </c>
      <c r="P1480" s="8">
        <v>0</v>
      </c>
      <c r="Q1480" s="8">
        <v>29238</v>
      </c>
      <c r="R1480" s="9">
        <f t="shared" si="81"/>
        <v>2658</v>
      </c>
      <c r="S1480" s="5">
        <v>1</v>
      </c>
      <c r="T1480" s="5">
        <v>0</v>
      </c>
      <c r="U1480" s="5">
        <v>0</v>
      </c>
      <c r="V1480" s="5">
        <v>0</v>
      </c>
      <c r="W1480" s="5">
        <v>0</v>
      </c>
      <c r="X1480" s="5">
        <v>1</v>
      </c>
      <c r="Y1480" s="5">
        <v>0</v>
      </c>
      <c r="Z1480" s="5">
        <v>0</v>
      </c>
      <c r="AA1480" s="5">
        <v>0</v>
      </c>
      <c r="AB1480" s="5">
        <v>0</v>
      </c>
      <c r="AC1480" s="5">
        <v>1</v>
      </c>
      <c r="AD1480" s="5">
        <v>0</v>
      </c>
      <c r="AE1480" s="8">
        <v>11697</v>
      </c>
      <c r="AF1480" s="5">
        <v>0</v>
      </c>
    </row>
    <row r="1481" spans="1:32" x14ac:dyDescent="0.25">
      <c r="A1481" s="2">
        <v>2014</v>
      </c>
      <c r="B1481" s="1" t="s">
        <v>33</v>
      </c>
      <c r="C1481" s="8">
        <v>41</v>
      </c>
      <c r="D1481" s="8">
        <v>4265</v>
      </c>
      <c r="E1481" s="9">
        <f t="shared" si="79"/>
        <v>8668.6991869918711</v>
      </c>
      <c r="F1481" s="8">
        <v>5495</v>
      </c>
      <c r="G1481" s="8">
        <v>642</v>
      </c>
      <c r="H1481" s="8">
        <v>541</v>
      </c>
      <c r="I1481" s="8">
        <v>0</v>
      </c>
      <c r="J1481" s="8">
        <v>0</v>
      </c>
      <c r="K1481" s="8">
        <v>0</v>
      </c>
      <c r="L1481" s="8">
        <v>6518</v>
      </c>
      <c r="M1481" s="9">
        <f t="shared" si="80"/>
        <v>158.97560975609755</v>
      </c>
      <c r="N1481" s="8">
        <v>11</v>
      </c>
      <c r="O1481" s="8">
        <v>2</v>
      </c>
      <c r="P1481" s="8">
        <v>2</v>
      </c>
      <c r="Q1481" s="8">
        <v>97703</v>
      </c>
      <c r="R1481" s="9">
        <f t="shared" si="81"/>
        <v>2383</v>
      </c>
      <c r="S1481" s="5">
        <v>1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1</v>
      </c>
      <c r="AA1481" s="5">
        <v>0</v>
      </c>
      <c r="AB1481" s="5">
        <v>0</v>
      </c>
      <c r="AC1481" s="5">
        <v>1</v>
      </c>
      <c r="AD1481" s="5">
        <v>0</v>
      </c>
      <c r="AE1481" s="8">
        <v>35985</v>
      </c>
      <c r="AF1481" s="5">
        <v>1</v>
      </c>
    </row>
    <row r="1482" spans="1:32" x14ac:dyDescent="0.25">
      <c r="A1482" s="2">
        <v>2014</v>
      </c>
      <c r="B1482" s="1" t="s">
        <v>31</v>
      </c>
      <c r="C1482" s="9">
        <v>51</v>
      </c>
      <c r="D1482" s="9">
        <v>4763</v>
      </c>
      <c r="E1482" s="9">
        <f t="shared" si="79"/>
        <v>7782.6797385620912</v>
      </c>
      <c r="F1482" s="9">
        <v>2215</v>
      </c>
      <c r="G1482" s="9">
        <v>0</v>
      </c>
      <c r="H1482" s="9">
        <v>0</v>
      </c>
      <c r="I1482" s="9">
        <v>0</v>
      </c>
      <c r="J1482" s="9">
        <v>0</v>
      </c>
      <c r="K1482" s="9">
        <v>0</v>
      </c>
      <c r="L1482" s="9">
        <v>4100</v>
      </c>
      <c r="M1482" s="9">
        <f t="shared" si="80"/>
        <v>80.392156862745097</v>
      </c>
      <c r="N1482" s="9">
        <v>10</v>
      </c>
      <c r="O1482" s="9">
        <v>1</v>
      </c>
      <c r="P1482" s="9">
        <v>0</v>
      </c>
      <c r="Q1482" s="9">
        <v>81677</v>
      </c>
      <c r="R1482" s="9">
        <f t="shared" si="81"/>
        <v>1601.5098039215686</v>
      </c>
      <c r="S1482" s="5">
        <v>1</v>
      </c>
      <c r="T1482" s="5">
        <v>1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9">
        <v>47915</v>
      </c>
      <c r="AF1482" s="5">
        <v>1</v>
      </c>
    </row>
    <row r="1483" spans="1:32" x14ac:dyDescent="0.25">
      <c r="A1483" s="2">
        <v>2014</v>
      </c>
      <c r="B1483" s="1" t="s">
        <v>29</v>
      </c>
      <c r="C1483" s="8">
        <v>23</v>
      </c>
      <c r="D1483" s="8">
        <v>2786</v>
      </c>
      <c r="E1483" s="9">
        <f t="shared" si="79"/>
        <v>10094.202898550724</v>
      </c>
      <c r="F1483" s="8">
        <v>1726</v>
      </c>
      <c r="G1483" s="8">
        <v>0</v>
      </c>
      <c r="H1483" s="8">
        <v>0</v>
      </c>
      <c r="I1483" s="8">
        <v>0</v>
      </c>
      <c r="J1483" s="8">
        <v>0</v>
      </c>
      <c r="K1483" s="8">
        <v>0</v>
      </c>
      <c r="L1483" s="8">
        <v>2678</v>
      </c>
      <c r="M1483" s="9">
        <f t="shared" si="80"/>
        <v>116.43478260869566</v>
      </c>
      <c r="N1483" s="8">
        <v>10</v>
      </c>
      <c r="O1483" s="8">
        <v>1</v>
      </c>
      <c r="P1483" s="8">
        <v>0</v>
      </c>
      <c r="Q1483" s="8">
        <v>25932</v>
      </c>
      <c r="R1483" s="9">
        <f t="shared" si="81"/>
        <v>1127.4782608695652</v>
      </c>
      <c r="S1483" s="5">
        <v>1</v>
      </c>
      <c r="T1483" s="5">
        <v>1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>
        <v>0</v>
      </c>
      <c r="AE1483" s="8">
        <v>26034</v>
      </c>
      <c r="AF1483" s="5">
        <v>0</v>
      </c>
    </row>
    <row r="1484" spans="1:32" x14ac:dyDescent="0.25">
      <c r="A1484" s="2">
        <v>2014</v>
      </c>
      <c r="B1484" s="1" t="s">
        <v>29</v>
      </c>
      <c r="C1484" s="8">
        <v>16</v>
      </c>
      <c r="D1484" s="8">
        <v>2179</v>
      </c>
      <c r="E1484" s="9">
        <f t="shared" si="79"/>
        <v>11348.958333333334</v>
      </c>
      <c r="F1484" s="8">
        <v>10966</v>
      </c>
      <c r="G1484" s="8">
        <v>0</v>
      </c>
      <c r="H1484" s="8">
        <v>0</v>
      </c>
      <c r="I1484" s="8">
        <v>0</v>
      </c>
      <c r="J1484" s="8">
        <v>0</v>
      </c>
      <c r="K1484" s="8">
        <v>0</v>
      </c>
      <c r="L1484" s="8">
        <v>2600</v>
      </c>
      <c r="M1484" s="9">
        <f t="shared" si="80"/>
        <v>162.5</v>
      </c>
      <c r="N1484" s="8">
        <v>9</v>
      </c>
      <c r="O1484" s="8">
        <v>0</v>
      </c>
      <c r="P1484" s="8">
        <v>0</v>
      </c>
      <c r="Q1484" s="8">
        <v>77915</v>
      </c>
      <c r="R1484" s="9">
        <f t="shared" si="81"/>
        <v>4869.6875</v>
      </c>
      <c r="S1484" s="5">
        <v>1</v>
      </c>
      <c r="T1484" s="5">
        <v>1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>
        <v>0</v>
      </c>
      <c r="AE1484" s="8">
        <v>25700</v>
      </c>
      <c r="AF1484" s="5">
        <v>1</v>
      </c>
    </row>
    <row r="1485" spans="1:32" x14ac:dyDescent="0.25">
      <c r="A1485" s="2">
        <v>2014</v>
      </c>
      <c r="B1485" s="1" t="s">
        <v>29</v>
      </c>
      <c r="C1485" s="8">
        <v>2</v>
      </c>
      <c r="D1485" s="8">
        <v>212</v>
      </c>
      <c r="E1485" s="9">
        <f t="shared" si="79"/>
        <v>8833.3333333333339</v>
      </c>
      <c r="F1485" s="8">
        <v>183</v>
      </c>
      <c r="G1485" s="8">
        <v>0</v>
      </c>
      <c r="H1485" s="8">
        <v>0</v>
      </c>
      <c r="I1485" s="8">
        <v>0</v>
      </c>
      <c r="J1485" s="8">
        <v>0</v>
      </c>
      <c r="K1485" s="8">
        <v>0</v>
      </c>
      <c r="L1485" s="8">
        <v>210</v>
      </c>
      <c r="M1485" s="9">
        <f t="shared" si="80"/>
        <v>105</v>
      </c>
      <c r="N1485" s="8">
        <v>2</v>
      </c>
      <c r="O1485" s="8">
        <v>1</v>
      </c>
      <c r="P1485" s="8">
        <v>0</v>
      </c>
      <c r="Q1485" s="8">
        <v>185</v>
      </c>
      <c r="R1485" s="9">
        <f t="shared" si="81"/>
        <v>92.5</v>
      </c>
      <c r="S1485" s="5">
        <v>1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8">
        <v>995</v>
      </c>
      <c r="AF1485" s="5">
        <v>1</v>
      </c>
    </row>
    <row r="1486" spans="1:32" x14ac:dyDescent="0.25">
      <c r="A1486" s="2">
        <v>2014</v>
      </c>
      <c r="B1486" s="1" t="s">
        <v>29</v>
      </c>
      <c r="C1486" s="8">
        <v>3</v>
      </c>
      <c r="D1486" s="8">
        <v>335</v>
      </c>
      <c r="E1486" s="9">
        <f t="shared" si="79"/>
        <v>9305.5555555555547</v>
      </c>
      <c r="F1486" s="8">
        <v>1714</v>
      </c>
      <c r="G1486" s="8">
        <v>0</v>
      </c>
      <c r="H1486" s="8">
        <v>0</v>
      </c>
      <c r="I1486" s="8">
        <v>0</v>
      </c>
      <c r="J1486" s="8">
        <v>0</v>
      </c>
      <c r="K1486" s="8">
        <v>0</v>
      </c>
      <c r="L1486" s="8">
        <v>1301</v>
      </c>
      <c r="M1486" s="9">
        <f t="shared" si="80"/>
        <v>433.66666666666669</v>
      </c>
      <c r="N1486" s="8">
        <v>9</v>
      </c>
      <c r="O1486" s="8">
        <v>1</v>
      </c>
      <c r="P1486" s="8">
        <v>0</v>
      </c>
      <c r="Q1486" s="8">
        <v>3885</v>
      </c>
      <c r="R1486" s="9">
        <f t="shared" si="81"/>
        <v>1295</v>
      </c>
      <c r="S1486" s="5">
        <v>1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8">
        <v>14744</v>
      </c>
      <c r="AF1486" s="5">
        <v>1</v>
      </c>
    </row>
    <row r="1487" spans="1:32" x14ac:dyDescent="0.25">
      <c r="A1487" s="2">
        <v>2014</v>
      </c>
      <c r="B1487" s="1" t="s">
        <v>29</v>
      </c>
      <c r="C1487" s="8">
        <v>13</v>
      </c>
      <c r="D1487" s="8">
        <v>1793</v>
      </c>
      <c r="E1487" s="9">
        <f>D1487/C1487/12*1000</f>
        <v>11493.589743589744</v>
      </c>
      <c r="F1487" s="8">
        <v>1183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2820</v>
      </c>
      <c r="M1487" s="9">
        <f t="shared" si="80"/>
        <v>216.92307692307693</v>
      </c>
      <c r="N1487" s="8">
        <v>10</v>
      </c>
      <c r="O1487" s="8">
        <v>3</v>
      </c>
      <c r="P1487" s="8">
        <v>0</v>
      </c>
      <c r="Q1487" s="8">
        <v>18492</v>
      </c>
      <c r="R1487" s="9">
        <f t="shared" si="81"/>
        <v>1422.4615384615386</v>
      </c>
      <c r="S1487" s="5">
        <v>1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8">
        <v>7900</v>
      </c>
      <c r="AF1487" s="5">
        <v>1</v>
      </c>
    </row>
    <row r="1488" spans="1:32" x14ac:dyDescent="0.25">
      <c r="A1488" s="2">
        <v>2014</v>
      </c>
      <c r="B1488" s="1" t="s">
        <v>29</v>
      </c>
      <c r="C1488" s="8">
        <v>14</v>
      </c>
      <c r="D1488" s="8">
        <v>1455</v>
      </c>
      <c r="E1488" s="9">
        <f>D1488/C1488/12*1000</f>
        <v>8660.7142857142862</v>
      </c>
      <c r="F1488" s="8">
        <v>2285</v>
      </c>
      <c r="G1488" s="8">
        <v>0</v>
      </c>
      <c r="H1488" s="8">
        <v>0</v>
      </c>
      <c r="I1488" s="8">
        <v>0</v>
      </c>
      <c r="J1488" s="8">
        <v>0</v>
      </c>
      <c r="K1488" s="8">
        <v>0</v>
      </c>
      <c r="L1488" s="8">
        <v>2023</v>
      </c>
      <c r="M1488" s="9">
        <f t="shared" si="80"/>
        <v>144.5</v>
      </c>
      <c r="N1488" s="8">
        <v>5</v>
      </c>
      <c r="O1488" s="8">
        <v>2</v>
      </c>
      <c r="P1488" s="8">
        <v>1</v>
      </c>
      <c r="Q1488" s="8">
        <v>23464</v>
      </c>
      <c r="R1488" s="9">
        <f t="shared" si="81"/>
        <v>1676</v>
      </c>
      <c r="S1488" s="5">
        <v>1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8">
        <v>5162</v>
      </c>
      <c r="AF1488" s="5">
        <v>1</v>
      </c>
    </row>
    <row r="1489" spans="1:32" x14ac:dyDescent="0.25">
      <c r="A1489" s="2">
        <v>2014</v>
      </c>
      <c r="B1489" s="1" t="s">
        <v>29</v>
      </c>
      <c r="C1489" s="8">
        <v>6</v>
      </c>
      <c r="D1489" s="8">
        <v>680</v>
      </c>
      <c r="E1489" s="9">
        <f>D1489/C1489/12*1000</f>
        <v>9444.4444444444453</v>
      </c>
      <c r="F1489" s="8">
        <v>4091</v>
      </c>
      <c r="G1489" s="8">
        <v>0</v>
      </c>
      <c r="H1489" s="8">
        <v>0</v>
      </c>
      <c r="I1489" s="8">
        <v>0</v>
      </c>
      <c r="J1489" s="8">
        <v>0</v>
      </c>
      <c r="K1489" s="8">
        <v>0</v>
      </c>
      <c r="L1489" s="8">
        <v>7899</v>
      </c>
      <c r="M1489" s="9">
        <f t="shared" si="80"/>
        <v>1316.5</v>
      </c>
      <c r="N1489" s="8">
        <v>13</v>
      </c>
      <c r="O1489" s="8">
        <v>8</v>
      </c>
      <c r="P1489" s="8">
        <v>0</v>
      </c>
      <c r="Q1489" s="8">
        <v>73224</v>
      </c>
      <c r="R1489" s="9">
        <f t="shared" si="81"/>
        <v>12204</v>
      </c>
      <c r="S1489" s="5">
        <v>1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0</v>
      </c>
      <c r="AE1489" s="8">
        <v>29570</v>
      </c>
      <c r="AF1489" s="5">
        <v>1</v>
      </c>
    </row>
    <row r="1490" spans="1:32" x14ac:dyDescent="0.25">
      <c r="A1490" s="2">
        <v>2014</v>
      </c>
      <c r="B1490" s="1" t="s">
        <v>29</v>
      </c>
      <c r="C1490" s="8">
        <v>4</v>
      </c>
      <c r="D1490" s="8">
        <v>453</v>
      </c>
      <c r="E1490" s="9">
        <f>D1490/C1490/12*1000</f>
        <v>9437.5</v>
      </c>
      <c r="F1490" s="8">
        <v>1293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3130</v>
      </c>
      <c r="M1490" s="9">
        <f t="shared" si="80"/>
        <v>782.5</v>
      </c>
      <c r="N1490" s="8">
        <v>8</v>
      </c>
      <c r="O1490" s="8">
        <v>5</v>
      </c>
      <c r="P1490" s="8">
        <v>0</v>
      </c>
      <c r="Q1490" s="8">
        <v>19367</v>
      </c>
      <c r="R1490" s="9">
        <f t="shared" si="81"/>
        <v>4841.75</v>
      </c>
      <c r="S1490" s="5">
        <v>1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8">
        <v>6132</v>
      </c>
      <c r="AF1490" s="5">
        <v>1</v>
      </c>
    </row>
    <row r="1491" spans="1:32" x14ac:dyDescent="0.25">
      <c r="A1491" s="2">
        <v>2014</v>
      </c>
      <c r="B1491" s="1" t="s">
        <v>30</v>
      </c>
      <c r="C1491" s="8">
        <v>30</v>
      </c>
      <c r="D1491" s="8">
        <v>4412</v>
      </c>
      <c r="E1491" s="9">
        <f t="shared" ref="E1491:E1499" si="82">D1491/C1491/12*1000</f>
        <v>12255.555555555555</v>
      </c>
      <c r="F1491" s="8">
        <v>3723</v>
      </c>
      <c r="G1491" s="8">
        <v>260</v>
      </c>
      <c r="H1491" s="8">
        <v>222</v>
      </c>
      <c r="I1491" s="8">
        <v>0</v>
      </c>
      <c r="J1491" s="8">
        <v>0</v>
      </c>
      <c r="K1491" s="8">
        <v>0</v>
      </c>
      <c r="L1491" s="8">
        <v>6371</v>
      </c>
      <c r="M1491" s="9">
        <f t="shared" si="80"/>
        <v>212.36666666666667</v>
      </c>
      <c r="N1491" s="8">
        <v>16</v>
      </c>
      <c r="O1491" s="8">
        <v>4</v>
      </c>
      <c r="P1491" s="8">
        <v>0</v>
      </c>
      <c r="Q1491" s="8">
        <v>40802</v>
      </c>
      <c r="R1491" s="9">
        <f t="shared" si="81"/>
        <v>1360.0666666666666</v>
      </c>
      <c r="S1491" s="5">
        <v>1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1</v>
      </c>
      <c r="AA1491" s="5">
        <v>0</v>
      </c>
      <c r="AB1491" s="5">
        <v>0</v>
      </c>
      <c r="AC1491" s="5">
        <v>1</v>
      </c>
      <c r="AD1491" s="5">
        <v>0</v>
      </c>
      <c r="AE1491" s="8">
        <v>16576</v>
      </c>
      <c r="AF1491" s="5">
        <v>0</v>
      </c>
    </row>
    <row r="1492" spans="1:32" x14ac:dyDescent="0.25">
      <c r="A1492" s="2">
        <v>2014</v>
      </c>
      <c r="B1492" s="1" t="s">
        <v>30</v>
      </c>
      <c r="C1492" s="8">
        <v>18</v>
      </c>
      <c r="D1492" s="8">
        <v>2374</v>
      </c>
      <c r="E1492" s="9">
        <f t="shared" si="82"/>
        <v>10990.740740740741</v>
      </c>
      <c r="F1492" s="8">
        <v>1786</v>
      </c>
      <c r="G1492" s="8">
        <v>174</v>
      </c>
      <c r="H1492" s="8">
        <v>0</v>
      </c>
      <c r="I1492" s="8">
        <v>0</v>
      </c>
      <c r="J1492" s="8">
        <v>0</v>
      </c>
      <c r="K1492" s="8">
        <v>0</v>
      </c>
      <c r="L1492" s="8">
        <v>3173</v>
      </c>
      <c r="M1492" s="9">
        <f t="shared" si="80"/>
        <v>176.27777777777777</v>
      </c>
      <c r="N1492" s="8">
        <v>9</v>
      </c>
      <c r="O1492" s="8">
        <v>3</v>
      </c>
      <c r="P1492" s="8">
        <v>0</v>
      </c>
      <c r="Q1492" s="8">
        <v>21409</v>
      </c>
      <c r="R1492" s="9">
        <f t="shared" si="81"/>
        <v>1189.3888888888889</v>
      </c>
      <c r="S1492" s="5">
        <v>1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1</v>
      </c>
      <c r="AA1492" s="5">
        <v>0</v>
      </c>
      <c r="AB1492" s="5">
        <v>0</v>
      </c>
      <c r="AC1492" s="5">
        <v>0</v>
      </c>
      <c r="AD1492" s="5">
        <v>0</v>
      </c>
      <c r="AE1492" s="8">
        <v>10185</v>
      </c>
      <c r="AF1492" s="5">
        <v>1</v>
      </c>
    </row>
    <row r="1493" spans="1:32" x14ac:dyDescent="0.25">
      <c r="A1493" s="2">
        <v>2014</v>
      </c>
      <c r="B1493" s="1" t="s">
        <v>30</v>
      </c>
      <c r="C1493" s="8">
        <v>26</v>
      </c>
      <c r="D1493" s="8">
        <v>2891</v>
      </c>
      <c r="E1493" s="9">
        <f t="shared" si="82"/>
        <v>9266.0256410256407</v>
      </c>
      <c r="F1493" s="8">
        <v>2414</v>
      </c>
      <c r="G1493" s="8">
        <v>111</v>
      </c>
      <c r="H1493" s="8">
        <v>70</v>
      </c>
      <c r="I1493" s="8">
        <v>0</v>
      </c>
      <c r="J1493" s="8">
        <v>0</v>
      </c>
      <c r="K1493" s="8">
        <v>0</v>
      </c>
      <c r="L1493" s="8">
        <v>2730</v>
      </c>
      <c r="M1493" s="9">
        <f t="shared" si="80"/>
        <v>105</v>
      </c>
      <c r="N1493" s="8">
        <v>11</v>
      </c>
      <c r="O1493" s="8">
        <v>4</v>
      </c>
      <c r="P1493" s="8">
        <v>0</v>
      </c>
      <c r="Q1493" s="8">
        <v>35759</v>
      </c>
      <c r="R1493" s="9">
        <f t="shared" si="81"/>
        <v>1375.3461538461538</v>
      </c>
      <c r="S1493" s="5">
        <v>1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1</v>
      </c>
      <c r="AA1493" s="5">
        <v>0</v>
      </c>
      <c r="AB1493" s="5">
        <v>0</v>
      </c>
      <c r="AC1493" s="5">
        <v>1</v>
      </c>
      <c r="AD1493" s="5">
        <v>0</v>
      </c>
      <c r="AE1493" s="8">
        <v>12181</v>
      </c>
      <c r="AF1493" s="5">
        <v>1</v>
      </c>
    </row>
    <row r="1494" spans="1:32" x14ac:dyDescent="0.25">
      <c r="A1494" s="2">
        <v>2014</v>
      </c>
      <c r="B1494" s="1" t="s">
        <v>30</v>
      </c>
      <c r="C1494" s="8">
        <v>6</v>
      </c>
      <c r="D1494" s="8">
        <v>712</v>
      </c>
      <c r="E1494" s="9">
        <f t="shared" si="82"/>
        <v>9888.8888888888887</v>
      </c>
      <c r="F1494" s="8">
        <v>1514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2562</v>
      </c>
      <c r="M1494" s="9">
        <f t="shared" si="80"/>
        <v>427</v>
      </c>
      <c r="N1494" s="8">
        <v>2</v>
      </c>
      <c r="O1494" s="8">
        <v>5</v>
      </c>
      <c r="P1494" s="8">
        <v>0</v>
      </c>
      <c r="Q1494" s="8">
        <v>20868</v>
      </c>
      <c r="R1494" s="9">
        <f t="shared" si="81"/>
        <v>3478</v>
      </c>
      <c r="S1494" s="5">
        <v>1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>
        <v>0</v>
      </c>
      <c r="AE1494" s="8">
        <v>7724</v>
      </c>
      <c r="AF1494" s="5">
        <v>1</v>
      </c>
    </row>
    <row r="1495" spans="1:32" x14ac:dyDescent="0.25">
      <c r="A1495" s="2">
        <v>2014</v>
      </c>
      <c r="B1495" s="1" t="s">
        <v>29</v>
      </c>
      <c r="C1495" s="9">
        <v>2</v>
      </c>
      <c r="D1495" s="9">
        <v>172</v>
      </c>
      <c r="E1495" s="9">
        <f t="shared" si="82"/>
        <v>7166.666666666667</v>
      </c>
      <c r="F1495" s="9">
        <v>825</v>
      </c>
      <c r="G1495" s="9">
        <v>0</v>
      </c>
      <c r="H1495" s="9">
        <v>0</v>
      </c>
      <c r="I1495" s="9">
        <v>0</v>
      </c>
      <c r="J1495" s="9">
        <v>0</v>
      </c>
      <c r="K1495" s="9">
        <v>0</v>
      </c>
      <c r="L1495" s="9">
        <v>1037</v>
      </c>
      <c r="M1495" s="9">
        <f t="shared" si="80"/>
        <v>518.5</v>
      </c>
      <c r="N1495" s="9">
        <v>5</v>
      </c>
      <c r="O1495" s="9">
        <v>2</v>
      </c>
      <c r="P1495" s="9">
        <v>0</v>
      </c>
      <c r="Q1495" s="9">
        <v>6627</v>
      </c>
      <c r="R1495" s="9">
        <f t="shared" si="81"/>
        <v>3313.5</v>
      </c>
      <c r="S1495" s="5">
        <v>1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9">
        <v>548</v>
      </c>
      <c r="AF1495" s="5">
        <v>0</v>
      </c>
    </row>
    <row r="1496" spans="1:32" x14ac:dyDescent="0.25">
      <c r="A1496" s="2">
        <v>2014</v>
      </c>
      <c r="B1496" s="1" t="s">
        <v>29</v>
      </c>
      <c r="C1496" s="8">
        <v>14</v>
      </c>
      <c r="D1496" s="8">
        <v>1407</v>
      </c>
      <c r="E1496" s="9">
        <f t="shared" si="82"/>
        <v>8375</v>
      </c>
      <c r="F1496" s="8">
        <v>700</v>
      </c>
      <c r="G1496" s="8">
        <v>177</v>
      </c>
      <c r="H1496" s="8">
        <v>106</v>
      </c>
      <c r="I1496" s="8">
        <v>0</v>
      </c>
      <c r="J1496" s="8">
        <v>0</v>
      </c>
      <c r="K1496" s="8">
        <v>0</v>
      </c>
      <c r="L1496" s="8">
        <v>1876</v>
      </c>
      <c r="M1496" s="9">
        <f t="shared" si="80"/>
        <v>134</v>
      </c>
      <c r="N1496" s="8">
        <v>5</v>
      </c>
      <c r="O1496" s="8">
        <v>3</v>
      </c>
      <c r="P1496" s="8">
        <v>2</v>
      </c>
      <c r="Q1496" s="8">
        <v>5132</v>
      </c>
      <c r="R1496" s="9">
        <f t="shared" si="81"/>
        <v>366.57142857142856</v>
      </c>
      <c r="S1496" s="5">
        <v>1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1</v>
      </c>
      <c r="AA1496" s="5">
        <v>0</v>
      </c>
      <c r="AB1496" s="5">
        <v>0</v>
      </c>
      <c r="AC1496" s="5">
        <v>1</v>
      </c>
      <c r="AD1496" s="5">
        <v>0</v>
      </c>
      <c r="AE1496" s="8">
        <v>4354</v>
      </c>
      <c r="AF1496" s="5">
        <v>0</v>
      </c>
    </row>
    <row r="1497" spans="1:32" x14ac:dyDescent="0.25">
      <c r="A1497" s="2">
        <v>2014</v>
      </c>
      <c r="B1497" s="1" t="s">
        <v>29</v>
      </c>
      <c r="C1497" s="8">
        <v>11</v>
      </c>
      <c r="D1497" s="8">
        <v>1078</v>
      </c>
      <c r="E1497" s="9">
        <f t="shared" si="82"/>
        <v>8166.6666666666661</v>
      </c>
      <c r="F1497" s="8">
        <v>550</v>
      </c>
      <c r="G1497" s="8">
        <v>0</v>
      </c>
      <c r="H1497" s="8">
        <v>0</v>
      </c>
      <c r="I1497" s="8">
        <v>0</v>
      </c>
      <c r="J1497" s="8">
        <v>0</v>
      </c>
      <c r="K1497" s="8">
        <v>0</v>
      </c>
      <c r="L1497" s="8">
        <v>605</v>
      </c>
      <c r="M1497" s="9">
        <f t="shared" si="80"/>
        <v>55</v>
      </c>
      <c r="N1497" s="8">
        <v>4</v>
      </c>
      <c r="O1497" s="8">
        <v>2</v>
      </c>
      <c r="P1497" s="8">
        <v>0</v>
      </c>
      <c r="Q1497" s="8">
        <v>1401</v>
      </c>
      <c r="R1497" s="9">
        <f t="shared" si="81"/>
        <v>127.36363636363636</v>
      </c>
      <c r="S1497" s="5">
        <v>1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8">
        <v>2793</v>
      </c>
      <c r="AF1497" s="5">
        <v>1</v>
      </c>
    </row>
    <row r="1498" spans="1:32" x14ac:dyDescent="0.25">
      <c r="A1498" s="2">
        <v>2014</v>
      </c>
      <c r="B1498" s="1" t="s">
        <v>29</v>
      </c>
      <c r="C1498" s="8">
        <v>10</v>
      </c>
      <c r="D1498" s="8">
        <v>1160</v>
      </c>
      <c r="E1498" s="9">
        <f>D1498/C1498/12*1000</f>
        <v>9666.6666666666661</v>
      </c>
      <c r="F1498" s="8">
        <v>864</v>
      </c>
      <c r="G1498" s="8">
        <v>158</v>
      </c>
      <c r="H1498" s="8">
        <v>134</v>
      </c>
      <c r="I1498" s="8">
        <v>0</v>
      </c>
      <c r="J1498" s="8">
        <v>0</v>
      </c>
      <c r="K1498" s="8">
        <v>0</v>
      </c>
      <c r="L1498" s="8">
        <v>1045</v>
      </c>
      <c r="M1498" s="9">
        <f t="shared" si="80"/>
        <v>104.5</v>
      </c>
      <c r="N1498" s="8">
        <v>6</v>
      </c>
      <c r="O1498" s="8">
        <v>0</v>
      </c>
      <c r="P1498" s="8">
        <v>0</v>
      </c>
      <c r="Q1498" s="8">
        <v>1077</v>
      </c>
      <c r="R1498" s="9">
        <f t="shared" si="81"/>
        <v>107.7</v>
      </c>
      <c r="S1498" s="5">
        <v>1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1</v>
      </c>
      <c r="AA1498" s="5">
        <v>0</v>
      </c>
      <c r="AB1498" s="5">
        <v>0</v>
      </c>
      <c r="AC1498" s="5">
        <v>1</v>
      </c>
      <c r="AD1498" s="5">
        <v>0</v>
      </c>
      <c r="AE1498" s="8">
        <v>4854</v>
      </c>
      <c r="AF1498" s="5">
        <v>0</v>
      </c>
    </row>
    <row r="1499" spans="1:32" x14ac:dyDescent="0.25">
      <c r="A1499" s="2">
        <v>2014</v>
      </c>
      <c r="B1499" s="1" t="s">
        <v>29</v>
      </c>
      <c r="C1499" s="8">
        <v>2</v>
      </c>
      <c r="D1499" s="8">
        <v>173</v>
      </c>
      <c r="E1499" s="9">
        <f t="shared" si="82"/>
        <v>7208.333333333333</v>
      </c>
      <c r="F1499" s="8">
        <v>1260</v>
      </c>
      <c r="G1499" s="8">
        <v>0</v>
      </c>
      <c r="H1499" s="8">
        <v>0</v>
      </c>
      <c r="I1499" s="8">
        <v>0</v>
      </c>
      <c r="J1499" s="8">
        <v>0</v>
      </c>
      <c r="K1499" s="8">
        <v>0</v>
      </c>
      <c r="L1499" s="8">
        <v>397</v>
      </c>
      <c r="M1499" s="9">
        <f t="shared" si="80"/>
        <v>198.5</v>
      </c>
      <c r="N1499" s="8">
        <v>1</v>
      </c>
      <c r="O1499" s="8">
        <v>0</v>
      </c>
      <c r="P1499" s="8">
        <v>0</v>
      </c>
      <c r="Q1499" s="8">
        <v>8866</v>
      </c>
      <c r="R1499" s="9">
        <f t="shared" si="81"/>
        <v>4433</v>
      </c>
      <c r="S1499" s="5">
        <v>1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8">
        <v>824</v>
      </c>
      <c r="AF1499" s="5">
        <v>0</v>
      </c>
    </row>
    <row r="1500" spans="1:32" x14ac:dyDescent="0.25">
      <c r="A1500" s="2">
        <v>2014</v>
      </c>
      <c r="B1500" s="1" t="s">
        <v>30</v>
      </c>
      <c r="C1500" s="8">
        <v>0.16</v>
      </c>
      <c r="D1500" s="8">
        <v>27</v>
      </c>
      <c r="E1500" s="9">
        <f>D1500/C1500/12*1000</f>
        <v>14062.5</v>
      </c>
      <c r="F1500" s="8">
        <v>566</v>
      </c>
      <c r="G1500" s="8">
        <v>0</v>
      </c>
      <c r="H1500" s="8">
        <v>0</v>
      </c>
      <c r="I1500" s="8">
        <v>0</v>
      </c>
      <c r="J1500" s="8">
        <v>0</v>
      </c>
      <c r="K1500" s="8">
        <v>0</v>
      </c>
      <c r="L1500" s="8">
        <v>1010</v>
      </c>
      <c r="M1500" s="9">
        <f t="shared" si="80"/>
        <v>6312.5</v>
      </c>
      <c r="N1500" s="8">
        <v>4</v>
      </c>
      <c r="O1500" s="8">
        <v>2</v>
      </c>
      <c r="P1500" s="8">
        <v>0</v>
      </c>
      <c r="Q1500" s="8">
        <v>1071</v>
      </c>
      <c r="R1500" s="9">
        <f t="shared" si="81"/>
        <v>6693.75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8">
        <v>52</v>
      </c>
      <c r="AF1500" s="5">
        <v>1</v>
      </c>
    </row>
    <row r="1501" spans="1:32" x14ac:dyDescent="0.25">
      <c r="A1501" s="2">
        <v>2014</v>
      </c>
      <c r="B1501" s="1" t="s">
        <v>30</v>
      </c>
      <c r="C1501" s="8">
        <v>137</v>
      </c>
      <c r="D1501" s="8">
        <v>35618</v>
      </c>
      <c r="E1501" s="9">
        <f t="shared" ref="E1501:E1527" si="83">D1501/C1501/12*1000</f>
        <v>21665.450121654503</v>
      </c>
      <c r="F1501" s="8">
        <v>3364</v>
      </c>
      <c r="G1501" s="8">
        <v>1401</v>
      </c>
      <c r="H1501" s="8">
        <v>525</v>
      </c>
      <c r="I1501" s="8">
        <v>0</v>
      </c>
      <c r="J1501" s="8">
        <v>0</v>
      </c>
      <c r="K1501" s="8">
        <v>0</v>
      </c>
      <c r="L1501" s="8">
        <v>13672</v>
      </c>
      <c r="M1501" s="9">
        <f t="shared" si="80"/>
        <v>99.795620437956202</v>
      </c>
      <c r="N1501" s="8">
        <v>37</v>
      </c>
      <c r="O1501" s="8">
        <v>5</v>
      </c>
      <c r="P1501" s="8">
        <v>2</v>
      </c>
      <c r="Q1501" s="8">
        <v>188961</v>
      </c>
      <c r="R1501" s="9">
        <f t="shared" si="81"/>
        <v>1379.2773722627737</v>
      </c>
      <c r="S1501" s="5">
        <v>1</v>
      </c>
      <c r="T1501" s="5">
        <v>0</v>
      </c>
      <c r="U1501" s="5">
        <v>1</v>
      </c>
      <c r="V1501" s="5">
        <v>0</v>
      </c>
      <c r="W1501" s="5">
        <v>0</v>
      </c>
      <c r="X1501" s="5">
        <v>0</v>
      </c>
      <c r="Y1501" s="5">
        <v>0</v>
      </c>
      <c r="Z1501" s="5">
        <v>1</v>
      </c>
      <c r="AA1501" s="5">
        <v>0</v>
      </c>
      <c r="AB1501" s="5">
        <v>0</v>
      </c>
      <c r="AC1501" s="5">
        <v>1</v>
      </c>
      <c r="AD1501" s="5">
        <v>0</v>
      </c>
      <c r="AE1501" s="8">
        <v>87954</v>
      </c>
      <c r="AF1501" s="5">
        <v>1</v>
      </c>
    </row>
    <row r="1502" spans="1:32" x14ac:dyDescent="0.25">
      <c r="A1502" s="2">
        <v>2014</v>
      </c>
      <c r="B1502" s="1" t="s">
        <v>29</v>
      </c>
      <c r="C1502" s="8">
        <v>44</v>
      </c>
      <c r="D1502" s="8">
        <v>4375</v>
      </c>
      <c r="E1502" s="9">
        <f t="shared" si="83"/>
        <v>8285.9848484848499</v>
      </c>
      <c r="F1502" s="8">
        <v>2403</v>
      </c>
      <c r="G1502" s="8">
        <v>779</v>
      </c>
      <c r="H1502" s="8">
        <v>347</v>
      </c>
      <c r="I1502" s="8">
        <v>0</v>
      </c>
      <c r="J1502" s="8">
        <v>0</v>
      </c>
      <c r="K1502" s="8">
        <v>0</v>
      </c>
      <c r="L1502" s="8">
        <v>5376</v>
      </c>
      <c r="M1502" s="9">
        <f t="shared" si="80"/>
        <v>122.18181818181819</v>
      </c>
      <c r="N1502" s="8">
        <v>16</v>
      </c>
      <c r="O1502" s="8">
        <v>3</v>
      </c>
      <c r="P1502" s="8">
        <v>1</v>
      </c>
      <c r="Q1502" s="8">
        <v>33252</v>
      </c>
      <c r="R1502" s="9">
        <f t="shared" si="81"/>
        <v>755.72727272727275</v>
      </c>
      <c r="S1502" s="5">
        <v>1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1</v>
      </c>
      <c r="AA1502" s="5">
        <v>0</v>
      </c>
      <c r="AB1502" s="5">
        <v>0</v>
      </c>
      <c r="AC1502" s="5">
        <v>1</v>
      </c>
      <c r="AD1502" s="5">
        <v>0</v>
      </c>
      <c r="AE1502" s="8">
        <v>29753</v>
      </c>
      <c r="AF1502" s="5">
        <v>0</v>
      </c>
    </row>
    <row r="1503" spans="1:32" x14ac:dyDescent="0.25">
      <c r="A1503" s="2">
        <v>2014</v>
      </c>
      <c r="B1503" s="1" t="s">
        <v>30</v>
      </c>
      <c r="C1503" s="8">
        <v>2</v>
      </c>
      <c r="D1503" s="8">
        <v>166</v>
      </c>
      <c r="E1503" s="9">
        <f t="shared" si="83"/>
        <v>6916.666666666667</v>
      </c>
      <c r="F1503" s="8">
        <v>250</v>
      </c>
      <c r="G1503" s="8">
        <v>0</v>
      </c>
      <c r="H1503" s="8">
        <v>0</v>
      </c>
      <c r="I1503" s="8">
        <v>0</v>
      </c>
      <c r="J1503" s="8">
        <v>0</v>
      </c>
      <c r="K1503" s="8">
        <v>0</v>
      </c>
      <c r="L1503" s="8">
        <v>400</v>
      </c>
      <c r="M1503" s="9">
        <f t="shared" si="80"/>
        <v>200</v>
      </c>
      <c r="N1503" s="8">
        <v>3</v>
      </c>
      <c r="O1503" s="8">
        <v>0</v>
      </c>
      <c r="P1503" s="8">
        <v>0</v>
      </c>
      <c r="Q1503" s="8">
        <v>656</v>
      </c>
      <c r="R1503" s="9">
        <f t="shared" si="81"/>
        <v>328</v>
      </c>
      <c r="S1503" s="5">
        <v>1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8">
        <v>729</v>
      </c>
      <c r="AF1503" s="5">
        <v>0</v>
      </c>
    </row>
    <row r="1504" spans="1:32" x14ac:dyDescent="0.25">
      <c r="A1504" s="2">
        <v>2014</v>
      </c>
      <c r="B1504" s="1" t="s">
        <v>29</v>
      </c>
      <c r="C1504" s="8">
        <v>30</v>
      </c>
      <c r="D1504" s="8">
        <v>4673</v>
      </c>
      <c r="E1504" s="9">
        <f t="shared" si="83"/>
        <v>12980.555555555557</v>
      </c>
      <c r="F1504" s="8">
        <v>2350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995</v>
      </c>
      <c r="M1504" s="9">
        <f t="shared" si="80"/>
        <v>33.166666666666664</v>
      </c>
      <c r="N1504" s="8">
        <v>5</v>
      </c>
      <c r="O1504" s="8">
        <v>0</v>
      </c>
      <c r="P1504" s="8">
        <v>0</v>
      </c>
      <c r="Q1504" s="8">
        <v>6536</v>
      </c>
      <c r="R1504" s="9">
        <f t="shared" si="81"/>
        <v>217.86666666666667</v>
      </c>
      <c r="S1504" s="5">
        <v>1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8">
        <v>17302</v>
      </c>
      <c r="AF1504" s="5">
        <v>0</v>
      </c>
    </row>
    <row r="1505" spans="1:32" x14ac:dyDescent="0.25">
      <c r="A1505" s="2">
        <v>2014</v>
      </c>
      <c r="B1505" s="1" t="s">
        <v>29</v>
      </c>
      <c r="C1505" s="8">
        <v>10</v>
      </c>
      <c r="D1505" s="8">
        <v>1351</v>
      </c>
      <c r="E1505" s="9">
        <f t="shared" si="83"/>
        <v>11258.333333333332</v>
      </c>
      <c r="F1505" s="9">
        <v>1270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2750</v>
      </c>
      <c r="M1505" s="9">
        <f t="shared" si="80"/>
        <v>275</v>
      </c>
      <c r="N1505" s="8">
        <v>6</v>
      </c>
      <c r="O1505" s="8">
        <v>6</v>
      </c>
      <c r="P1505" s="8">
        <v>0</v>
      </c>
      <c r="Q1505" s="8">
        <v>32809</v>
      </c>
      <c r="R1505" s="9">
        <f t="shared" si="81"/>
        <v>3280.9</v>
      </c>
      <c r="S1505" s="5">
        <v>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8">
        <v>7456</v>
      </c>
      <c r="AF1505" s="5">
        <v>0</v>
      </c>
    </row>
    <row r="1506" spans="1:32" x14ac:dyDescent="0.25">
      <c r="A1506" s="2">
        <v>2014</v>
      </c>
      <c r="B1506" s="1" t="s">
        <v>29</v>
      </c>
      <c r="C1506" s="8">
        <v>12</v>
      </c>
      <c r="D1506" s="8">
        <v>1210</v>
      </c>
      <c r="E1506" s="9">
        <f>D1506/C1506/12*1000</f>
        <v>8402.7777777777774</v>
      </c>
      <c r="F1506" s="9">
        <v>1598</v>
      </c>
      <c r="G1506" s="8">
        <v>0</v>
      </c>
      <c r="H1506" s="8">
        <v>0</v>
      </c>
      <c r="I1506" s="8">
        <v>0</v>
      </c>
      <c r="J1506" s="8">
        <v>0</v>
      </c>
      <c r="K1506" s="8">
        <v>0</v>
      </c>
      <c r="L1506" s="8">
        <v>1220</v>
      </c>
      <c r="M1506" s="9">
        <f t="shared" si="80"/>
        <v>101.66666666666667</v>
      </c>
      <c r="N1506" s="8">
        <v>7</v>
      </c>
      <c r="O1506" s="8">
        <v>1</v>
      </c>
      <c r="P1506" s="8">
        <v>0</v>
      </c>
      <c r="Q1506" s="8">
        <v>19317</v>
      </c>
      <c r="R1506" s="9">
        <f t="shared" si="81"/>
        <v>1609.75</v>
      </c>
      <c r="S1506" s="5">
        <v>1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8">
        <v>9317</v>
      </c>
      <c r="AF1506" s="5">
        <v>1</v>
      </c>
    </row>
    <row r="1507" spans="1:32" x14ac:dyDescent="0.25">
      <c r="A1507" s="2">
        <v>2014</v>
      </c>
      <c r="B1507" s="1" t="s">
        <v>29</v>
      </c>
      <c r="C1507" s="8">
        <v>58</v>
      </c>
      <c r="D1507" s="8">
        <v>8112</v>
      </c>
      <c r="E1507" s="9">
        <f t="shared" si="83"/>
        <v>11655.172413793103</v>
      </c>
      <c r="F1507" s="9">
        <v>5666</v>
      </c>
      <c r="G1507" s="8">
        <v>0</v>
      </c>
      <c r="H1507" s="8">
        <v>0</v>
      </c>
      <c r="I1507" s="8">
        <v>0</v>
      </c>
      <c r="J1507" s="8">
        <v>0</v>
      </c>
      <c r="K1507" s="8">
        <v>0</v>
      </c>
      <c r="L1507" s="8">
        <v>6691</v>
      </c>
      <c r="M1507" s="9">
        <f t="shared" si="80"/>
        <v>115.36206896551724</v>
      </c>
      <c r="N1507" s="8">
        <v>22</v>
      </c>
      <c r="O1507" s="8">
        <v>7</v>
      </c>
      <c r="P1507" s="8">
        <v>1</v>
      </c>
      <c r="Q1507" s="8">
        <v>94799</v>
      </c>
      <c r="R1507" s="9">
        <f t="shared" si="81"/>
        <v>1634.4655172413793</v>
      </c>
      <c r="S1507" s="5">
        <v>1</v>
      </c>
      <c r="T1507" s="5">
        <v>0</v>
      </c>
      <c r="U1507" s="5">
        <v>1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>
        <v>0</v>
      </c>
      <c r="AE1507" s="8">
        <v>43320</v>
      </c>
      <c r="AF1507" s="5">
        <v>1</v>
      </c>
    </row>
    <row r="1508" spans="1:32" x14ac:dyDescent="0.25">
      <c r="A1508" s="2">
        <v>2014</v>
      </c>
      <c r="B1508" s="1" t="s">
        <v>30</v>
      </c>
      <c r="C1508" s="8">
        <v>56</v>
      </c>
      <c r="D1508" s="8">
        <v>7761</v>
      </c>
      <c r="E1508" s="9">
        <f t="shared" si="83"/>
        <v>11549.107142857145</v>
      </c>
      <c r="F1508" s="9">
        <v>3632</v>
      </c>
      <c r="G1508" s="8">
        <v>440</v>
      </c>
      <c r="H1508" s="8">
        <v>215</v>
      </c>
      <c r="I1508" s="8">
        <v>0</v>
      </c>
      <c r="J1508" s="8">
        <v>0</v>
      </c>
      <c r="K1508" s="8">
        <v>0</v>
      </c>
      <c r="L1508" s="8">
        <v>5858</v>
      </c>
      <c r="M1508" s="9">
        <f t="shared" si="80"/>
        <v>104.60714285714286</v>
      </c>
      <c r="N1508" s="8">
        <v>13</v>
      </c>
      <c r="O1508" s="8">
        <v>6</v>
      </c>
      <c r="P1508" s="8">
        <v>3</v>
      </c>
      <c r="Q1508" s="8">
        <v>49560</v>
      </c>
      <c r="R1508" s="9">
        <f t="shared" si="81"/>
        <v>885</v>
      </c>
      <c r="S1508" s="5">
        <v>1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1</v>
      </c>
      <c r="AA1508" s="5">
        <v>0</v>
      </c>
      <c r="AB1508" s="5">
        <v>0</v>
      </c>
      <c r="AC1508" s="5">
        <v>1</v>
      </c>
      <c r="AD1508" s="5">
        <v>0</v>
      </c>
      <c r="AE1508" s="8">
        <v>22846</v>
      </c>
      <c r="AF1508" s="5">
        <v>1</v>
      </c>
    </row>
    <row r="1509" spans="1:32" x14ac:dyDescent="0.25">
      <c r="A1509" s="2">
        <v>2014</v>
      </c>
      <c r="B1509" s="1" t="s">
        <v>30</v>
      </c>
      <c r="C1509" s="8">
        <v>174</v>
      </c>
      <c r="D1509" s="8">
        <v>29217</v>
      </c>
      <c r="E1509" s="9">
        <f t="shared" si="83"/>
        <v>13992.816091954024</v>
      </c>
      <c r="F1509" s="9">
        <v>7008</v>
      </c>
      <c r="G1509" s="8">
        <v>1366</v>
      </c>
      <c r="H1509" s="8">
        <v>473</v>
      </c>
      <c r="I1509" s="8">
        <v>0</v>
      </c>
      <c r="J1509" s="8">
        <v>0</v>
      </c>
      <c r="K1509" s="8">
        <v>0</v>
      </c>
      <c r="L1509" s="8">
        <v>9811</v>
      </c>
      <c r="M1509" s="9">
        <f t="shared" si="80"/>
        <v>56.385057471264368</v>
      </c>
      <c r="N1509" s="8">
        <v>28</v>
      </c>
      <c r="O1509" s="8">
        <v>11</v>
      </c>
      <c r="P1509" s="8">
        <v>3</v>
      </c>
      <c r="Q1509" s="8">
        <v>173518</v>
      </c>
      <c r="R1509" s="9">
        <f t="shared" si="81"/>
        <v>997.22988505747128</v>
      </c>
      <c r="S1509" s="5">
        <v>1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1</v>
      </c>
      <c r="AA1509" s="5">
        <v>0</v>
      </c>
      <c r="AB1509" s="5">
        <v>0</v>
      </c>
      <c r="AC1509" s="5">
        <v>1</v>
      </c>
      <c r="AD1509" s="5">
        <v>0</v>
      </c>
      <c r="AE1509" s="8">
        <v>84506</v>
      </c>
      <c r="AF1509" s="5">
        <v>1</v>
      </c>
    </row>
    <row r="1510" spans="1:32" x14ac:dyDescent="0.25">
      <c r="A1510" s="2">
        <v>2014</v>
      </c>
      <c r="B1510" s="1" t="s">
        <v>30</v>
      </c>
      <c r="C1510" s="8">
        <v>27</v>
      </c>
      <c r="D1510" s="8">
        <v>3401</v>
      </c>
      <c r="E1510" s="9">
        <f t="shared" si="83"/>
        <v>10496.913580246914</v>
      </c>
      <c r="F1510" s="8">
        <v>7241</v>
      </c>
      <c r="G1510" s="8">
        <v>166</v>
      </c>
      <c r="H1510" s="8">
        <v>87</v>
      </c>
      <c r="I1510" s="8">
        <v>0</v>
      </c>
      <c r="J1510" s="8">
        <v>0</v>
      </c>
      <c r="K1510" s="8">
        <v>0</v>
      </c>
      <c r="L1510" s="8">
        <v>3185</v>
      </c>
      <c r="M1510" s="9">
        <f t="shared" si="80"/>
        <v>117.96296296296296</v>
      </c>
      <c r="N1510" s="8">
        <v>25</v>
      </c>
      <c r="O1510" s="8">
        <v>10</v>
      </c>
      <c r="P1510" s="8">
        <v>1</v>
      </c>
      <c r="Q1510" s="8">
        <v>52007</v>
      </c>
      <c r="R1510" s="9">
        <f t="shared" si="81"/>
        <v>1926.1851851851852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1</v>
      </c>
      <c r="AA1510" s="5">
        <v>0</v>
      </c>
      <c r="AB1510" s="5">
        <v>0</v>
      </c>
      <c r="AC1510" s="5">
        <v>1</v>
      </c>
      <c r="AD1510" s="5">
        <v>0</v>
      </c>
      <c r="AE1510" s="8">
        <v>10049</v>
      </c>
      <c r="AF1510" s="5">
        <v>0</v>
      </c>
    </row>
    <row r="1511" spans="1:32" x14ac:dyDescent="0.25">
      <c r="A1511" s="2">
        <v>2014</v>
      </c>
      <c r="B1511" s="1" t="s">
        <v>29</v>
      </c>
      <c r="C1511" s="9">
        <v>56</v>
      </c>
      <c r="D1511" s="9">
        <v>7516</v>
      </c>
      <c r="E1511" s="9">
        <f t="shared" si="83"/>
        <v>11184.523809523811</v>
      </c>
      <c r="F1511" s="9">
        <v>3760</v>
      </c>
      <c r="G1511" s="9">
        <v>720</v>
      </c>
      <c r="H1511" s="9">
        <v>350</v>
      </c>
      <c r="I1511" s="9">
        <v>0</v>
      </c>
      <c r="J1511" s="9">
        <v>0</v>
      </c>
      <c r="K1511" s="9">
        <v>0</v>
      </c>
      <c r="L1511" s="9">
        <v>5622</v>
      </c>
      <c r="M1511" s="9">
        <f t="shared" si="80"/>
        <v>100.39285714285714</v>
      </c>
      <c r="N1511" s="9">
        <v>22</v>
      </c>
      <c r="O1511" s="9">
        <v>6</v>
      </c>
      <c r="P1511" s="9">
        <v>2</v>
      </c>
      <c r="Q1511" s="9">
        <v>51830</v>
      </c>
      <c r="R1511" s="9">
        <f t="shared" si="81"/>
        <v>925.53571428571433</v>
      </c>
      <c r="S1511" s="5">
        <v>1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1</v>
      </c>
      <c r="AA1511" s="5">
        <v>0</v>
      </c>
      <c r="AB1511" s="5">
        <v>0</v>
      </c>
      <c r="AC1511" s="5">
        <v>1</v>
      </c>
      <c r="AD1511" s="5">
        <v>0</v>
      </c>
      <c r="AE1511" s="9">
        <v>23158</v>
      </c>
      <c r="AF1511" s="5">
        <v>0</v>
      </c>
    </row>
    <row r="1512" spans="1:32" x14ac:dyDescent="0.25">
      <c r="A1512" s="2">
        <v>2014</v>
      </c>
      <c r="B1512" s="1" t="s">
        <v>30</v>
      </c>
      <c r="C1512" s="8">
        <v>5</v>
      </c>
      <c r="D1512" s="8">
        <v>657</v>
      </c>
      <c r="E1512" s="9">
        <f t="shared" si="83"/>
        <v>10950.000000000002</v>
      </c>
      <c r="F1512" s="8">
        <v>1767</v>
      </c>
      <c r="G1512" s="8">
        <v>33</v>
      </c>
      <c r="H1512" s="8">
        <v>23</v>
      </c>
      <c r="I1512" s="8">
        <v>0</v>
      </c>
      <c r="J1512" s="8">
        <v>0</v>
      </c>
      <c r="K1512" s="8">
        <v>0</v>
      </c>
      <c r="L1512" s="8">
        <v>1131</v>
      </c>
      <c r="M1512" s="9">
        <f t="shared" si="80"/>
        <v>226.2</v>
      </c>
      <c r="N1512" s="8">
        <v>9</v>
      </c>
      <c r="O1512" s="8">
        <v>2</v>
      </c>
      <c r="P1512" s="8">
        <v>0</v>
      </c>
      <c r="Q1512" s="8">
        <v>8586</v>
      </c>
      <c r="R1512" s="9">
        <f t="shared" si="81"/>
        <v>1717.2</v>
      </c>
      <c r="S1512" s="5">
        <v>1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1</v>
      </c>
      <c r="AA1512" s="5">
        <v>0</v>
      </c>
      <c r="AB1512" s="5">
        <v>0</v>
      </c>
      <c r="AC1512" s="5">
        <v>1</v>
      </c>
      <c r="AD1512" s="5">
        <v>0</v>
      </c>
      <c r="AE1512" s="8">
        <v>2038</v>
      </c>
      <c r="AF1512" s="5">
        <v>0</v>
      </c>
    </row>
    <row r="1513" spans="1:32" x14ac:dyDescent="0.25">
      <c r="A1513" s="2">
        <v>2014</v>
      </c>
      <c r="B1513" s="1" t="s">
        <v>29</v>
      </c>
      <c r="C1513" s="8">
        <v>1</v>
      </c>
      <c r="D1513" s="8">
        <v>34</v>
      </c>
      <c r="E1513" s="9">
        <f t="shared" si="83"/>
        <v>2833.3333333333335</v>
      </c>
      <c r="F1513" s="8">
        <v>89</v>
      </c>
      <c r="G1513" s="8">
        <v>0</v>
      </c>
      <c r="H1513" s="8">
        <v>0</v>
      </c>
      <c r="I1513" s="8">
        <v>0</v>
      </c>
      <c r="J1513" s="8">
        <v>0</v>
      </c>
      <c r="K1513" s="8">
        <v>0</v>
      </c>
      <c r="L1513" s="8">
        <v>823</v>
      </c>
      <c r="M1513" s="9">
        <f t="shared" si="80"/>
        <v>823</v>
      </c>
      <c r="N1513" s="8">
        <v>1</v>
      </c>
      <c r="O1513" s="8">
        <v>1</v>
      </c>
      <c r="P1513" s="8">
        <v>0</v>
      </c>
      <c r="Q1513" s="8">
        <v>639</v>
      </c>
      <c r="R1513" s="9">
        <f t="shared" si="81"/>
        <v>639</v>
      </c>
      <c r="S1513" s="5">
        <v>1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8">
        <v>99</v>
      </c>
      <c r="AF1513" s="5">
        <v>0</v>
      </c>
    </row>
    <row r="1514" spans="1:32" x14ac:dyDescent="0.25">
      <c r="A1514" s="2">
        <v>2014</v>
      </c>
      <c r="B1514" s="1" t="s">
        <v>30</v>
      </c>
      <c r="C1514" s="8">
        <v>7</v>
      </c>
      <c r="D1514" s="8">
        <v>993</v>
      </c>
      <c r="E1514" s="9">
        <f t="shared" si="83"/>
        <v>11821.428571428571</v>
      </c>
      <c r="F1514" s="8">
        <v>2336</v>
      </c>
      <c r="G1514" s="8">
        <v>497</v>
      </c>
      <c r="H1514" s="8">
        <v>110</v>
      </c>
      <c r="I1514" s="8">
        <v>0</v>
      </c>
      <c r="J1514" s="8">
        <v>0</v>
      </c>
      <c r="K1514" s="8">
        <v>0</v>
      </c>
      <c r="L1514" s="8">
        <v>7505</v>
      </c>
      <c r="M1514" s="9">
        <f t="shared" si="80"/>
        <v>1072.1428571428571</v>
      </c>
      <c r="N1514" s="8">
        <v>16</v>
      </c>
      <c r="O1514" s="8">
        <v>4</v>
      </c>
      <c r="P1514" s="8">
        <v>1</v>
      </c>
      <c r="Q1514" s="8">
        <v>34753</v>
      </c>
      <c r="R1514" s="9">
        <f t="shared" si="81"/>
        <v>4964.7142857142853</v>
      </c>
      <c r="S1514" s="5">
        <v>1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1</v>
      </c>
      <c r="AA1514" s="5">
        <v>0</v>
      </c>
      <c r="AB1514" s="5">
        <v>0</v>
      </c>
      <c r="AC1514" s="5">
        <v>1</v>
      </c>
      <c r="AD1514" s="5">
        <v>0</v>
      </c>
      <c r="AE1514" s="8">
        <v>8031</v>
      </c>
      <c r="AF1514" s="5">
        <v>1</v>
      </c>
    </row>
    <row r="1515" spans="1:32" x14ac:dyDescent="0.25">
      <c r="A1515" s="2">
        <v>2014</v>
      </c>
      <c r="B1515" s="1" t="s">
        <v>29</v>
      </c>
      <c r="C1515" s="8">
        <v>25</v>
      </c>
      <c r="D1515" s="8">
        <v>2929</v>
      </c>
      <c r="E1515" s="9">
        <f t="shared" si="83"/>
        <v>9763.3333333333339</v>
      </c>
      <c r="F1515" s="8">
        <v>1944</v>
      </c>
      <c r="G1515" s="8">
        <v>380</v>
      </c>
      <c r="H1515" s="8">
        <v>162</v>
      </c>
      <c r="I1515" s="8">
        <v>188</v>
      </c>
      <c r="J1515" s="8">
        <v>0</v>
      </c>
      <c r="K1515" s="8">
        <v>0</v>
      </c>
      <c r="L1515" s="8">
        <v>4027</v>
      </c>
      <c r="M1515" s="9">
        <f t="shared" si="80"/>
        <v>161.08000000000001</v>
      </c>
      <c r="N1515" s="8">
        <v>8</v>
      </c>
      <c r="O1515" s="8">
        <v>1</v>
      </c>
      <c r="P1515" s="8">
        <v>0</v>
      </c>
      <c r="Q1515" s="8">
        <v>70374</v>
      </c>
      <c r="R1515" s="9">
        <f t="shared" si="81"/>
        <v>2814.96</v>
      </c>
      <c r="S1515" s="5">
        <v>1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1</v>
      </c>
      <c r="Z1515" s="5">
        <v>1</v>
      </c>
      <c r="AA1515" s="5">
        <v>1</v>
      </c>
      <c r="AB1515" s="5">
        <v>0</v>
      </c>
      <c r="AC1515" s="5">
        <v>1</v>
      </c>
      <c r="AD1515" s="5">
        <v>0</v>
      </c>
      <c r="AE1515" s="8">
        <v>16760</v>
      </c>
      <c r="AF1515" s="5">
        <v>1</v>
      </c>
    </row>
    <row r="1516" spans="1:32" x14ac:dyDescent="0.25">
      <c r="A1516" s="2">
        <v>2014</v>
      </c>
      <c r="B1516" s="1" t="s">
        <v>30</v>
      </c>
      <c r="C1516" s="8">
        <v>16</v>
      </c>
      <c r="D1516" s="8">
        <v>1828</v>
      </c>
      <c r="E1516" s="9">
        <f t="shared" si="83"/>
        <v>9520.8333333333339</v>
      </c>
      <c r="F1516" s="8">
        <v>3344</v>
      </c>
      <c r="G1516" s="8">
        <v>123</v>
      </c>
      <c r="H1516" s="8">
        <v>97</v>
      </c>
      <c r="I1516" s="8">
        <v>0</v>
      </c>
      <c r="J1516" s="8">
        <v>0</v>
      </c>
      <c r="K1516" s="8">
        <v>0</v>
      </c>
      <c r="L1516" s="8">
        <v>2591</v>
      </c>
      <c r="M1516" s="9">
        <f t="shared" si="80"/>
        <v>161.9375</v>
      </c>
      <c r="N1516" s="8">
        <v>10</v>
      </c>
      <c r="O1516" s="8">
        <v>2</v>
      </c>
      <c r="P1516" s="8">
        <v>1</v>
      </c>
      <c r="Q1516" s="8">
        <v>26252</v>
      </c>
      <c r="R1516" s="9">
        <f t="shared" si="81"/>
        <v>1640.75</v>
      </c>
      <c r="S1516" s="5">
        <v>1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1</v>
      </c>
      <c r="AA1516" s="5">
        <v>0</v>
      </c>
      <c r="AB1516" s="5">
        <v>0</v>
      </c>
      <c r="AC1516" s="5">
        <v>1</v>
      </c>
      <c r="AD1516" s="5">
        <v>0</v>
      </c>
      <c r="AE1516" s="8">
        <v>6808</v>
      </c>
      <c r="AF1516" s="5">
        <v>0</v>
      </c>
    </row>
    <row r="1517" spans="1:32" x14ac:dyDescent="0.25">
      <c r="A1517" s="2">
        <v>2014</v>
      </c>
      <c r="B1517" s="1" t="s">
        <v>30</v>
      </c>
      <c r="C1517" s="8">
        <v>1</v>
      </c>
      <c r="D1517" s="8">
        <v>127</v>
      </c>
      <c r="E1517" s="9">
        <f t="shared" si="83"/>
        <v>10583.333333333334</v>
      </c>
      <c r="F1517" s="8">
        <v>800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610</v>
      </c>
      <c r="M1517" s="9">
        <f t="shared" si="80"/>
        <v>610</v>
      </c>
      <c r="N1517" s="8">
        <v>2</v>
      </c>
      <c r="O1517" s="8">
        <v>1</v>
      </c>
      <c r="P1517" s="8">
        <v>0</v>
      </c>
      <c r="Q1517" s="8">
        <v>13631</v>
      </c>
      <c r="R1517" s="9">
        <f t="shared" si="81"/>
        <v>13631</v>
      </c>
      <c r="S1517" s="5">
        <v>1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8">
        <v>131</v>
      </c>
      <c r="AF1517" s="5">
        <v>1</v>
      </c>
    </row>
    <row r="1518" spans="1:32" x14ac:dyDescent="0.25">
      <c r="A1518" s="2">
        <v>2014</v>
      </c>
      <c r="B1518" s="1" t="s">
        <v>30</v>
      </c>
      <c r="C1518" s="8">
        <v>4</v>
      </c>
      <c r="D1518" s="8">
        <v>483</v>
      </c>
      <c r="E1518" s="9">
        <f t="shared" si="83"/>
        <v>10062.5</v>
      </c>
      <c r="F1518" s="8">
        <v>1690</v>
      </c>
      <c r="G1518" s="8">
        <v>22</v>
      </c>
      <c r="H1518" s="8">
        <v>11</v>
      </c>
      <c r="I1518" s="8">
        <v>0</v>
      </c>
      <c r="J1518" s="8">
        <v>0</v>
      </c>
      <c r="K1518" s="8">
        <v>0</v>
      </c>
      <c r="L1518" s="8">
        <v>4091</v>
      </c>
      <c r="M1518" s="9">
        <f t="shared" si="80"/>
        <v>1022.75</v>
      </c>
      <c r="N1518" s="8">
        <v>6</v>
      </c>
      <c r="O1518" s="8">
        <v>1</v>
      </c>
      <c r="P1518" s="8">
        <v>0</v>
      </c>
      <c r="Q1518" s="8">
        <v>9241</v>
      </c>
      <c r="R1518" s="9">
        <f t="shared" si="81"/>
        <v>2310.25</v>
      </c>
      <c r="S1518" s="5">
        <v>1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1</v>
      </c>
      <c r="AA1518" s="5">
        <v>0</v>
      </c>
      <c r="AB1518" s="5">
        <v>0</v>
      </c>
      <c r="AC1518" s="5">
        <v>1</v>
      </c>
      <c r="AD1518" s="5">
        <v>0</v>
      </c>
      <c r="AE1518" s="8">
        <v>1212</v>
      </c>
      <c r="AF1518" s="5">
        <v>0</v>
      </c>
    </row>
    <row r="1519" spans="1:32" x14ac:dyDescent="0.25">
      <c r="A1519" s="2">
        <v>2014</v>
      </c>
      <c r="B1519" s="1" t="s">
        <v>30</v>
      </c>
      <c r="C1519" s="8">
        <v>1</v>
      </c>
      <c r="D1519" s="8">
        <v>124</v>
      </c>
      <c r="E1519" s="9">
        <f t="shared" si="83"/>
        <v>10333.333333333334</v>
      </c>
      <c r="F1519" s="8">
        <v>342</v>
      </c>
      <c r="G1519" s="8">
        <v>0</v>
      </c>
      <c r="H1519" s="8">
        <v>0</v>
      </c>
      <c r="I1519" s="8">
        <v>0</v>
      </c>
      <c r="J1519" s="8">
        <v>0</v>
      </c>
      <c r="K1519" s="8">
        <v>0</v>
      </c>
      <c r="L1519" s="8">
        <v>396</v>
      </c>
      <c r="M1519" s="9">
        <f t="shared" si="80"/>
        <v>396</v>
      </c>
      <c r="N1519" s="8">
        <v>2</v>
      </c>
      <c r="O1519" s="8">
        <v>1</v>
      </c>
      <c r="P1519" s="8">
        <v>0</v>
      </c>
      <c r="Q1519" s="8">
        <v>626</v>
      </c>
      <c r="R1519" s="9">
        <f t="shared" si="81"/>
        <v>626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8">
        <v>111</v>
      </c>
      <c r="AF1519" s="5">
        <v>0</v>
      </c>
    </row>
    <row r="1520" spans="1:32" x14ac:dyDescent="0.25">
      <c r="A1520" s="2">
        <v>2014</v>
      </c>
      <c r="B1520" s="1" t="s">
        <v>30</v>
      </c>
      <c r="C1520" s="8">
        <v>3</v>
      </c>
      <c r="D1520" s="8">
        <v>362</v>
      </c>
      <c r="E1520" s="9">
        <f t="shared" si="83"/>
        <v>10055.555555555555</v>
      </c>
      <c r="F1520" s="8">
        <v>1005</v>
      </c>
      <c r="G1520" s="8">
        <v>0</v>
      </c>
      <c r="H1520" s="8">
        <v>0</v>
      </c>
      <c r="I1520" s="8">
        <v>0</v>
      </c>
      <c r="J1520" s="8">
        <v>0</v>
      </c>
      <c r="K1520" s="8">
        <v>0</v>
      </c>
      <c r="L1520" s="8">
        <v>1377</v>
      </c>
      <c r="M1520" s="9">
        <f t="shared" si="80"/>
        <v>459</v>
      </c>
      <c r="N1520" s="8">
        <v>4</v>
      </c>
      <c r="O1520" s="8">
        <v>0</v>
      </c>
      <c r="P1520" s="8">
        <v>0</v>
      </c>
      <c r="Q1520" s="8">
        <v>5975</v>
      </c>
      <c r="R1520" s="9">
        <f t="shared" si="81"/>
        <v>1991.6666666666667</v>
      </c>
      <c r="S1520" s="5">
        <v>1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8">
        <v>1505</v>
      </c>
      <c r="AF1520" s="5">
        <v>0</v>
      </c>
    </row>
    <row r="1521" spans="1:32" x14ac:dyDescent="0.25">
      <c r="A1521" s="2">
        <v>2014</v>
      </c>
      <c r="B1521" s="1" t="s">
        <v>30</v>
      </c>
      <c r="C1521" s="8">
        <v>7</v>
      </c>
      <c r="D1521" s="8">
        <v>1024</v>
      </c>
      <c r="E1521" s="9">
        <f t="shared" si="83"/>
        <v>12190.476190476189</v>
      </c>
      <c r="F1521" s="8">
        <v>1831</v>
      </c>
      <c r="G1521" s="8">
        <v>341</v>
      </c>
      <c r="H1521" s="8">
        <v>51</v>
      </c>
      <c r="I1521" s="8">
        <v>0</v>
      </c>
      <c r="J1521" s="8">
        <v>0</v>
      </c>
      <c r="K1521" s="8">
        <v>0</v>
      </c>
      <c r="L1521" s="8">
        <v>1961</v>
      </c>
      <c r="M1521" s="9">
        <f t="shared" si="80"/>
        <v>280.14285714285717</v>
      </c>
      <c r="N1521" s="8">
        <v>5</v>
      </c>
      <c r="O1521" s="8">
        <v>2</v>
      </c>
      <c r="P1521" s="8">
        <v>0</v>
      </c>
      <c r="Q1521" s="8">
        <v>67865</v>
      </c>
      <c r="R1521" s="9">
        <f t="shared" si="81"/>
        <v>9695</v>
      </c>
      <c r="S1521" s="5">
        <v>1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1</v>
      </c>
      <c r="AA1521" s="5">
        <v>0</v>
      </c>
      <c r="AB1521" s="5">
        <v>0</v>
      </c>
      <c r="AC1521" s="5">
        <v>1</v>
      </c>
      <c r="AD1521" s="5">
        <v>0</v>
      </c>
      <c r="AE1521" s="8">
        <v>8924</v>
      </c>
      <c r="AF1521" s="5">
        <v>0</v>
      </c>
    </row>
    <row r="1522" spans="1:32" x14ac:dyDescent="0.25">
      <c r="A1522" s="2">
        <v>2014</v>
      </c>
      <c r="B1522" s="1" t="s">
        <v>30</v>
      </c>
      <c r="C1522" s="16">
        <v>24</v>
      </c>
      <c r="D1522" s="9">
        <v>2512</v>
      </c>
      <c r="E1522" s="9">
        <f t="shared" si="83"/>
        <v>8722.2222222222226</v>
      </c>
      <c r="F1522" s="9">
        <v>2432</v>
      </c>
      <c r="G1522" s="9">
        <v>309</v>
      </c>
      <c r="H1522" s="9">
        <v>150</v>
      </c>
      <c r="I1522" s="9">
        <v>0</v>
      </c>
      <c r="J1522" s="9">
        <v>0</v>
      </c>
      <c r="K1522" s="9">
        <v>0</v>
      </c>
      <c r="L1522" s="9">
        <v>4084</v>
      </c>
      <c r="M1522" s="9">
        <f t="shared" si="80"/>
        <v>170.16666666666666</v>
      </c>
      <c r="N1522" s="9">
        <v>17</v>
      </c>
      <c r="O1522" s="9">
        <v>4</v>
      </c>
      <c r="P1522" s="9">
        <v>1</v>
      </c>
      <c r="Q1522" s="9">
        <v>28871</v>
      </c>
      <c r="R1522" s="9">
        <f t="shared" si="81"/>
        <v>1202.9583333333333</v>
      </c>
      <c r="S1522" s="5">
        <v>1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1</v>
      </c>
      <c r="AA1522" s="5">
        <v>0</v>
      </c>
      <c r="AB1522" s="5">
        <v>0</v>
      </c>
      <c r="AC1522" s="5">
        <v>1</v>
      </c>
      <c r="AD1522" s="5">
        <v>0</v>
      </c>
      <c r="AE1522" s="9">
        <v>7474</v>
      </c>
      <c r="AF1522" s="5">
        <v>0</v>
      </c>
    </row>
    <row r="1523" spans="1:32" x14ac:dyDescent="0.25">
      <c r="A1523" s="2">
        <v>2014</v>
      </c>
      <c r="B1523" s="1" t="s">
        <v>30</v>
      </c>
      <c r="C1523" s="16">
        <v>13</v>
      </c>
      <c r="D1523" s="9">
        <v>1366</v>
      </c>
      <c r="E1523" s="9">
        <f t="shared" si="83"/>
        <v>8756.4102564102577</v>
      </c>
      <c r="F1523" s="9">
        <v>1058</v>
      </c>
      <c r="G1523" s="9">
        <v>184</v>
      </c>
      <c r="H1523" s="9">
        <v>110</v>
      </c>
      <c r="I1523" s="9">
        <v>0</v>
      </c>
      <c r="J1523" s="9">
        <v>0</v>
      </c>
      <c r="K1523" s="9">
        <v>0</v>
      </c>
      <c r="L1523" s="9">
        <v>1140</v>
      </c>
      <c r="M1523" s="9">
        <f t="shared" si="80"/>
        <v>87.692307692307693</v>
      </c>
      <c r="N1523" s="9">
        <v>8</v>
      </c>
      <c r="O1523" s="9">
        <v>2</v>
      </c>
      <c r="P1523" s="9">
        <v>1</v>
      </c>
      <c r="Q1523" s="9">
        <v>18810</v>
      </c>
      <c r="R1523" s="9">
        <f t="shared" si="81"/>
        <v>1446.9230769230769</v>
      </c>
      <c r="S1523" s="5">
        <v>1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1</v>
      </c>
      <c r="AA1523" s="5">
        <v>0</v>
      </c>
      <c r="AB1523" s="5">
        <v>0</v>
      </c>
      <c r="AC1523" s="5">
        <v>1</v>
      </c>
      <c r="AD1523" s="5">
        <v>0</v>
      </c>
      <c r="AE1523" s="9">
        <v>3938</v>
      </c>
      <c r="AF1523" s="5">
        <v>0</v>
      </c>
    </row>
    <row r="1524" spans="1:32" x14ac:dyDescent="0.25">
      <c r="A1524" s="2">
        <v>2014</v>
      </c>
      <c r="B1524" s="1" t="s">
        <v>30</v>
      </c>
      <c r="C1524" s="16">
        <v>11</v>
      </c>
      <c r="D1524" s="9">
        <v>1124</v>
      </c>
      <c r="E1524" s="9">
        <f t="shared" si="83"/>
        <v>8515.1515151515159</v>
      </c>
      <c r="F1524" s="9">
        <v>1147</v>
      </c>
      <c r="G1524" s="9">
        <v>151</v>
      </c>
      <c r="H1524" s="9">
        <v>111</v>
      </c>
      <c r="I1524" s="9">
        <v>0</v>
      </c>
      <c r="J1524" s="9">
        <v>0</v>
      </c>
      <c r="K1524" s="9">
        <v>0</v>
      </c>
      <c r="L1524" s="9">
        <v>2473</v>
      </c>
      <c r="M1524" s="9">
        <f t="shared" si="80"/>
        <v>224.81818181818181</v>
      </c>
      <c r="N1524" s="9">
        <v>11</v>
      </c>
      <c r="O1524" s="9">
        <v>3</v>
      </c>
      <c r="P1524" s="9">
        <v>1</v>
      </c>
      <c r="Q1524" s="9">
        <v>12793</v>
      </c>
      <c r="R1524" s="9">
        <f t="shared" si="81"/>
        <v>1163</v>
      </c>
      <c r="S1524" s="5">
        <v>1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1</v>
      </c>
      <c r="AA1524" s="5">
        <v>0</v>
      </c>
      <c r="AB1524" s="5">
        <v>0</v>
      </c>
      <c r="AC1524" s="5">
        <v>1</v>
      </c>
      <c r="AD1524" s="5">
        <v>0</v>
      </c>
      <c r="AE1524" s="9">
        <v>3533</v>
      </c>
      <c r="AF1524" s="5">
        <v>0</v>
      </c>
    </row>
    <row r="1525" spans="1:32" x14ac:dyDescent="0.25">
      <c r="A1525" s="2">
        <v>2014</v>
      </c>
      <c r="B1525" s="1" t="s">
        <v>30</v>
      </c>
      <c r="C1525" s="16">
        <v>5</v>
      </c>
      <c r="D1525" s="9">
        <v>491</v>
      </c>
      <c r="E1525" s="9">
        <f t="shared" si="83"/>
        <v>8183.3333333333339</v>
      </c>
      <c r="F1525" s="9">
        <v>1717</v>
      </c>
      <c r="G1525" s="9">
        <v>65</v>
      </c>
      <c r="H1525" s="9">
        <v>0</v>
      </c>
      <c r="I1525" s="9">
        <v>0</v>
      </c>
      <c r="J1525" s="9">
        <v>0</v>
      </c>
      <c r="K1525" s="9">
        <v>0</v>
      </c>
      <c r="L1525" s="9">
        <v>370</v>
      </c>
      <c r="M1525" s="9">
        <f t="shared" si="80"/>
        <v>74</v>
      </c>
      <c r="N1525" s="9">
        <v>1</v>
      </c>
      <c r="O1525" s="9">
        <v>1</v>
      </c>
      <c r="P1525" s="9">
        <v>0</v>
      </c>
      <c r="Q1525" s="9">
        <v>6508</v>
      </c>
      <c r="R1525" s="9">
        <f t="shared" si="81"/>
        <v>1301.5999999999999</v>
      </c>
      <c r="S1525" s="5">
        <v>1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1</v>
      </c>
      <c r="AA1525" s="5">
        <v>0</v>
      </c>
      <c r="AB1525" s="5">
        <v>0</v>
      </c>
      <c r="AC1525" s="5">
        <v>0</v>
      </c>
      <c r="AD1525" s="5">
        <v>0</v>
      </c>
      <c r="AE1525" s="9">
        <v>4622</v>
      </c>
      <c r="AF1525" s="5">
        <v>0</v>
      </c>
    </row>
    <row r="1526" spans="1:32" x14ac:dyDescent="0.25">
      <c r="A1526" s="2">
        <v>2014</v>
      </c>
      <c r="B1526" s="1" t="s">
        <v>30</v>
      </c>
      <c r="C1526" s="16">
        <v>4</v>
      </c>
      <c r="D1526" s="9">
        <v>425</v>
      </c>
      <c r="E1526" s="9">
        <f t="shared" si="83"/>
        <v>8854.1666666666661</v>
      </c>
      <c r="F1526" s="9">
        <v>351</v>
      </c>
      <c r="G1526" s="9">
        <v>50</v>
      </c>
      <c r="H1526" s="9">
        <v>0</v>
      </c>
      <c r="I1526" s="9">
        <v>0</v>
      </c>
      <c r="J1526" s="9">
        <v>0</v>
      </c>
      <c r="K1526" s="9">
        <v>0</v>
      </c>
      <c r="L1526" s="9">
        <v>860</v>
      </c>
      <c r="M1526" s="9">
        <f t="shared" si="80"/>
        <v>215</v>
      </c>
      <c r="N1526" s="9">
        <v>4</v>
      </c>
      <c r="O1526" s="9">
        <v>1</v>
      </c>
      <c r="P1526" s="9">
        <v>0</v>
      </c>
      <c r="Q1526" s="9">
        <v>7610</v>
      </c>
      <c r="R1526" s="9">
        <f t="shared" si="81"/>
        <v>1902.5</v>
      </c>
      <c r="S1526" s="5">
        <v>1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1</v>
      </c>
      <c r="AA1526" s="5">
        <v>0</v>
      </c>
      <c r="AB1526" s="5">
        <v>0</v>
      </c>
      <c r="AC1526" s="5">
        <v>0</v>
      </c>
      <c r="AD1526" s="5">
        <v>0</v>
      </c>
      <c r="AE1526" s="9">
        <v>1231</v>
      </c>
      <c r="AF1526" s="5">
        <v>0</v>
      </c>
    </row>
    <row r="1527" spans="1:32" x14ac:dyDescent="0.25">
      <c r="A1527" s="2">
        <v>2014</v>
      </c>
      <c r="B1527" s="1" t="s">
        <v>30</v>
      </c>
      <c r="C1527" s="16">
        <v>1</v>
      </c>
      <c r="D1527" s="9">
        <v>134</v>
      </c>
      <c r="E1527" s="9">
        <f t="shared" si="83"/>
        <v>11166.666666666666</v>
      </c>
      <c r="F1527" s="9">
        <v>365</v>
      </c>
      <c r="G1527" s="9">
        <v>0</v>
      </c>
      <c r="H1527" s="9">
        <v>0</v>
      </c>
      <c r="I1527" s="9">
        <v>0</v>
      </c>
      <c r="J1527" s="9">
        <v>0</v>
      </c>
      <c r="K1527" s="9">
        <v>0</v>
      </c>
      <c r="L1527" s="9">
        <v>100</v>
      </c>
      <c r="M1527" s="9">
        <f t="shared" si="80"/>
        <v>100</v>
      </c>
      <c r="N1527" s="9">
        <v>0</v>
      </c>
      <c r="O1527" s="9">
        <v>0</v>
      </c>
      <c r="P1527" s="9">
        <v>0</v>
      </c>
      <c r="Q1527" s="9">
        <v>2147</v>
      </c>
      <c r="R1527" s="9">
        <f t="shared" si="81"/>
        <v>2147</v>
      </c>
      <c r="S1527" s="5">
        <v>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9">
        <v>255</v>
      </c>
      <c r="AF1527" s="5">
        <v>0</v>
      </c>
    </row>
    <row r="1528" spans="1:32" x14ac:dyDescent="0.25">
      <c r="A1528" s="2">
        <v>2014</v>
      </c>
      <c r="B1528" s="1" t="s">
        <v>30</v>
      </c>
      <c r="C1528" s="6">
        <v>6</v>
      </c>
      <c r="D1528" s="9">
        <v>588</v>
      </c>
      <c r="E1528" s="9">
        <f>D1528/C1528/12*1000</f>
        <v>8166.6666666666661</v>
      </c>
      <c r="F1528" s="9">
        <v>310</v>
      </c>
      <c r="G1528" s="9">
        <v>0</v>
      </c>
      <c r="H1528" s="9">
        <v>0</v>
      </c>
      <c r="I1528" s="9">
        <v>0</v>
      </c>
      <c r="J1528" s="9">
        <v>0</v>
      </c>
      <c r="K1528" s="9">
        <v>0</v>
      </c>
      <c r="L1528" s="9">
        <v>210</v>
      </c>
      <c r="M1528" s="9">
        <f t="shared" si="80"/>
        <v>35</v>
      </c>
      <c r="N1528" s="9">
        <v>4</v>
      </c>
      <c r="O1528" s="9">
        <v>0</v>
      </c>
      <c r="P1528" s="9">
        <v>0</v>
      </c>
      <c r="Q1528" s="9">
        <v>1899</v>
      </c>
      <c r="R1528" s="9">
        <f t="shared" si="81"/>
        <v>316.5</v>
      </c>
      <c r="S1528" s="5">
        <v>1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  <c r="AD1528" s="5">
        <v>0</v>
      </c>
      <c r="AE1528" s="9">
        <v>678</v>
      </c>
      <c r="AF1528" s="5">
        <v>0</v>
      </c>
    </row>
    <row r="1529" spans="1:32" x14ac:dyDescent="0.25">
      <c r="A1529" s="2">
        <v>2014</v>
      </c>
      <c r="B1529" s="1" t="s">
        <v>31</v>
      </c>
      <c r="C1529" s="9">
        <v>76</v>
      </c>
      <c r="D1529" s="9">
        <v>13276</v>
      </c>
      <c r="E1529" s="9">
        <f t="shared" ref="E1529:E1579" si="84">D1529/C1529/12*1000</f>
        <v>14557.017543859649</v>
      </c>
      <c r="F1529" s="9">
        <v>2697</v>
      </c>
      <c r="G1529" s="9">
        <v>1018</v>
      </c>
      <c r="H1529" s="9">
        <v>425</v>
      </c>
      <c r="I1529" s="9">
        <v>0</v>
      </c>
      <c r="J1529" s="9">
        <v>0</v>
      </c>
      <c r="K1529" s="9">
        <v>0</v>
      </c>
      <c r="L1529" s="9">
        <v>5644</v>
      </c>
      <c r="M1529" s="9">
        <f t="shared" si="80"/>
        <v>74.263157894736835</v>
      </c>
      <c r="N1529" s="9">
        <v>23</v>
      </c>
      <c r="O1529" s="9">
        <v>5</v>
      </c>
      <c r="P1529" s="9">
        <v>0</v>
      </c>
      <c r="Q1529" s="9">
        <v>116282</v>
      </c>
      <c r="R1529" s="9">
        <f t="shared" si="81"/>
        <v>1530.0263157894738</v>
      </c>
      <c r="S1529" s="5">
        <v>1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1</v>
      </c>
      <c r="AA1529" s="5">
        <v>0</v>
      </c>
      <c r="AB1529" s="5">
        <v>0</v>
      </c>
      <c r="AC1529" s="5">
        <v>1</v>
      </c>
      <c r="AD1529" s="5">
        <v>0</v>
      </c>
      <c r="AE1529" s="9">
        <v>43136</v>
      </c>
      <c r="AF1529" s="5">
        <v>1</v>
      </c>
    </row>
    <row r="1530" spans="1:32" x14ac:dyDescent="0.25">
      <c r="A1530" s="2">
        <v>2014</v>
      </c>
      <c r="B1530" s="1" t="s">
        <v>29</v>
      </c>
      <c r="C1530" s="8">
        <v>89</v>
      </c>
      <c r="D1530" s="8">
        <v>13693</v>
      </c>
      <c r="E1530" s="9">
        <f t="shared" si="84"/>
        <v>12821.16104868914</v>
      </c>
      <c r="F1530" s="8">
        <v>2598</v>
      </c>
      <c r="G1530" s="8">
        <v>970</v>
      </c>
      <c r="H1530" s="8">
        <v>452</v>
      </c>
      <c r="I1530" s="8">
        <v>0</v>
      </c>
      <c r="J1530" s="8">
        <v>0</v>
      </c>
      <c r="K1530" s="8">
        <v>0</v>
      </c>
      <c r="L1530" s="8">
        <v>7980</v>
      </c>
      <c r="M1530" s="9">
        <f t="shared" si="80"/>
        <v>89.662921348314612</v>
      </c>
      <c r="N1530" s="8">
        <v>25</v>
      </c>
      <c r="O1530" s="8">
        <v>7</v>
      </c>
      <c r="P1530" s="8">
        <v>3</v>
      </c>
      <c r="Q1530" s="8">
        <v>67345</v>
      </c>
      <c r="R1530" s="9">
        <f t="shared" si="81"/>
        <v>756.68539325842698</v>
      </c>
      <c r="S1530" s="5">
        <v>1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1</v>
      </c>
      <c r="AA1530" s="5">
        <v>0</v>
      </c>
      <c r="AB1530" s="5">
        <v>0</v>
      </c>
      <c r="AC1530" s="5">
        <v>1</v>
      </c>
      <c r="AD1530" s="5">
        <v>0</v>
      </c>
      <c r="AE1530" s="8">
        <v>39586</v>
      </c>
      <c r="AF1530" s="5">
        <v>1</v>
      </c>
    </row>
    <row r="1531" spans="1:32" x14ac:dyDescent="0.25">
      <c r="A1531" s="2">
        <v>2014</v>
      </c>
      <c r="B1531" s="1" t="s">
        <v>29</v>
      </c>
      <c r="C1531" s="8">
        <v>26</v>
      </c>
      <c r="D1531" s="8">
        <v>2719</v>
      </c>
      <c r="E1531" s="9">
        <f t="shared" si="84"/>
        <v>8714.7435897435898</v>
      </c>
      <c r="F1531" s="8">
        <v>2896</v>
      </c>
      <c r="G1531" s="8">
        <v>362</v>
      </c>
      <c r="H1531" s="8">
        <v>168</v>
      </c>
      <c r="I1531" s="8">
        <v>0</v>
      </c>
      <c r="J1531" s="8">
        <v>0</v>
      </c>
      <c r="K1531" s="8">
        <v>0</v>
      </c>
      <c r="L1531" s="8">
        <v>4402</v>
      </c>
      <c r="M1531" s="9">
        <f t="shared" si="80"/>
        <v>169.30769230769232</v>
      </c>
      <c r="N1531" s="8">
        <v>14</v>
      </c>
      <c r="O1531" s="8">
        <v>1</v>
      </c>
      <c r="P1531" s="8">
        <v>2</v>
      </c>
      <c r="Q1531" s="8">
        <v>20421</v>
      </c>
      <c r="R1531" s="9">
        <f t="shared" si="81"/>
        <v>785.42307692307691</v>
      </c>
      <c r="S1531" s="5">
        <v>1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1</v>
      </c>
      <c r="AA1531" s="5">
        <v>0</v>
      </c>
      <c r="AB1531" s="5">
        <v>0</v>
      </c>
      <c r="AC1531" s="5">
        <v>1</v>
      </c>
      <c r="AD1531" s="5">
        <v>0</v>
      </c>
      <c r="AE1531" s="8">
        <v>10332</v>
      </c>
      <c r="AF1531" s="5">
        <v>1</v>
      </c>
    </row>
    <row r="1532" spans="1:32" x14ac:dyDescent="0.25">
      <c r="A1532" s="2">
        <v>2014</v>
      </c>
      <c r="B1532" s="1" t="s">
        <v>30</v>
      </c>
      <c r="C1532" s="8">
        <v>165</v>
      </c>
      <c r="D1532" s="8">
        <v>39213</v>
      </c>
      <c r="E1532" s="9">
        <f t="shared" si="84"/>
        <v>19804.545454545456</v>
      </c>
      <c r="F1532" s="8">
        <v>4087</v>
      </c>
      <c r="G1532" s="8">
        <v>1987</v>
      </c>
      <c r="H1532" s="8">
        <v>676</v>
      </c>
      <c r="I1532" s="8">
        <v>0</v>
      </c>
      <c r="J1532" s="8">
        <v>0</v>
      </c>
      <c r="K1532" s="8">
        <v>0</v>
      </c>
      <c r="L1532" s="8">
        <v>11610</v>
      </c>
      <c r="M1532" s="9">
        <f t="shared" si="80"/>
        <v>70.36363636363636</v>
      </c>
      <c r="N1532" s="8">
        <v>34</v>
      </c>
      <c r="O1532" s="8">
        <v>5</v>
      </c>
      <c r="P1532" s="8">
        <v>5</v>
      </c>
      <c r="Q1532" s="8">
        <v>323699</v>
      </c>
      <c r="R1532" s="9">
        <f t="shared" si="81"/>
        <v>1961.8121212121212</v>
      </c>
      <c r="S1532" s="5">
        <v>1</v>
      </c>
      <c r="T1532" s="5">
        <v>0</v>
      </c>
      <c r="U1532" s="5">
        <v>1</v>
      </c>
      <c r="V1532" s="5">
        <v>0</v>
      </c>
      <c r="W1532" s="5">
        <v>0</v>
      </c>
      <c r="X1532" s="5">
        <v>0</v>
      </c>
      <c r="Y1532" s="5">
        <v>0</v>
      </c>
      <c r="Z1532" s="5">
        <v>1</v>
      </c>
      <c r="AA1532" s="5">
        <v>0</v>
      </c>
      <c r="AB1532" s="5">
        <v>0</v>
      </c>
      <c r="AC1532" s="5">
        <v>1</v>
      </c>
      <c r="AD1532" s="5">
        <v>0</v>
      </c>
      <c r="AE1532" s="8">
        <v>105487</v>
      </c>
      <c r="AF1532" s="5">
        <v>1</v>
      </c>
    </row>
    <row r="1533" spans="1:32" x14ac:dyDescent="0.25">
      <c r="A1533" s="2">
        <v>2014</v>
      </c>
      <c r="B1533" s="1" t="s">
        <v>29</v>
      </c>
      <c r="C1533" s="8">
        <v>71</v>
      </c>
      <c r="D1533" s="8">
        <v>9903</v>
      </c>
      <c r="E1533" s="9">
        <f t="shared" si="84"/>
        <v>11623.239436619719</v>
      </c>
      <c r="F1533" s="8">
        <v>2590</v>
      </c>
      <c r="G1533" s="8">
        <v>790</v>
      </c>
      <c r="H1533" s="8">
        <v>411</v>
      </c>
      <c r="I1533" s="8">
        <v>0</v>
      </c>
      <c r="J1533" s="8">
        <v>0</v>
      </c>
      <c r="K1533" s="8">
        <v>0</v>
      </c>
      <c r="L1533" s="8">
        <v>4198</v>
      </c>
      <c r="M1533" s="9">
        <f t="shared" si="80"/>
        <v>59.12676056338028</v>
      </c>
      <c r="N1533" s="8">
        <v>0</v>
      </c>
      <c r="O1533" s="8">
        <v>3</v>
      </c>
      <c r="P1533" s="8">
        <v>2</v>
      </c>
      <c r="Q1533" s="8">
        <v>22729</v>
      </c>
      <c r="R1533" s="9">
        <f t="shared" si="81"/>
        <v>320.12676056338029</v>
      </c>
      <c r="S1533" s="5">
        <v>1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1</v>
      </c>
      <c r="AA1533" s="5">
        <v>0</v>
      </c>
      <c r="AB1533" s="5">
        <v>0</v>
      </c>
      <c r="AC1533" s="5">
        <v>1</v>
      </c>
      <c r="AD1533" s="5">
        <v>0</v>
      </c>
      <c r="AE1533" s="8">
        <v>26232</v>
      </c>
      <c r="AF1533" s="5">
        <v>0</v>
      </c>
    </row>
    <row r="1534" spans="1:32" x14ac:dyDescent="0.25">
      <c r="A1534" s="2">
        <v>2014</v>
      </c>
      <c r="B1534" s="1" t="s">
        <v>30</v>
      </c>
      <c r="C1534" s="8">
        <v>76</v>
      </c>
      <c r="D1534" s="8">
        <v>13497</v>
      </c>
      <c r="E1534" s="9">
        <f t="shared" si="84"/>
        <v>14799.342105263158</v>
      </c>
      <c r="F1534" s="8">
        <v>2505</v>
      </c>
      <c r="G1534" s="8">
        <v>606</v>
      </c>
      <c r="H1534" s="8">
        <v>269</v>
      </c>
      <c r="I1534" s="8">
        <v>0</v>
      </c>
      <c r="J1534" s="8">
        <v>0</v>
      </c>
      <c r="K1534" s="8">
        <v>0</v>
      </c>
      <c r="L1534" s="8">
        <v>7603</v>
      </c>
      <c r="M1534" s="9">
        <f t="shared" si="80"/>
        <v>100.03947368421052</v>
      </c>
      <c r="N1534" s="8">
        <v>34</v>
      </c>
      <c r="O1534" s="8">
        <v>4</v>
      </c>
      <c r="P1534" s="8">
        <v>2</v>
      </c>
      <c r="Q1534" s="8">
        <v>61641</v>
      </c>
      <c r="R1534" s="9">
        <f t="shared" si="81"/>
        <v>811.06578947368416</v>
      </c>
      <c r="S1534" s="5">
        <v>1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1</v>
      </c>
      <c r="AA1534" s="5">
        <v>0</v>
      </c>
      <c r="AB1534" s="5">
        <v>0</v>
      </c>
      <c r="AC1534" s="5">
        <v>1</v>
      </c>
      <c r="AD1534" s="5">
        <v>0</v>
      </c>
      <c r="AE1534" s="8">
        <v>26868</v>
      </c>
      <c r="AF1534" s="5">
        <v>1</v>
      </c>
    </row>
    <row r="1535" spans="1:32" x14ac:dyDescent="0.25">
      <c r="A1535" s="2">
        <v>2014</v>
      </c>
      <c r="B1535" s="1" t="s">
        <v>30</v>
      </c>
      <c r="C1535" s="8">
        <v>60</v>
      </c>
      <c r="D1535" s="8">
        <v>8156</v>
      </c>
      <c r="E1535" s="9">
        <f>D1535/C1535/12*1000</f>
        <v>11327.777777777777</v>
      </c>
      <c r="F1535" s="8">
        <v>2608</v>
      </c>
      <c r="G1535" s="8">
        <v>567</v>
      </c>
      <c r="H1535" s="8">
        <v>225</v>
      </c>
      <c r="I1535" s="8">
        <v>0</v>
      </c>
      <c r="J1535" s="8">
        <v>0</v>
      </c>
      <c r="K1535" s="8">
        <v>0</v>
      </c>
      <c r="L1535" s="8">
        <v>5843</v>
      </c>
      <c r="M1535" s="9">
        <f t="shared" si="80"/>
        <v>97.38333333333334</v>
      </c>
      <c r="N1535" s="8">
        <v>21</v>
      </c>
      <c r="O1535" s="8">
        <v>5</v>
      </c>
      <c r="P1535" s="8">
        <v>2</v>
      </c>
      <c r="Q1535" s="8">
        <v>48213</v>
      </c>
      <c r="R1535" s="9">
        <f t="shared" si="81"/>
        <v>803.55</v>
      </c>
      <c r="S1535" s="5">
        <v>1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1</v>
      </c>
      <c r="AA1535" s="5">
        <v>0</v>
      </c>
      <c r="AB1535" s="5">
        <v>0</v>
      </c>
      <c r="AC1535" s="5">
        <v>1</v>
      </c>
      <c r="AD1535" s="5">
        <v>0</v>
      </c>
      <c r="AE1535" s="8">
        <v>19421</v>
      </c>
      <c r="AF1535" s="5">
        <v>1</v>
      </c>
    </row>
    <row r="1536" spans="1:32" x14ac:dyDescent="0.25">
      <c r="A1536" s="2">
        <v>2014</v>
      </c>
      <c r="B1536" s="1" t="s">
        <v>30</v>
      </c>
      <c r="C1536" s="8">
        <v>28</v>
      </c>
      <c r="D1536" s="8">
        <v>3462</v>
      </c>
      <c r="E1536" s="9">
        <f t="shared" si="84"/>
        <v>10303.571428571429</v>
      </c>
      <c r="F1536" s="8">
        <v>1384</v>
      </c>
      <c r="G1536" s="8">
        <v>90</v>
      </c>
      <c r="H1536" s="8">
        <v>49</v>
      </c>
      <c r="I1536" s="8">
        <v>0</v>
      </c>
      <c r="J1536" s="8">
        <v>0</v>
      </c>
      <c r="K1536" s="8">
        <v>0</v>
      </c>
      <c r="L1536" s="8">
        <v>1151</v>
      </c>
      <c r="M1536" s="9">
        <f t="shared" si="80"/>
        <v>41.107142857142854</v>
      </c>
      <c r="N1536" s="8">
        <v>1</v>
      </c>
      <c r="O1536" s="8">
        <v>0</v>
      </c>
      <c r="P1536" s="8">
        <v>0</v>
      </c>
      <c r="Q1536" s="8">
        <v>5791</v>
      </c>
      <c r="R1536" s="9">
        <f t="shared" si="81"/>
        <v>206.82142857142858</v>
      </c>
      <c r="S1536" s="5">
        <v>1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1</v>
      </c>
      <c r="AA1536" s="5">
        <v>0</v>
      </c>
      <c r="AB1536" s="5">
        <v>0</v>
      </c>
      <c r="AC1536" s="5">
        <v>1</v>
      </c>
      <c r="AD1536" s="5">
        <v>0</v>
      </c>
      <c r="AE1536" s="8">
        <v>8967</v>
      </c>
      <c r="AF1536" s="5">
        <v>0</v>
      </c>
    </row>
    <row r="1537" spans="1:32" x14ac:dyDescent="0.25">
      <c r="A1537" s="2">
        <v>2014</v>
      </c>
      <c r="B1537" s="1" t="s">
        <v>29</v>
      </c>
      <c r="C1537" s="8">
        <v>1</v>
      </c>
      <c r="D1537" s="8">
        <v>56</v>
      </c>
      <c r="E1537" s="9">
        <f t="shared" si="84"/>
        <v>4666.666666666667</v>
      </c>
      <c r="F1537" s="8">
        <v>0</v>
      </c>
      <c r="G1537" s="8">
        <v>35</v>
      </c>
      <c r="H1537" s="8">
        <v>0</v>
      </c>
      <c r="I1537" s="8">
        <v>0</v>
      </c>
      <c r="J1537" s="8">
        <v>0</v>
      </c>
      <c r="K1537" s="8">
        <v>0</v>
      </c>
      <c r="L1537" s="8">
        <v>1316</v>
      </c>
      <c r="M1537" s="9">
        <f t="shared" si="80"/>
        <v>1316</v>
      </c>
      <c r="N1537" s="8">
        <v>7</v>
      </c>
      <c r="O1537" s="8">
        <v>0</v>
      </c>
      <c r="P1537" s="8">
        <v>2</v>
      </c>
      <c r="Q1537" s="8">
        <v>391</v>
      </c>
      <c r="R1537" s="9">
        <f t="shared" si="81"/>
        <v>391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1</v>
      </c>
      <c r="AA1537" s="5">
        <v>0</v>
      </c>
      <c r="AB1537" s="5">
        <v>0</v>
      </c>
      <c r="AC1537" s="5">
        <v>0</v>
      </c>
      <c r="AD1537" s="5">
        <v>0</v>
      </c>
      <c r="AE1537" s="8">
        <v>603</v>
      </c>
      <c r="AF1537" s="5">
        <v>1</v>
      </c>
    </row>
    <row r="1538" spans="1:32" x14ac:dyDescent="0.25">
      <c r="A1538" s="2">
        <v>2014</v>
      </c>
      <c r="B1538" s="1" t="s">
        <v>29</v>
      </c>
      <c r="C1538" s="8">
        <v>11</v>
      </c>
      <c r="D1538" s="8">
        <v>1265</v>
      </c>
      <c r="E1538" s="9">
        <f t="shared" si="84"/>
        <v>9583.3333333333339</v>
      </c>
      <c r="F1538" s="8">
        <v>367</v>
      </c>
      <c r="G1538" s="8">
        <v>149</v>
      </c>
      <c r="H1538" s="8">
        <v>60</v>
      </c>
      <c r="I1538" s="8">
        <v>0</v>
      </c>
      <c r="J1538" s="8">
        <v>0</v>
      </c>
      <c r="K1538" s="8">
        <v>0</v>
      </c>
      <c r="L1538" s="8">
        <v>1718</v>
      </c>
      <c r="M1538" s="9">
        <f t="shared" si="80"/>
        <v>156.18181818181819</v>
      </c>
      <c r="N1538" s="8">
        <v>9</v>
      </c>
      <c r="O1538" s="8">
        <v>2</v>
      </c>
      <c r="P1538" s="8">
        <v>0</v>
      </c>
      <c r="Q1538" s="8">
        <v>10658</v>
      </c>
      <c r="R1538" s="9">
        <f t="shared" si="81"/>
        <v>968.90909090909088</v>
      </c>
      <c r="S1538" s="5">
        <v>1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1</v>
      </c>
      <c r="AA1538" s="5">
        <v>0</v>
      </c>
      <c r="AB1538" s="5">
        <v>0</v>
      </c>
      <c r="AC1538" s="5">
        <v>1</v>
      </c>
      <c r="AD1538" s="5">
        <v>0</v>
      </c>
      <c r="AE1538" s="8">
        <v>4476</v>
      </c>
      <c r="AF1538" s="5">
        <v>1</v>
      </c>
    </row>
    <row r="1539" spans="1:32" x14ac:dyDescent="0.25">
      <c r="A1539" s="2">
        <v>2014</v>
      </c>
      <c r="B1539" s="1" t="s">
        <v>30</v>
      </c>
      <c r="C1539" s="8">
        <v>29</v>
      </c>
      <c r="D1539" s="8">
        <v>3980</v>
      </c>
      <c r="E1539" s="9">
        <f t="shared" si="84"/>
        <v>11436.781609195401</v>
      </c>
      <c r="F1539" s="8">
        <v>2390</v>
      </c>
      <c r="G1539" s="8">
        <v>452</v>
      </c>
      <c r="H1539" s="8">
        <v>252</v>
      </c>
      <c r="I1539" s="8">
        <v>0</v>
      </c>
      <c r="J1539" s="8">
        <v>0</v>
      </c>
      <c r="K1539" s="8">
        <v>0</v>
      </c>
      <c r="L1539" s="8">
        <v>3275</v>
      </c>
      <c r="M1539" s="9">
        <f t="shared" si="80"/>
        <v>112.93103448275862</v>
      </c>
      <c r="N1539" s="8">
        <v>13</v>
      </c>
      <c r="O1539" s="8">
        <v>3</v>
      </c>
      <c r="P1539" s="8">
        <v>2</v>
      </c>
      <c r="Q1539" s="8">
        <v>24583</v>
      </c>
      <c r="R1539" s="9">
        <f t="shared" si="81"/>
        <v>847.68965517241384</v>
      </c>
      <c r="S1539" s="5">
        <v>1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1</v>
      </c>
      <c r="AA1539" s="5">
        <v>0</v>
      </c>
      <c r="AB1539" s="5">
        <v>0</v>
      </c>
      <c r="AC1539" s="5">
        <v>1</v>
      </c>
      <c r="AD1539" s="5">
        <v>0</v>
      </c>
      <c r="AE1539" s="8">
        <v>13853</v>
      </c>
      <c r="AF1539" s="5">
        <v>0</v>
      </c>
    </row>
    <row r="1540" spans="1:32" x14ac:dyDescent="0.25">
      <c r="A1540" s="2">
        <v>2014</v>
      </c>
      <c r="B1540" s="1" t="s">
        <v>29</v>
      </c>
      <c r="C1540" s="8">
        <v>73</v>
      </c>
      <c r="D1540" s="8">
        <v>9912</v>
      </c>
      <c r="E1540" s="9">
        <f t="shared" si="84"/>
        <v>11315.068493150686</v>
      </c>
      <c r="F1540" s="8">
        <v>1517</v>
      </c>
      <c r="G1540" s="8">
        <v>631</v>
      </c>
      <c r="H1540" s="8">
        <v>215</v>
      </c>
      <c r="I1540" s="8">
        <v>0</v>
      </c>
      <c r="J1540" s="8">
        <v>0</v>
      </c>
      <c r="K1540" s="8">
        <v>0</v>
      </c>
      <c r="L1540" s="8">
        <v>3905</v>
      </c>
      <c r="M1540" s="9">
        <f t="shared" ref="M1540:M1603" si="85">L1540/C1540</f>
        <v>53.493150684931507</v>
      </c>
      <c r="N1540" s="8">
        <v>15</v>
      </c>
      <c r="O1540" s="8">
        <v>2</v>
      </c>
      <c r="P1540" s="8">
        <v>3</v>
      </c>
      <c r="Q1540" s="8">
        <v>63198</v>
      </c>
      <c r="R1540" s="9">
        <f t="shared" ref="R1540:R1603" si="86">Q1540/C1540</f>
        <v>865.72602739726028</v>
      </c>
      <c r="S1540" s="5">
        <v>1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1</v>
      </c>
      <c r="AA1540" s="5">
        <v>0</v>
      </c>
      <c r="AB1540" s="5">
        <v>0</v>
      </c>
      <c r="AC1540" s="5">
        <v>1</v>
      </c>
      <c r="AD1540" s="5">
        <v>0</v>
      </c>
      <c r="AE1540" s="8">
        <v>27429</v>
      </c>
      <c r="AF1540" s="5">
        <v>1</v>
      </c>
    </row>
    <row r="1541" spans="1:32" x14ac:dyDescent="0.25">
      <c r="A1541" s="2">
        <v>2014</v>
      </c>
      <c r="B1541" s="1" t="s">
        <v>30</v>
      </c>
      <c r="C1541" s="9">
        <v>11</v>
      </c>
      <c r="D1541" s="9">
        <v>1319</v>
      </c>
      <c r="E1541" s="9">
        <f t="shared" si="84"/>
        <v>9992.424242424242</v>
      </c>
      <c r="F1541" s="9">
        <v>947</v>
      </c>
      <c r="G1541" s="9">
        <v>171</v>
      </c>
      <c r="H1541" s="9">
        <v>104</v>
      </c>
      <c r="I1541" s="9">
        <v>0</v>
      </c>
      <c r="J1541" s="9">
        <v>0</v>
      </c>
      <c r="K1541" s="9">
        <v>0</v>
      </c>
      <c r="L1541" s="9">
        <v>3019</v>
      </c>
      <c r="M1541" s="9">
        <f t="shared" si="85"/>
        <v>274.45454545454544</v>
      </c>
      <c r="N1541" s="9">
        <v>10</v>
      </c>
      <c r="O1541" s="9">
        <v>1</v>
      </c>
      <c r="P1541" s="9">
        <v>1</v>
      </c>
      <c r="Q1541" s="9">
        <v>26969</v>
      </c>
      <c r="R1541" s="9">
        <f t="shared" si="86"/>
        <v>2451.7272727272725</v>
      </c>
      <c r="S1541" s="5">
        <v>1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1</v>
      </c>
      <c r="AA1541" s="5">
        <v>0</v>
      </c>
      <c r="AB1541" s="5">
        <v>0</v>
      </c>
      <c r="AC1541" s="5">
        <v>1</v>
      </c>
      <c r="AD1541" s="5">
        <v>0</v>
      </c>
      <c r="AE1541" s="9">
        <v>4814</v>
      </c>
      <c r="AF1541" s="5">
        <v>0</v>
      </c>
    </row>
    <row r="1542" spans="1:32" x14ac:dyDescent="0.25">
      <c r="A1542" s="2">
        <v>2014</v>
      </c>
      <c r="B1542" s="1" t="s">
        <v>30</v>
      </c>
      <c r="C1542" s="8">
        <v>39</v>
      </c>
      <c r="D1542" s="8">
        <v>8387</v>
      </c>
      <c r="E1542" s="9">
        <f t="shared" si="84"/>
        <v>17920.940170940172</v>
      </c>
      <c r="F1542" s="8">
        <v>710</v>
      </c>
      <c r="G1542" s="8">
        <v>407</v>
      </c>
      <c r="H1542" s="8">
        <v>150</v>
      </c>
      <c r="I1542" s="8">
        <v>0</v>
      </c>
      <c r="J1542" s="8">
        <v>0</v>
      </c>
      <c r="K1542" s="8">
        <v>0</v>
      </c>
      <c r="L1542" s="8">
        <v>2014</v>
      </c>
      <c r="M1542" s="9">
        <f t="shared" si="85"/>
        <v>51.641025641025642</v>
      </c>
      <c r="N1542" s="8">
        <v>9</v>
      </c>
      <c r="O1542" s="8">
        <v>2</v>
      </c>
      <c r="P1542" s="8">
        <v>2</v>
      </c>
      <c r="Q1542" s="8">
        <v>41916</v>
      </c>
      <c r="R1542" s="9">
        <f t="shared" si="86"/>
        <v>1074.7692307692307</v>
      </c>
      <c r="S1542" s="5">
        <v>1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1</v>
      </c>
      <c r="AA1542" s="5">
        <v>0</v>
      </c>
      <c r="AB1542" s="5">
        <v>0</v>
      </c>
      <c r="AC1542" s="5">
        <v>1</v>
      </c>
      <c r="AD1542" s="5">
        <v>0</v>
      </c>
      <c r="AE1542" s="8">
        <v>14836</v>
      </c>
      <c r="AF1542" s="5">
        <v>1</v>
      </c>
    </row>
    <row r="1543" spans="1:32" x14ac:dyDescent="0.25">
      <c r="A1543" s="2">
        <v>2014</v>
      </c>
      <c r="B1543" s="1" t="s">
        <v>29</v>
      </c>
      <c r="C1543" s="8">
        <v>68</v>
      </c>
      <c r="D1543" s="8">
        <v>12365</v>
      </c>
      <c r="E1543" s="9">
        <f t="shared" si="84"/>
        <v>15153.186274509804</v>
      </c>
      <c r="F1543" s="8">
        <v>2392</v>
      </c>
      <c r="G1543" s="8">
        <v>912</v>
      </c>
      <c r="H1543" s="8">
        <v>250</v>
      </c>
      <c r="I1543" s="8">
        <v>0</v>
      </c>
      <c r="J1543" s="8">
        <v>0</v>
      </c>
      <c r="K1543" s="8">
        <v>0</v>
      </c>
      <c r="L1543" s="8">
        <v>5330</v>
      </c>
      <c r="M1543" s="9">
        <f t="shared" si="85"/>
        <v>78.382352941176464</v>
      </c>
      <c r="N1543" s="8">
        <v>20</v>
      </c>
      <c r="O1543" s="8">
        <v>5</v>
      </c>
      <c r="P1543" s="8">
        <v>2</v>
      </c>
      <c r="Q1543" s="8">
        <v>66342</v>
      </c>
      <c r="R1543" s="9">
        <f t="shared" si="86"/>
        <v>975.61764705882354</v>
      </c>
      <c r="S1543" s="5">
        <v>1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1</v>
      </c>
      <c r="AA1543" s="5">
        <v>0</v>
      </c>
      <c r="AB1543" s="5">
        <v>0</v>
      </c>
      <c r="AC1543" s="5">
        <v>1</v>
      </c>
      <c r="AD1543" s="5">
        <v>0</v>
      </c>
      <c r="AE1543" s="8">
        <v>37169</v>
      </c>
      <c r="AF1543" s="5">
        <v>1</v>
      </c>
    </row>
    <row r="1544" spans="1:32" x14ac:dyDescent="0.25">
      <c r="A1544" s="2">
        <v>2014</v>
      </c>
      <c r="B1544" s="1" t="s">
        <v>30</v>
      </c>
      <c r="C1544" s="8">
        <v>39</v>
      </c>
      <c r="D1544" s="8">
        <v>5243</v>
      </c>
      <c r="E1544" s="9">
        <f t="shared" si="84"/>
        <v>11202.991452991453</v>
      </c>
      <c r="F1544" s="8">
        <v>1410</v>
      </c>
      <c r="G1544" s="8">
        <v>249</v>
      </c>
      <c r="H1544" s="8">
        <v>179</v>
      </c>
      <c r="I1544" s="8">
        <v>0</v>
      </c>
      <c r="J1544" s="8">
        <v>0</v>
      </c>
      <c r="K1544" s="8">
        <v>0</v>
      </c>
      <c r="L1544" s="8">
        <v>3835</v>
      </c>
      <c r="M1544" s="9">
        <f t="shared" si="85"/>
        <v>98.333333333333329</v>
      </c>
      <c r="N1544" s="8">
        <v>18</v>
      </c>
      <c r="O1544" s="8">
        <v>3</v>
      </c>
      <c r="P1544" s="8">
        <v>3</v>
      </c>
      <c r="Q1544" s="8">
        <v>61216</v>
      </c>
      <c r="R1544" s="9">
        <f t="shared" si="86"/>
        <v>1569.6410256410256</v>
      </c>
      <c r="S1544" s="5">
        <v>1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1</v>
      </c>
      <c r="AA1544" s="5">
        <v>0</v>
      </c>
      <c r="AB1544" s="5">
        <v>0</v>
      </c>
      <c r="AC1544" s="5">
        <v>1</v>
      </c>
      <c r="AD1544" s="5">
        <v>0</v>
      </c>
      <c r="AE1544" s="8">
        <v>18527</v>
      </c>
      <c r="AF1544" s="5">
        <v>1</v>
      </c>
    </row>
    <row r="1545" spans="1:32" x14ac:dyDescent="0.25">
      <c r="A1545" s="2">
        <v>2014</v>
      </c>
      <c r="B1545" s="1" t="s">
        <v>29</v>
      </c>
      <c r="C1545" s="8">
        <v>3</v>
      </c>
      <c r="D1545" s="8">
        <v>323</v>
      </c>
      <c r="E1545" s="9">
        <f t="shared" si="84"/>
        <v>8972.2222222222226</v>
      </c>
      <c r="F1545" s="8">
        <v>926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656</v>
      </c>
      <c r="M1545" s="9">
        <f t="shared" si="85"/>
        <v>218.66666666666666</v>
      </c>
      <c r="N1545" s="8">
        <v>2</v>
      </c>
      <c r="O1545" s="8">
        <v>1</v>
      </c>
      <c r="P1545" s="8">
        <v>0</v>
      </c>
      <c r="Q1545" s="8">
        <v>10772</v>
      </c>
      <c r="R1545" s="9">
        <f t="shared" si="86"/>
        <v>3590.6666666666665</v>
      </c>
      <c r="S1545" s="5">
        <v>1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8">
        <v>3891</v>
      </c>
      <c r="AF1545" s="5">
        <v>1</v>
      </c>
    </row>
    <row r="1546" spans="1:32" x14ac:dyDescent="0.25">
      <c r="A1546" s="2">
        <v>2014</v>
      </c>
      <c r="B1546" s="1" t="s">
        <v>29</v>
      </c>
      <c r="C1546" s="8">
        <v>28</v>
      </c>
      <c r="D1546" s="8">
        <v>3196</v>
      </c>
      <c r="E1546" s="9">
        <f t="shared" si="84"/>
        <v>9511.9047619047615</v>
      </c>
      <c r="F1546" s="8">
        <v>685</v>
      </c>
      <c r="G1546" s="8">
        <v>189</v>
      </c>
      <c r="H1546" s="8">
        <v>82</v>
      </c>
      <c r="I1546" s="8">
        <v>0</v>
      </c>
      <c r="J1546" s="8">
        <v>0</v>
      </c>
      <c r="K1546" s="8">
        <v>0</v>
      </c>
      <c r="L1546" s="8">
        <v>2773</v>
      </c>
      <c r="M1546" s="9">
        <f t="shared" si="85"/>
        <v>99.035714285714292</v>
      </c>
      <c r="N1546" s="8">
        <v>13</v>
      </c>
      <c r="O1546" s="8">
        <v>2</v>
      </c>
      <c r="P1546" s="8">
        <v>1</v>
      </c>
      <c r="Q1546" s="8">
        <v>17961</v>
      </c>
      <c r="R1546" s="9">
        <f t="shared" si="86"/>
        <v>641.46428571428567</v>
      </c>
      <c r="S1546" s="5">
        <v>1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1</v>
      </c>
      <c r="AA1546" s="5">
        <v>0</v>
      </c>
      <c r="AB1546" s="5">
        <v>0</v>
      </c>
      <c r="AC1546" s="5">
        <v>1</v>
      </c>
      <c r="AD1546" s="5">
        <v>0</v>
      </c>
      <c r="AE1546" s="8">
        <v>6941</v>
      </c>
      <c r="AF1546" s="5">
        <v>1</v>
      </c>
    </row>
    <row r="1547" spans="1:32" x14ac:dyDescent="0.25">
      <c r="A1547" s="2">
        <v>2014</v>
      </c>
      <c r="B1547" s="1" t="s">
        <v>30</v>
      </c>
      <c r="C1547" s="8">
        <v>2</v>
      </c>
      <c r="D1547" s="8">
        <v>215</v>
      </c>
      <c r="E1547" s="9">
        <f t="shared" si="84"/>
        <v>8958.3333333333339</v>
      </c>
      <c r="F1547" s="8">
        <v>164</v>
      </c>
      <c r="G1547" s="8">
        <v>0</v>
      </c>
      <c r="H1547" s="8">
        <v>0</v>
      </c>
      <c r="I1547" s="8">
        <v>0</v>
      </c>
      <c r="J1547" s="8">
        <v>0</v>
      </c>
      <c r="K1547" s="8">
        <v>0</v>
      </c>
      <c r="L1547" s="8">
        <v>220</v>
      </c>
      <c r="M1547" s="9">
        <f t="shared" si="85"/>
        <v>110</v>
      </c>
      <c r="N1547" s="8">
        <v>2</v>
      </c>
      <c r="O1547" s="8">
        <v>1</v>
      </c>
      <c r="P1547" s="8">
        <v>0</v>
      </c>
      <c r="Q1547" s="8">
        <v>862</v>
      </c>
      <c r="R1547" s="9">
        <f t="shared" si="86"/>
        <v>431</v>
      </c>
      <c r="S1547" s="5">
        <v>1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8">
        <v>346</v>
      </c>
      <c r="AF1547" s="5">
        <v>1</v>
      </c>
    </row>
    <row r="1548" spans="1:32" x14ac:dyDescent="0.25">
      <c r="A1548" s="2">
        <v>2014</v>
      </c>
      <c r="B1548" s="1" t="s">
        <v>29</v>
      </c>
      <c r="C1548" s="8">
        <v>4</v>
      </c>
      <c r="D1548" s="8">
        <v>520</v>
      </c>
      <c r="E1548" s="9">
        <f t="shared" si="84"/>
        <v>10833.333333333334</v>
      </c>
      <c r="F1548" s="8">
        <v>1102</v>
      </c>
      <c r="G1548" s="8">
        <v>0</v>
      </c>
      <c r="H1548" s="8">
        <v>0</v>
      </c>
      <c r="I1548" s="8">
        <v>0</v>
      </c>
      <c r="J1548" s="8">
        <v>0</v>
      </c>
      <c r="K1548" s="8">
        <v>0</v>
      </c>
      <c r="L1548" s="8">
        <v>1340</v>
      </c>
      <c r="M1548" s="9">
        <f t="shared" si="85"/>
        <v>335</v>
      </c>
      <c r="N1548" s="8">
        <v>5</v>
      </c>
      <c r="O1548" s="8">
        <v>3</v>
      </c>
      <c r="P1548" s="8">
        <v>0</v>
      </c>
      <c r="Q1548" s="8">
        <v>23118</v>
      </c>
      <c r="R1548" s="9">
        <f t="shared" si="86"/>
        <v>5779.5</v>
      </c>
      <c r="S1548" s="5">
        <v>1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8">
        <v>4843</v>
      </c>
      <c r="AF1548" s="5">
        <v>1</v>
      </c>
    </row>
    <row r="1549" spans="1:32" x14ac:dyDescent="0.25">
      <c r="A1549" s="2">
        <v>2014</v>
      </c>
      <c r="B1549" s="1" t="s">
        <v>29</v>
      </c>
      <c r="C1549" s="6">
        <v>49</v>
      </c>
      <c r="D1549" s="6">
        <v>6724</v>
      </c>
      <c r="E1549" s="9">
        <f t="shared" si="84"/>
        <v>11435.374149659865</v>
      </c>
      <c r="F1549" s="6">
        <v>2600</v>
      </c>
      <c r="G1549" s="6">
        <v>780</v>
      </c>
      <c r="H1549" s="6">
        <v>325</v>
      </c>
      <c r="I1549" s="6">
        <v>0</v>
      </c>
      <c r="J1549" s="6">
        <v>0</v>
      </c>
      <c r="K1549" s="6">
        <v>0</v>
      </c>
      <c r="L1549" s="6">
        <v>10612</v>
      </c>
      <c r="M1549" s="9">
        <f t="shared" si="85"/>
        <v>216.57142857142858</v>
      </c>
      <c r="N1549" s="6">
        <v>22</v>
      </c>
      <c r="O1549" s="6">
        <v>2</v>
      </c>
      <c r="P1549" s="6">
        <v>1</v>
      </c>
      <c r="Q1549" s="6">
        <v>85227</v>
      </c>
      <c r="R1549" s="9">
        <f t="shared" si="86"/>
        <v>1739.3265306122448</v>
      </c>
      <c r="S1549" s="5">
        <v>1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1</v>
      </c>
      <c r="AA1549" s="5">
        <v>0</v>
      </c>
      <c r="AB1549" s="5">
        <v>0</v>
      </c>
      <c r="AC1549" s="5">
        <v>1</v>
      </c>
      <c r="AD1549" s="5">
        <v>0</v>
      </c>
      <c r="AE1549" s="6">
        <v>25113</v>
      </c>
      <c r="AF1549" s="5">
        <v>1</v>
      </c>
    </row>
    <row r="1550" spans="1:32" x14ac:dyDescent="0.25">
      <c r="A1550" s="2">
        <v>2014</v>
      </c>
      <c r="B1550" s="1" t="s">
        <v>29</v>
      </c>
      <c r="C1550" s="7">
        <v>18</v>
      </c>
      <c r="D1550" s="7">
        <v>2011</v>
      </c>
      <c r="E1550" s="9">
        <f t="shared" si="84"/>
        <v>9310.1851851851843</v>
      </c>
      <c r="F1550" s="7">
        <v>2151</v>
      </c>
      <c r="G1550" s="7">
        <v>352</v>
      </c>
      <c r="H1550" s="7">
        <v>247</v>
      </c>
      <c r="I1550" s="7">
        <v>0</v>
      </c>
      <c r="J1550" s="7">
        <v>0</v>
      </c>
      <c r="K1550" s="7">
        <v>0</v>
      </c>
      <c r="L1550" s="7">
        <v>2967</v>
      </c>
      <c r="M1550" s="9">
        <f t="shared" si="85"/>
        <v>164.83333333333334</v>
      </c>
      <c r="N1550" s="7">
        <v>16</v>
      </c>
      <c r="O1550" s="7">
        <v>2</v>
      </c>
      <c r="P1550" s="7">
        <v>2</v>
      </c>
      <c r="Q1550" s="7">
        <v>46323</v>
      </c>
      <c r="R1550" s="9">
        <f t="shared" si="86"/>
        <v>2573.5</v>
      </c>
      <c r="S1550" s="5">
        <v>1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1</v>
      </c>
      <c r="AA1550" s="5">
        <v>0</v>
      </c>
      <c r="AB1550" s="5">
        <v>0</v>
      </c>
      <c r="AC1550" s="5">
        <v>1</v>
      </c>
      <c r="AD1550" s="5">
        <v>0</v>
      </c>
      <c r="AE1550" s="7">
        <v>13731</v>
      </c>
      <c r="AF1550" s="5">
        <v>0</v>
      </c>
    </row>
    <row r="1551" spans="1:32" x14ac:dyDescent="0.25">
      <c r="A1551" s="2">
        <v>2014</v>
      </c>
      <c r="B1551" s="1" t="s">
        <v>29</v>
      </c>
      <c r="C1551" s="7">
        <v>33</v>
      </c>
      <c r="D1551" s="7">
        <v>3822</v>
      </c>
      <c r="E1551" s="9">
        <f t="shared" si="84"/>
        <v>9651.5151515151501</v>
      </c>
      <c r="F1551" s="7">
        <v>1810</v>
      </c>
      <c r="G1551" s="7">
        <v>421</v>
      </c>
      <c r="H1551" s="7">
        <v>200</v>
      </c>
      <c r="I1551" s="7">
        <v>0</v>
      </c>
      <c r="J1551" s="7">
        <v>0</v>
      </c>
      <c r="K1551" s="7">
        <v>0</v>
      </c>
      <c r="L1551" s="7">
        <v>3431</v>
      </c>
      <c r="M1551" s="9">
        <f t="shared" si="85"/>
        <v>103.96969696969697</v>
      </c>
      <c r="N1551" s="7">
        <v>15</v>
      </c>
      <c r="O1551" s="7">
        <v>6</v>
      </c>
      <c r="P1551" s="7">
        <v>1</v>
      </c>
      <c r="Q1551" s="7">
        <v>37679</v>
      </c>
      <c r="R1551" s="9">
        <f t="shared" si="86"/>
        <v>1141.7878787878788</v>
      </c>
      <c r="S1551" s="5">
        <v>1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1</v>
      </c>
      <c r="AA1551" s="5">
        <v>0</v>
      </c>
      <c r="AB1551" s="5">
        <v>0</v>
      </c>
      <c r="AC1551" s="5">
        <v>1</v>
      </c>
      <c r="AD1551" s="5">
        <v>0</v>
      </c>
      <c r="AE1551" s="7">
        <v>10822</v>
      </c>
      <c r="AF1551" s="5">
        <v>0</v>
      </c>
    </row>
    <row r="1552" spans="1:32" x14ac:dyDescent="0.25">
      <c r="A1552" s="2">
        <v>2014</v>
      </c>
      <c r="B1552" s="1" t="s">
        <v>30</v>
      </c>
      <c r="C1552" s="7">
        <v>16</v>
      </c>
      <c r="D1552" s="7">
        <v>2100</v>
      </c>
      <c r="E1552" s="9">
        <f t="shared" si="84"/>
        <v>10937.5</v>
      </c>
      <c r="F1552" s="7">
        <v>810</v>
      </c>
      <c r="G1552" s="7">
        <v>18</v>
      </c>
      <c r="H1552" s="7">
        <v>0</v>
      </c>
      <c r="I1552" s="7">
        <v>821</v>
      </c>
      <c r="J1552" s="7">
        <v>0</v>
      </c>
      <c r="K1552" s="7">
        <v>0</v>
      </c>
      <c r="L1552" s="7">
        <v>392</v>
      </c>
      <c r="M1552" s="9">
        <f t="shared" si="85"/>
        <v>24.5</v>
      </c>
      <c r="N1552" s="7">
        <v>3</v>
      </c>
      <c r="O1552" s="7">
        <v>0</v>
      </c>
      <c r="P1552" s="7">
        <v>0</v>
      </c>
      <c r="Q1552" s="7">
        <v>31091</v>
      </c>
      <c r="R1552" s="9">
        <f t="shared" si="86"/>
        <v>1943.1875</v>
      </c>
      <c r="S1552" s="5">
        <v>1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1</v>
      </c>
      <c r="AA1552" s="5">
        <v>1</v>
      </c>
      <c r="AB1552" s="5">
        <v>0</v>
      </c>
      <c r="AC1552" s="5">
        <v>0</v>
      </c>
      <c r="AD1552" s="5">
        <v>0</v>
      </c>
      <c r="AE1552" s="7">
        <v>47975</v>
      </c>
      <c r="AF1552" s="5">
        <v>0</v>
      </c>
    </row>
    <row r="1553" spans="1:32" x14ac:dyDescent="0.25">
      <c r="A1553" s="2">
        <v>2014</v>
      </c>
      <c r="B1553" s="1" t="s">
        <v>29</v>
      </c>
      <c r="C1553" s="7">
        <v>22</v>
      </c>
      <c r="D1553" s="7">
        <v>2255</v>
      </c>
      <c r="E1553" s="9">
        <f t="shared" si="84"/>
        <v>8541.6666666666661</v>
      </c>
      <c r="F1553" s="7">
        <v>1510</v>
      </c>
      <c r="G1553" s="7">
        <v>551</v>
      </c>
      <c r="H1553" s="7">
        <v>243</v>
      </c>
      <c r="I1553" s="7">
        <v>0</v>
      </c>
      <c r="J1553" s="7">
        <v>0</v>
      </c>
      <c r="K1553" s="7">
        <v>0</v>
      </c>
      <c r="L1553" s="7">
        <v>1871</v>
      </c>
      <c r="M1553" s="9">
        <f t="shared" si="85"/>
        <v>85.045454545454547</v>
      </c>
      <c r="N1553" s="7">
        <v>10</v>
      </c>
      <c r="O1553" s="7">
        <v>4</v>
      </c>
      <c r="P1553" s="7">
        <v>2</v>
      </c>
      <c r="Q1553" s="7">
        <v>74769</v>
      </c>
      <c r="R1553" s="9">
        <f t="shared" si="86"/>
        <v>3398.590909090909</v>
      </c>
      <c r="S1553" s="5">
        <v>1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1</v>
      </c>
      <c r="AA1553" s="5">
        <v>0</v>
      </c>
      <c r="AB1553" s="5">
        <v>0</v>
      </c>
      <c r="AC1553" s="5">
        <v>1</v>
      </c>
      <c r="AD1553" s="5">
        <v>0</v>
      </c>
      <c r="AE1553" s="7">
        <v>22190</v>
      </c>
      <c r="AF1553" s="5">
        <v>1</v>
      </c>
    </row>
    <row r="1554" spans="1:32" x14ac:dyDescent="0.25">
      <c r="A1554" s="2">
        <v>2014</v>
      </c>
      <c r="B1554" s="1" t="s">
        <v>29</v>
      </c>
      <c r="C1554" s="7">
        <v>34</v>
      </c>
      <c r="D1554" s="7">
        <v>4637</v>
      </c>
      <c r="E1554" s="9">
        <f t="shared" si="84"/>
        <v>11365.196078431372</v>
      </c>
      <c r="F1554" s="7">
        <v>1550</v>
      </c>
      <c r="G1554" s="7">
        <v>525</v>
      </c>
      <c r="H1554" s="7">
        <v>200</v>
      </c>
      <c r="I1554" s="7">
        <v>0</v>
      </c>
      <c r="J1554" s="7">
        <v>0</v>
      </c>
      <c r="K1554" s="7">
        <v>0</v>
      </c>
      <c r="L1554" s="7">
        <v>4144</v>
      </c>
      <c r="M1554" s="9">
        <f t="shared" si="85"/>
        <v>121.88235294117646</v>
      </c>
      <c r="N1554" s="7">
        <v>13</v>
      </c>
      <c r="O1554" s="7">
        <v>4</v>
      </c>
      <c r="P1554" s="7">
        <v>2</v>
      </c>
      <c r="Q1554" s="7">
        <v>36504</v>
      </c>
      <c r="R1554" s="9">
        <f t="shared" si="86"/>
        <v>1073.6470588235295</v>
      </c>
      <c r="S1554" s="5">
        <v>1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1</v>
      </c>
      <c r="AA1554" s="5">
        <v>0</v>
      </c>
      <c r="AB1554" s="5">
        <v>0</v>
      </c>
      <c r="AC1554" s="5">
        <v>1</v>
      </c>
      <c r="AD1554" s="5">
        <v>0</v>
      </c>
      <c r="AE1554" s="7">
        <v>16162</v>
      </c>
      <c r="AF1554" s="5">
        <v>1</v>
      </c>
    </row>
    <row r="1555" spans="1:32" x14ac:dyDescent="0.25">
      <c r="A1555" s="2">
        <v>2014</v>
      </c>
      <c r="B1555" s="1" t="s">
        <v>29</v>
      </c>
      <c r="C1555" s="7">
        <v>6</v>
      </c>
      <c r="D1555" s="7">
        <v>693</v>
      </c>
      <c r="E1555" s="9">
        <f t="shared" si="84"/>
        <v>9625</v>
      </c>
      <c r="F1555" s="7">
        <v>1116</v>
      </c>
      <c r="G1555" s="7">
        <v>119</v>
      </c>
      <c r="H1555" s="7">
        <v>57</v>
      </c>
      <c r="I1555" s="7">
        <v>0</v>
      </c>
      <c r="J1555" s="7">
        <v>0</v>
      </c>
      <c r="K1555" s="7">
        <v>0</v>
      </c>
      <c r="L1555" s="7">
        <v>1100</v>
      </c>
      <c r="M1555" s="9">
        <f t="shared" si="85"/>
        <v>183.33333333333334</v>
      </c>
      <c r="N1555" s="7">
        <v>2</v>
      </c>
      <c r="O1555" s="7">
        <v>0</v>
      </c>
      <c r="P1555" s="7">
        <v>0</v>
      </c>
      <c r="Q1555" s="7">
        <v>20771</v>
      </c>
      <c r="R1555" s="9">
        <f t="shared" si="86"/>
        <v>3461.8333333333335</v>
      </c>
      <c r="S1555" s="5">
        <v>1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1</v>
      </c>
      <c r="AA1555" s="5">
        <v>0</v>
      </c>
      <c r="AB1555" s="5">
        <v>0</v>
      </c>
      <c r="AC1555" s="5">
        <v>1</v>
      </c>
      <c r="AD1555" s="5">
        <v>0</v>
      </c>
      <c r="AE1555" s="7">
        <v>2675</v>
      </c>
      <c r="AF1555" s="5">
        <v>1</v>
      </c>
    </row>
    <row r="1556" spans="1:32" x14ac:dyDescent="0.25">
      <c r="A1556" s="2">
        <v>2014</v>
      </c>
      <c r="B1556" s="1" t="s">
        <v>29</v>
      </c>
      <c r="C1556" s="7">
        <v>11</v>
      </c>
      <c r="D1556" s="7">
        <v>763</v>
      </c>
      <c r="E1556" s="9">
        <f t="shared" si="84"/>
        <v>5780.30303030303</v>
      </c>
      <c r="F1556" s="7">
        <v>2103</v>
      </c>
      <c r="G1556" s="7">
        <v>37</v>
      </c>
      <c r="H1556" s="7">
        <v>0</v>
      </c>
      <c r="I1556" s="7">
        <v>0</v>
      </c>
      <c r="J1556" s="7">
        <v>0</v>
      </c>
      <c r="K1556" s="7">
        <v>0</v>
      </c>
      <c r="L1556" s="7">
        <v>2434</v>
      </c>
      <c r="M1556" s="9">
        <f t="shared" si="85"/>
        <v>221.27272727272728</v>
      </c>
      <c r="N1556" s="7">
        <v>8</v>
      </c>
      <c r="O1556" s="7">
        <v>3</v>
      </c>
      <c r="P1556" s="7">
        <v>0</v>
      </c>
      <c r="Q1556" s="7">
        <v>661</v>
      </c>
      <c r="R1556" s="9">
        <f t="shared" si="86"/>
        <v>60.090909090909093</v>
      </c>
      <c r="S1556" s="5">
        <v>1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1</v>
      </c>
      <c r="AA1556" s="5">
        <v>0</v>
      </c>
      <c r="AB1556" s="5">
        <v>0</v>
      </c>
      <c r="AC1556" s="5">
        <v>0</v>
      </c>
      <c r="AD1556" s="5">
        <v>0</v>
      </c>
      <c r="AE1556" s="7">
        <v>2097</v>
      </c>
      <c r="AF1556" s="5">
        <v>0</v>
      </c>
    </row>
    <row r="1557" spans="1:32" x14ac:dyDescent="0.25">
      <c r="A1557" s="2">
        <v>2014</v>
      </c>
      <c r="B1557" s="1" t="s">
        <v>29</v>
      </c>
      <c r="C1557" s="7">
        <v>1</v>
      </c>
      <c r="D1557" s="7">
        <v>112</v>
      </c>
      <c r="E1557" s="9">
        <f t="shared" si="84"/>
        <v>9333.3333333333339</v>
      </c>
      <c r="F1557" s="7">
        <v>1100</v>
      </c>
      <c r="G1557" s="7">
        <v>45</v>
      </c>
      <c r="H1557" s="7">
        <v>0</v>
      </c>
      <c r="I1557" s="7">
        <v>0</v>
      </c>
      <c r="J1557" s="7">
        <v>0</v>
      </c>
      <c r="K1557" s="7">
        <v>0</v>
      </c>
      <c r="L1557" s="7">
        <v>983</v>
      </c>
      <c r="M1557" s="9">
        <f t="shared" si="85"/>
        <v>983</v>
      </c>
      <c r="N1557" s="7">
        <v>8</v>
      </c>
      <c r="O1557" s="7">
        <v>2</v>
      </c>
      <c r="P1557" s="7">
        <v>0</v>
      </c>
      <c r="Q1557" s="7">
        <v>235</v>
      </c>
      <c r="R1557" s="9">
        <f t="shared" si="86"/>
        <v>235</v>
      </c>
      <c r="S1557" s="5">
        <v>1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1</v>
      </c>
      <c r="Z1557" s="5">
        <v>1</v>
      </c>
      <c r="AA1557" s="5">
        <v>0</v>
      </c>
      <c r="AB1557" s="5">
        <v>0</v>
      </c>
      <c r="AC1557" s="5">
        <v>0</v>
      </c>
      <c r="AD1557" s="5">
        <v>0</v>
      </c>
      <c r="AE1557" s="7">
        <v>811</v>
      </c>
      <c r="AF1557" s="5">
        <v>1</v>
      </c>
    </row>
    <row r="1558" spans="1:32" x14ac:dyDescent="0.25">
      <c r="A1558" s="2">
        <v>2014</v>
      </c>
      <c r="B1558" s="1" t="s">
        <v>29</v>
      </c>
      <c r="C1558" s="7">
        <v>5</v>
      </c>
      <c r="D1558" s="7">
        <v>616</v>
      </c>
      <c r="E1558" s="9">
        <f t="shared" si="84"/>
        <v>10266.666666666668</v>
      </c>
      <c r="F1558" s="7">
        <v>2240</v>
      </c>
      <c r="G1558" s="7">
        <v>130</v>
      </c>
      <c r="H1558" s="7">
        <v>57</v>
      </c>
      <c r="I1558" s="7">
        <v>0</v>
      </c>
      <c r="J1558" s="7">
        <v>0</v>
      </c>
      <c r="K1558" s="7">
        <v>0</v>
      </c>
      <c r="L1558" s="7">
        <v>1982</v>
      </c>
      <c r="M1558" s="9">
        <f t="shared" si="85"/>
        <v>396.4</v>
      </c>
      <c r="N1558" s="7">
        <v>6</v>
      </c>
      <c r="O1558" s="7">
        <v>2</v>
      </c>
      <c r="P1558" s="7">
        <v>0</v>
      </c>
      <c r="Q1558" s="7">
        <v>1662</v>
      </c>
      <c r="R1558" s="9">
        <f t="shared" si="86"/>
        <v>332.4</v>
      </c>
      <c r="S1558" s="5">
        <v>1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1</v>
      </c>
      <c r="AA1558" s="5">
        <v>0</v>
      </c>
      <c r="AB1558" s="5">
        <v>0</v>
      </c>
      <c r="AC1558" s="5">
        <v>1</v>
      </c>
      <c r="AD1558" s="5">
        <v>0</v>
      </c>
      <c r="AE1558" s="7">
        <v>2873</v>
      </c>
      <c r="AF1558" s="5">
        <v>0</v>
      </c>
    </row>
    <row r="1559" spans="1:32" x14ac:dyDescent="0.25">
      <c r="A1559" s="2">
        <v>2014</v>
      </c>
      <c r="B1559" s="1" t="s">
        <v>29</v>
      </c>
      <c r="C1559" s="7">
        <v>4</v>
      </c>
      <c r="D1559" s="7">
        <v>371</v>
      </c>
      <c r="E1559" s="9">
        <f>D1559/C1559/12*1000</f>
        <v>7729.166666666667</v>
      </c>
      <c r="F1559" s="7">
        <v>1088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596</v>
      </c>
      <c r="M1559" s="9">
        <f t="shared" si="85"/>
        <v>149</v>
      </c>
      <c r="N1559" s="7">
        <v>6</v>
      </c>
      <c r="O1559" s="7">
        <v>0</v>
      </c>
      <c r="P1559" s="7">
        <v>0</v>
      </c>
      <c r="Q1559" s="7">
        <v>152</v>
      </c>
      <c r="R1559" s="9">
        <f t="shared" si="86"/>
        <v>38</v>
      </c>
      <c r="S1559" s="5">
        <v>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7">
        <v>404</v>
      </c>
      <c r="AF1559" s="5">
        <v>1</v>
      </c>
    </row>
    <row r="1560" spans="1:32" x14ac:dyDescent="0.25">
      <c r="A1560" s="2">
        <v>2014</v>
      </c>
      <c r="B1560" s="1" t="s">
        <v>30</v>
      </c>
      <c r="C1560" s="8">
        <v>7</v>
      </c>
      <c r="D1560" s="9">
        <v>753</v>
      </c>
      <c r="E1560" s="9">
        <f t="shared" si="84"/>
        <v>8964.2857142857138</v>
      </c>
      <c r="F1560" s="9">
        <v>2208</v>
      </c>
      <c r="G1560" s="9">
        <v>340</v>
      </c>
      <c r="H1560" s="9">
        <v>220</v>
      </c>
      <c r="I1560" s="9">
        <v>0</v>
      </c>
      <c r="J1560" s="9">
        <v>0</v>
      </c>
      <c r="K1560" s="9">
        <v>0</v>
      </c>
      <c r="L1560" s="9">
        <v>1240</v>
      </c>
      <c r="M1560" s="9">
        <f t="shared" si="85"/>
        <v>177.14285714285714</v>
      </c>
      <c r="N1560" s="9">
        <v>0</v>
      </c>
      <c r="O1560" s="9">
        <v>2</v>
      </c>
      <c r="P1560" s="9">
        <v>0</v>
      </c>
      <c r="Q1560" s="9">
        <v>14609</v>
      </c>
      <c r="R1560" s="9">
        <f t="shared" si="86"/>
        <v>2087</v>
      </c>
      <c r="S1560" s="5">
        <v>1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1</v>
      </c>
      <c r="AA1560" s="5">
        <v>0</v>
      </c>
      <c r="AB1560" s="5">
        <v>0</v>
      </c>
      <c r="AC1560" s="5">
        <v>1</v>
      </c>
      <c r="AD1560" s="5">
        <v>0</v>
      </c>
      <c r="AE1560" s="9">
        <v>16420</v>
      </c>
      <c r="AF1560" s="5">
        <v>1</v>
      </c>
    </row>
    <row r="1561" spans="1:32" x14ac:dyDescent="0.25">
      <c r="A1561" s="2">
        <v>2014</v>
      </c>
      <c r="B1561" s="1" t="s">
        <v>29</v>
      </c>
      <c r="C1561" s="8">
        <v>14</v>
      </c>
      <c r="D1561" s="8">
        <v>1384</v>
      </c>
      <c r="E1561" s="9">
        <f t="shared" si="84"/>
        <v>8238.0952380952385</v>
      </c>
      <c r="F1561" s="8">
        <v>3811</v>
      </c>
      <c r="G1561" s="8">
        <v>0</v>
      </c>
      <c r="H1561" s="8">
        <v>0</v>
      </c>
      <c r="I1561" s="8">
        <v>0</v>
      </c>
      <c r="J1561" s="8">
        <v>0</v>
      </c>
      <c r="K1561" s="8">
        <v>0</v>
      </c>
      <c r="L1561" s="8">
        <v>2655</v>
      </c>
      <c r="M1561" s="9">
        <f t="shared" si="85"/>
        <v>189.64285714285714</v>
      </c>
      <c r="N1561" s="8">
        <v>11</v>
      </c>
      <c r="O1561" s="8">
        <v>1</v>
      </c>
      <c r="P1561" s="8">
        <v>0</v>
      </c>
      <c r="Q1561" s="8">
        <v>21185</v>
      </c>
      <c r="R1561" s="9">
        <f t="shared" si="86"/>
        <v>1513.2142857142858</v>
      </c>
      <c r="S1561" s="5">
        <v>1</v>
      </c>
      <c r="T1561" s="5">
        <v>0</v>
      </c>
      <c r="U1561" s="5">
        <v>1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8">
        <v>6664</v>
      </c>
      <c r="AF1561" s="5">
        <v>1</v>
      </c>
    </row>
    <row r="1562" spans="1:32" x14ac:dyDescent="0.25">
      <c r="A1562" s="2">
        <v>2014</v>
      </c>
      <c r="B1562" s="1" t="s">
        <v>30</v>
      </c>
      <c r="C1562" s="8">
        <v>120</v>
      </c>
      <c r="D1562" s="8">
        <v>15318</v>
      </c>
      <c r="E1562" s="9">
        <f t="shared" si="84"/>
        <v>10637.500000000002</v>
      </c>
      <c r="F1562" s="8">
        <v>4291</v>
      </c>
      <c r="G1562" s="8">
        <v>702</v>
      </c>
      <c r="H1562" s="8">
        <v>388</v>
      </c>
      <c r="I1562" s="8">
        <v>0</v>
      </c>
      <c r="J1562" s="8">
        <v>0</v>
      </c>
      <c r="K1562" s="8">
        <v>0</v>
      </c>
      <c r="L1562" s="8">
        <v>10163</v>
      </c>
      <c r="M1562" s="9">
        <f t="shared" si="85"/>
        <v>84.691666666666663</v>
      </c>
      <c r="N1562" s="8">
        <v>22</v>
      </c>
      <c r="O1562" s="8">
        <v>5</v>
      </c>
      <c r="P1562" s="8">
        <v>1</v>
      </c>
      <c r="Q1562" s="8">
        <v>109534</v>
      </c>
      <c r="R1562" s="9">
        <f t="shared" si="86"/>
        <v>912.7833333333333</v>
      </c>
      <c r="S1562" s="5">
        <v>1</v>
      </c>
      <c r="T1562" s="5">
        <v>0</v>
      </c>
      <c r="U1562" s="5">
        <v>1</v>
      </c>
      <c r="V1562" s="5">
        <v>0</v>
      </c>
      <c r="W1562" s="5">
        <v>0</v>
      </c>
      <c r="X1562" s="5">
        <v>0</v>
      </c>
      <c r="Y1562" s="5">
        <v>0</v>
      </c>
      <c r="Z1562" s="5">
        <v>1</v>
      </c>
      <c r="AA1562" s="5">
        <v>0</v>
      </c>
      <c r="AB1562" s="5">
        <v>0</v>
      </c>
      <c r="AC1562" s="5">
        <v>1</v>
      </c>
      <c r="AD1562" s="5">
        <v>0</v>
      </c>
      <c r="AE1562" s="8">
        <v>55650</v>
      </c>
      <c r="AF1562" s="5">
        <v>0</v>
      </c>
    </row>
    <row r="1563" spans="1:32" x14ac:dyDescent="0.25">
      <c r="A1563" s="2">
        <v>2014</v>
      </c>
      <c r="B1563" s="1" t="s">
        <v>29</v>
      </c>
      <c r="C1563" s="8">
        <v>55</v>
      </c>
      <c r="D1563" s="8">
        <v>5346</v>
      </c>
      <c r="E1563" s="9">
        <f t="shared" si="84"/>
        <v>8100</v>
      </c>
      <c r="F1563" s="8">
        <v>8152</v>
      </c>
      <c r="G1563" s="8">
        <v>700</v>
      </c>
      <c r="H1563" s="8">
        <v>300</v>
      </c>
      <c r="I1563" s="8">
        <v>0</v>
      </c>
      <c r="J1563" s="8">
        <v>0</v>
      </c>
      <c r="K1563" s="8">
        <v>0</v>
      </c>
      <c r="L1563" s="8">
        <v>11854</v>
      </c>
      <c r="M1563" s="9">
        <f t="shared" si="85"/>
        <v>215.52727272727273</v>
      </c>
      <c r="N1563" s="8">
        <v>22</v>
      </c>
      <c r="O1563" s="8">
        <v>9</v>
      </c>
      <c r="P1563" s="8">
        <v>2</v>
      </c>
      <c r="Q1563" s="8">
        <v>128068</v>
      </c>
      <c r="R1563" s="9">
        <f t="shared" si="86"/>
        <v>2328.5090909090909</v>
      </c>
      <c r="S1563" s="5">
        <v>1</v>
      </c>
      <c r="T1563" s="5">
        <v>0</v>
      </c>
      <c r="U1563" s="5">
        <v>1</v>
      </c>
      <c r="V1563" s="5">
        <v>0</v>
      </c>
      <c r="W1563" s="5">
        <v>0</v>
      </c>
      <c r="X1563" s="5">
        <v>0</v>
      </c>
      <c r="Y1563" s="5">
        <v>0</v>
      </c>
      <c r="Z1563" s="5">
        <v>1</v>
      </c>
      <c r="AA1563" s="5">
        <v>0</v>
      </c>
      <c r="AB1563" s="5">
        <v>0</v>
      </c>
      <c r="AC1563" s="5">
        <v>1</v>
      </c>
      <c r="AD1563" s="5">
        <v>0</v>
      </c>
      <c r="AE1563" s="8">
        <v>33404</v>
      </c>
      <c r="AF1563" s="5">
        <v>1</v>
      </c>
    </row>
    <row r="1564" spans="1:32" x14ac:dyDescent="0.25">
      <c r="A1564" s="2">
        <v>2014</v>
      </c>
      <c r="B1564" s="1" t="s">
        <v>29</v>
      </c>
      <c r="C1564" s="8">
        <v>275</v>
      </c>
      <c r="D1564" s="8">
        <v>39757</v>
      </c>
      <c r="E1564" s="9">
        <f t="shared" si="84"/>
        <v>12047.575757575756</v>
      </c>
      <c r="F1564" s="8">
        <v>10081</v>
      </c>
      <c r="G1564" s="8">
        <v>1397</v>
      </c>
      <c r="H1564" s="8">
        <v>749</v>
      </c>
      <c r="I1564" s="8">
        <v>0</v>
      </c>
      <c r="J1564" s="8">
        <v>0</v>
      </c>
      <c r="K1564" s="8">
        <v>0</v>
      </c>
      <c r="L1564" s="8">
        <v>5760</v>
      </c>
      <c r="M1564" s="9">
        <f t="shared" si="85"/>
        <v>20.945454545454545</v>
      </c>
      <c r="N1564" s="8">
        <v>19</v>
      </c>
      <c r="O1564" s="8">
        <v>4</v>
      </c>
      <c r="P1564" s="8">
        <v>2</v>
      </c>
      <c r="Q1564" s="8">
        <v>150332</v>
      </c>
      <c r="R1564" s="9">
        <f t="shared" si="86"/>
        <v>546.66181818181815</v>
      </c>
      <c r="S1564" s="5">
        <v>1</v>
      </c>
      <c r="T1564" s="5">
        <v>0</v>
      </c>
      <c r="U1564" s="5">
        <v>1</v>
      </c>
      <c r="V1564" s="5">
        <v>0</v>
      </c>
      <c r="W1564" s="5">
        <v>0</v>
      </c>
      <c r="X1564" s="5">
        <v>0</v>
      </c>
      <c r="Y1564" s="5">
        <v>0</v>
      </c>
      <c r="Z1564" s="5">
        <v>1</v>
      </c>
      <c r="AA1564" s="5">
        <v>0</v>
      </c>
      <c r="AB1564" s="5">
        <v>0</v>
      </c>
      <c r="AC1564" s="5">
        <v>1</v>
      </c>
      <c r="AD1564" s="5">
        <v>0</v>
      </c>
      <c r="AE1564" s="8">
        <v>118855</v>
      </c>
      <c r="AF1564" s="5">
        <v>0</v>
      </c>
    </row>
    <row r="1565" spans="1:32" x14ac:dyDescent="0.25">
      <c r="A1565" s="2">
        <v>2014</v>
      </c>
      <c r="B1565" s="1" t="s">
        <v>30</v>
      </c>
      <c r="C1565" s="8">
        <v>86</v>
      </c>
      <c r="D1565" s="8">
        <v>18006</v>
      </c>
      <c r="E1565" s="9">
        <f t="shared" si="84"/>
        <v>17447.674418604653</v>
      </c>
      <c r="F1565" s="8">
        <v>2008</v>
      </c>
      <c r="G1565" s="8">
        <v>485</v>
      </c>
      <c r="H1565" s="8">
        <v>325</v>
      </c>
      <c r="I1565" s="8">
        <v>0</v>
      </c>
      <c r="J1565" s="8">
        <v>0</v>
      </c>
      <c r="K1565" s="8">
        <v>0</v>
      </c>
      <c r="L1565" s="8">
        <v>8669</v>
      </c>
      <c r="M1565" s="9">
        <f t="shared" si="85"/>
        <v>100.80232558139535</v>
      </c>
      <c r="N1565" s="8">
        <v>31</v>
      </c>
      <c r="O1565" s="8">
        <v>6</v>
      </c>
      <c r="P1565" s="8">
        <v>3</v>
      </c>
      <c r="Q1565" s="8">
        <v>74745</v>
      </c>
      <c r="R1565" s="9">
        <f t="shared" si="86"/>
        <v>869.12790697674416</v>
      </c>
      <c r="S1565" s="5">
        <v>1</v>
      </c>
      <c r="T1565" s="5">
        <v>0</v>
      </c>
      <c r="U1565" s="5">
        <v>1</v>
      </c>
      <c r="V1565" s="5">
        <v>0</v>
      </c>
      <c r="W1565" s="5">
        <v>0</v>
      </c>
      <c r="X1565" s="5">
        <v>0</v>
      </c>
      <c r="Y1565" s="5">
        <v>0</v>
      </c>
      <c r="Z1565" s="5">
        <v>1</v>
      </c>
      <c r="AA1565" s="5">
        <v>0</v>
      </c>
      <c r="AB1565" s="5">
        <v>0</v>
      </c>
      <c r="AC1565" s="5">
        <v>1</v>
      </c>
      <c r="AD1565" s="5">
        <v>0</v>
      </c>
      <c r="AE1565" s="8">
        <v>39103</v>
      </c>
      <c r="AF1565" s="5">
        <v>1</v>
      </c>
    </row>
    <row r="1566" spans="1:32" x14ac:dyDescent="0.25">
      <c r="A1566" s="2">
        <v>2014</v>
      </c>
      <c r="B1566" s="1" t="s">
        <v>29</v>
      </c>
      <c r="C1566" s="8">
        <v>27</v>
      </c>
      <c r="D1566" s="8">
        <v>3147</v>
      </c>
      <c r="E1566" s="9">
        <f t="shared" si="84"/>
        <v>9712.9629629629635</v>
      </c>
      <c r="F1566" s="8">
        <v>2522</v>
      </c>
      <c r="G1566" s="8">
        <v>234</v>
      </c>
      <c r="H1566" s="8">
        <v>116</v>
      </c>
      <c r="I1566" s="8">
        <v>0</v>
      </c>
      <c r="J1566" s="8">
        <v>0</v>
      </c>
      <c r="K1566" s="8">
        <v>0</v>
      </c>
      <c r="L1566" s="8">
        <v>2004</v>
      </c>
      <c r="M1566" s="9">
        <f t="shared" si="85"/>
        <v>74.222222222222229</v>
      </c>
      <c r="N1566" s="8">
        <v>12</v>
      </c>
      <c r="O1566" s="8">
        <v>1</v>
      </c>
      <c r="P1566" s="8">
        <v>0</v>
      </c>
      <c r="Q1566" s="8">
        <v>8133</v>
      </c>
      <c r="R1566" s="9">
        <f t="shared" si="86"/>
        <v>301.22222222222223</v>
      </c>
      <c r="S1566" s="5">
        <v>1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1</v>
      </c>
      <c r="AA1566" s="5">
        <v>0</v>
      </c>
      <c r="AB1566" s="5">
        <v>0</v>
      </c>
      <c r="AC1566" s="5">
        <v>1</v>
      </c>
      <c r="AD1566" s="5">
        <v>0</v>
      </c>
      <c r="AE1566" s="8">
        <v>16929</v>
      </c>
      <c r="AF1566" s="5">
        <v>0</v>
      </c>
    </row>
    <row r="1567" spans="1:32" x14ac:dyDescent="0.25">
      <c r="A1567" s="2">
        <v>2014</v>
      </c>
      <c r="B1567" s="1" t="s">
        <v>29</v>
      </c>
      <c r="C1567" s="8">
        <v>27</v>
      </c>
      <c r="D1567" s="8">
        <v>2925</v>
      </c>
      <c r="E1567" s="9">
        <f>D1567/C1567/12*1000</f>
        <v>9027.7777777777774</v>
      </c>
      <c r="F1567" s="8">
        <v>3745</v>
      </c>
      <c r="G1567" s="8">
        <v>0</v>
      </c>
      <c r="H1567" s="8">
        <v>0</v>
      </c>
      <c r="I1567" s="8">
        <v>0</v>
      </c>
      <c r="J1567" s="8">
        <v>0</v>
      </c>
      <c r="K1567" s="8">
        <v>0</v>
      </c>
      <c r="L1567" s="8">
        <v>3912</v>
      </c>
      <c r="M1567" s="9">
        <f t="shared" si="85"/>
        <v>144.88888888888889</v>
      </c>
      <c r="N1567" s="8">
        <v>12</v>
      </c>
      <c r="O1567" s="8">
        <v>5</v>
      </c>
      <c r="P1567" s="8">
        <v>1</v>
      </c>
      <c r="Q1567" s="8">
        <v>42904</v>
      </c>
      <c r="R1567" s="9">
        <f t="shared" si="86"/>
        <v>1589.037037037037</v>
      </c>
      <c r="S1567" s="5">
        <v>1</v>
      </c>
      <c r="T1567" s="5">
        <v>0</v>
      </c>
      <c r="U1567" s="5">
        <v>1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>
        <v>0</v>
      </c>
      <c r="AE1567" s="8">
        <v>17060</v>
      </c>
      <c r="AF1567" s="5">
        <v>0</v>
      </c>
    </row>
    <row r="1568" spans="1:32" x14ac:dyDescent="0.25">
      <c r="A1568" s="2">
        <v>2014</v>
      </c>
      <c r="B1568" s="1" t="s">
        <v>29</v>
      </c>
      <c r="C1568" s="8">
        <v>7</v>
      </c>
      <c r="D1568" s="8">
        <v>922</v>
      </c>
      <c r="E1568" s="9">
        <f t="shared" si="84"/>
        <v>10976.190476190477</v>
      </c>
      <c r="F1568" s="8">
        <v>1421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1233</v>
      </c>
      <c r="M1568" s="9">
        <f t="shared" si="85"/>
        <v>176.14285714285714</v>
      </c>
      <c r="N1568" s="8">
        <v>5</v>
      </c>
      <c r="O1568" s="8">
        <v>1</v>
      </c>
      <c r="P1568" s="8">
        <v>0</v>
      </c>
      <c r="Q1568" s="8">
        <v>19203</v>
      </c>
      <c r="R1568" s="9">
        <f t="shared" si="86"/>
        <v>2743.2857142857142</v>
      </c>
      <c r="S1568" s="5">
        <v>1</v>
      </c>
      <c r="T1568" s="5">
        <v>0</v>
      </c>
      <c r="U1568" s="5">
        <v>1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8">
        <v>10083</v>
      </c>
      <c r="AF1568" s="5">
        <v>1</v>
      </c>
    </row>
    <row r="1569" spans="1:32" x14ac:dyDescent="0.25">
      <c r="A1569" s="2">
        <v>2014</v>
      </c>
      <c r="B1569" s="1" t="s">
        <v>29</v>
      </c>
      <c r="C1569" s="8">
        <v>11</v>
      </c>
      <c r="D1569" s="8">
        <v>2087</v>
      </c>
      <c r="E1569" s="9">
        <f t="shared" si="84"/>
        <v>15810.60606060606</v>
      </c>
      <c r="F1569" s="8">
        <v>2615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170</v>
      </c>
      <c r="M1569" s="9">
        <f t="shared" si="85"/>
        <v>15.454545454545455</v>
      </c>
      <c r="N1569" s="8">
        <v>0</v>
      </c>
      <c r="O1569" s="8">
        <v>0</v>
      </c>
      <c r="P1569" s="8">
        <v>0</v>
      </c>
      <c r="Q1569" s="8">
        <v>24866</v>
      </c>
      <c r="R1569" s="9">
        <f t="shared" si="86"/>
        <v>2260.5454545454545</v>
      </c>
      <c r="S1569" s="5">
        <v>0</v>
      </c>
      <c r="T1569" s="5">
        <v>1</v>
      </c>
      <c r="U1569" s="5">
        <v>1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8">
        <v>21835</v>
      </c>
      <c r="AF1569" s="5">
        <v>1</v>
      </c>
    </row>
    <row r="1570" spans="1:32" x14ac:dyDescent="0.25">
      <c r="A1570" s="2">
        <v>2014</v>
      </c>
      <c r="B1570" s="1" t="s">
        <v>30</v>
      </c>
      <c r="C1570" s="9">
        <v>18</v>
      </c>
      <c r="D1570" s="9">
        <v>2422</v>
      </c>
      <c r="E1570" s="9">
        <f t="shared" si="84"/>
        <v>11212.962962962962</v>
      </c>
      <c r="F1570" s="9">
        <v>1585</v>
      </c>
      <c r="G1570" s="9">
        <v>211</v>
      </c>
      <c r="H1570" s="9">
        <v>94</v>
      </c>
      <c r="I1570" s="9">
        <v>0</v>
      </c>
      <c r="J1570" s="9">
        <v>0</v>
      </c>
      <c r="K1570" s="9">
        <v>0</v>
      </c>
      <c r="L1570" s="9">
        <v>2600</v>
      </c>
      <c r="M1570" s="9">
        <f t="shared" si="85"/>
        <v>144.44444444444446</v>
      </c>
      <c r="N1570" s="9">
        <v>6</v>
      </c>
      <c r="O1570" s="9">
        <v>3</v>
      </c>
      <c r="P1570" s="9">
        <v>0</v>
      </c>
      <c r="Q1570" s="9">
        <v>8933</v>
      </c>
      <c r="R1570" s="9">
        <f t="shared" si="86"/>
        <v>496.27777777777777</v>
      </c>
      <c r="S1570" s="5">
        <v>1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1</v>
      </c>
      <c r="AA1570" s="5">
        <v>0</v>
      </c>
      <c r="AB1570" s="5">
        <v>0</v>
      </c>
      <c r="AC1570" s="5">
        <v>1</v>
      </c>
      <c r="AD1570" s="5">
        <v>0</v>
      </c>
      <c r="AE1570" s="9">
        <v>4317</v>
      </c>
      <c r="AF1570" s="5">
        <v>0</v>
      </c>
    </row>
    <row r="1571" spans="1:32" x14ac:dyDescent="0.25">
      <c r="A1571" s="2">
        <v>2014</v>
      </c>
      <c r="B1571" s="1" t="s">
        <v>30</v>
      </c>
      <c r="C1571" s="8">
        <v>67</v>
      </c>
      <c r="D1571" s="8">
        <v>11413</v>
      </c>
      <c r="E1571" s="9">
        <f>D1571/C1571/12*1000</f>
        <v>14195.273631840797</v>
      </c>
      <c r="F1571" s="8">
        <v>2866</v>
      </c>
      <c r="G1571" s="8">
        <v>1033</v>
      </c>
      <c r="H1571" s="8">
        <v>504</v>
      </c>
      <c r="I1571" s="8">
        <v>0</v>
      </c>
      <c r="J1571" s="8">
        <v>0</v>
      </c>
      <c r="K1571" s="8">
        <v>0</v>
      </c>
      <c r="L1571" s="8">
        <v>9169</v>
      </c>
      <c r="M1571" s="9">
        <f t="shared" si="85"/>
        <v>136.85074626865671</v>
      </c>
      <c r="N1571" s="8">
        <v>13</v>
      </c>
      <c r="O1571" s="8">
        <v>4</v>
      </c>
      <c r="P1571" s="8">
        <v>2</v>
      </c>
      <c r="Q1571" s="8">
        <v>106391</v>
      </c>
      <c r="R1571" s="9">
        <f t="shared" si="86"/>
        <v>1587.9253731343283</v>
      </c>
      <c r="S1571" s="5">
        <v>1</v>
      </c>
      <c r="T1571" s="5">
        <v>0</v>
      </c>
      <c r="U1571" s="5">
        <v>1</v>
      </c>
      <c r="V1571" s="5">
        <v>0</v>
      </c>
      <c r="W1571" s="5">
        <v>0</v>
      </c>
      <c r="X1571" s="5">
        <v>0</v>
      </c>
      <c r="Y1571" s="5">
        <v>0</v>
      </c>
      <c r="Z1571" s="5">
        <v>1</v>
      </c>
      <c r="AA1571" s="5">
        <v>0</v>
      </c>
      <c r="AB1571" s="5">
        <v>0</v>
      </c>
      <c r="AC1571" s="5">
        <v>1</v>
      </c>
      <c r="AD1571" s="5">
        <v>0</v>
      </c>
      <c r="AE1571" s="8">
        <v>35096</v>
      </c>
      <c r="AF1571" s="5">
        <v>0</v>
      </c>
    </row>
    <row r="1572" spans="1:32" x14ac:dyDescent="0.25">
      <c r="A1572" s="2">
        <v>2014</v>
      </c>
      <c r="B1572" s="1" t="s">
        <v>31</v>
      </c>
      <c r="C1572" s="8">
        <v>102</v>
      </c>
      <c r="D1572" s="8">
        <v>17442</v>
      </c>
      <c r="E1572" s="9">
        <f t="shared" si="84"/>
        <v>14250</v>
      </c>
      <c r="F1572" s="8">
        <v>3360</v>
      </c>
      <c r="G1572" s="8">
        <v>1091</v>
      </c>
      <c r="H1572" s="8">
        <v>630</v>
      </c>
      <c r="I1572" s="8">
        <v>0</v>
      </c>
      <c r="J1572" s="8">
        <v>0</v>
      </c>
      <c r="K1572" s="8">
        <v>0</v>
      </c>
      <c r="L1572" s="8">
        <v>8683</v>
      </c>
      <c r="M1572" s="9">
        <f t="shared" si="85"/>
        <v>85.127450980392155</v>
      </c>
      <c r="N1572" s="8">
        <v>24</v>
      </c>
      <c r="O1572" s="8">
        <v>5</v>
      </c>
      <c r="P1572" s="8">
        <v>5</v>
      </c>
      <c r="Q1572" s="8">
        <v>155626</v>
      </c>
      <c r="R1572" s="9">
        <f t="shared" si="86"/>
        <v>1525.7450980392157</v>
      </c>
      <c r="S1572" s="5">
        <v>1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1</v>
      </c>
      <c r="AA1572" s="5">
        <v>0</v>
      </c>
      <c r="AB1572" s="5">
        <v>0</v>
      </c>
      <c r="AC1572" s="5">
        <v>1</v>
      </c>
      <c r="AD1572" s="5">
        <v>0</v>
      </c>
      <c r="AE1572" s="8">
        <v>41610</v>
      </c>
      <c r="AF1572" s="5">
        <v>1</v>
      </c>
    </row>
    <row r="1573" spans="1:32" x14ac:dyDescent="0.25">
      <c r="A1573" s="2">
        <v>2014</v>
      </c>
      <c r="B1573" s="1" t="s">
        <v>30</v>
      </c>
      <c r="C1573" s="8">
        <v>73</v>
      </c>
      <c r="D1573" s="8">
        <v>10222</v>
      </c>
      <c r="E1573" s="9">
        <f t="shared" si="84"/>
        <v>11668.949771689498</v>
      </c>
      <c r="F1573" s="8">
        <v>2490</v>
      </c>
      <c r="G1573" s="8">
        <v>859</v>
      </c>
      <c r="H1573" s="8">
        <v>285</v>
      </c>
      <c r="I1573" s="8">
        <v>0</v>
      </c>
      <c r="J1573" s="8">
        <v>0</v>
      </c>
      <c r="K1573" s="8">
        <v>0</v>
      </c>
      <c r="L1573" s="8">
        <v>9129</v>
      </c>
      <c r="M1573" s="9">
        <f t="shared" si="85"/>
        <v>125.05479452054794</v>
      </c>
      <c r="N1573" s="8">
        <v>23</v>
      </c>
      <c r="O1573" s="8">
        <v>3</v>
      </c>
      <c r="P1573" s="8">
        <v>1</v>
      </c>
      <c r="Q1573" s="8">
        <v>46323</v>
      </c>
      <c r="R1573" s="9">
        <f t="shared" si="86"/>
        <v>634.56164383561645</v>
      </c>
      <c r="S1573" s="5">
        <v>1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1</v>
      </c>
      <c r="AA1573" s="5">
        <v>0</v>
      </c>
      <c r="AB1573" s="5">
        <v>0</v>
      </c>
      <c r="AC1573" s="5">
        <v>1</v>
      </c>
      <c r="AD1573" s="5">
        <v>0</v>
      </c>
      <c r="AE1573" s="8">
        <v>23663</v>
      </c>
      <c r="AF1573" s="5">
        <v>0</v>
      </c>
    </row>
    <row r="1574" spans="1:32" x14ac:dyDescent="0.25">
      <c r="A1574" s="2">
        <v>2014</v>
      </c>
      <c r="B1574" s="1" t="s">
        <v>30</v>
      </c>
      <c r="C1574" s="8">
        <v>4</v>
      </c>
      <c r="D1574" s="8">
        <v>418</v>
      </c>
      <c r="E1574" s="9">
        <f t="shared" si="84"/>
        <v>8708.3333333333339</v>
      </c>
      <c r="F1574" s="8">
        <v>280</v>
      </c>
      <c r="G1574" s="8">
        <v>0</v>
      </c>
      <c r="H1574" s="8">
        <v>0</v>
      </c>
      <c r="I1574" s="8">
        <v>0</v>
      </c>
      <c r="J1574" s="8">
        <v>0</v>
      </c>
      <c r="K1574" s="8">
        <v>0</v>
      </c>
      <c r="L1574" s="8">
        <v>10</v>
      </c>
      <c r="M1574" s="9">
        <f t="shared" si="85"/>
        <v>2.5</v>
      </c>
      <c r="N1574" s="8">
        <v>0</v>
      </c>
      <c r="O1574" s="8">
        <v>0</v>
      </c>
      <c r="P1574" s="8">
        <v>0</v>
      </c>
      <c r="Q1574" s="8">
        <v>8041</v>
      </c>
      <c r="R1574" s="9">
        <f t="shared" si="86"/>
        <v>2010.25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8">
        <v>586</v>
      </c>
      <c r="AF1574" s="5">
        <v>0</v>
      </c>
    </row>
    <row r="1575" spans="1:32" x14ac:dyDescent="0.25">
      <c r="A1575" s="2">
        <v>2014</v>
      </c>
      <c r="B1575" s="1" t="s">
        <v>30</v>
      </c>
      <c r="C1575" s="8">
        <v>11</v>
      </c>
      <c r="D1575" s="8">
        <v>1429</v>
      </c>
      <c r="E1575" s="9">
        <f t="shared" si="84"/>
        <v>10825.757575757576</v>
      </c>
      <c r="F1575" s="8">
        <v>2596</v>
      </c>
      <c r="G1575" s="8">
        <v>86</v>
      </c>
      <c r="H1575" s="8">
        <v>48</v>
      </c>
      <c r="I1575" s="8">
        <v>0</v>
      </c>
      <c r="J1575" s="8">
        <v>0</v>
      </c>
      <c r="K1575" s="8">
        <v>0</v>
      </c>
      <c r="L1575" s="8">
        <v>535</v>
      </c>
      <c r="M1575" s="9">
        <f t="shared" si="85"/>
        <v>48.636363636363633</v>
      </c>
      <c r="N1575" s="8">
        <v>3</v>
      </c>
      <c r="O1575" s="8">
        <v>1</v>
      </c>
      <c r="P1575" s="8">
        <v>0</v>
      </c>
      <c r="Q1575" s="8">
        <v>10540</v>
      </c>
      <c r="R1575" s="9">
        <f t="shared" si="86"/>
        <v>958.18181818181813</v>
      </c>
      <c r="S1575" s="5">
        <v>1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1</v>
      </c>
      <c r="AA1575" s="5">
        <v>0</v>
      </c>
      <c r="AB1575" s="5">
        <v>0</v>
      </c>
      <c r="AC1575" s="5">
        <v>1</v>
      </c>
      <c r="AD1575" s="5">
        <v>0</v>
      </c>
      <c r="AE1575" s="8">
        <v>4493</v>
      </c>
      <c r="AF1575" s="5">
        <v>0</v>
      </c>
    </row>
    <row r="1576" spans="1:32" x14ac:dyDescent="0.25">
      <c r="A1576" s="2">
        <v>2014</v>
      </c>
      <c r="B1576" s="1" t="s">
        <v>29</v>
      </c>
      <c r="C1576" s="8">
        <v>5</v>
      </c>
      <c r="D1576" s="8">
        <v>432</v>
      </c>
      <c r="E1576" s="9">
        <f t="shared" si="84"/>
        <v>7200</v>
      </c>
      <c r="F1576" s="8">
        <v>1086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1028</v>
      </c>
      <c r="M1576" s="9">
        <f t="shared" si="85"/>
        <v>205.6</v>
      </c>
      <c r="N1576" s="8">
        <v>3</v>
      </c>
      <c r="O1576" s="8">
        <v>2</v>
      </c>
      <c r="P1576" s="8">
        <v>0</v>
      </c>
      <c r="Q1576" s="8">
        <v>97081</v>
      </c>
      <c r="R1576" s="9">
        <f t="shared" si="86"/>
        <v>19416.2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8">
        <v>434</v>
      </c>
      <c r="AF1576" s="5">
        <v>1</v>
      </c>
    </row>
    <row r="1577" spans="1:32" x14ac:dyDescent="0.25">
      <c r="A1577" s="2">
        <v>2014</v>
      </c>
      <c r="B1577" s="1" t="s">
        <v>31</v>
      </c>
      <c r="C1577" s="9">
        <v>298</v>
      </c>
      <c r="D1577" s="9">
        <v>105543</v>
      </c>
      <c r="E1577" s="9">
        <f t="shared" si="84"/>
        <v>29514.261744966443</v>
      </c>
      <c r="F1577" s="9">
        <v>578</v>
      </c>
      <c r="G1577" s="9">
        <v>0</v>
      </c>
      <c r="H1577" s="9">
        <v>0</v>
      </c>
      <c r="I1577" s="9">
        <v>0</v>
      </c>
      <c r="J1577" s="9">
        <v>0</v>
      </c>
      <c r="K1577" s="9">
        <v>0</v>
      </c>
      <c r="L1577" s="9">
        <v>8369</v>
      </c>
      <c r="M1577" s="9">
        <f t="shared" si="85"/>
        <v>28.083892617449663</v>
      </c>
      <c r="N1577" s="9">
        <v>11</v>
      </c>
      <c r="O1577" s="9">
        <v>0</v>
      </c>
      <c r="P1577" s="9">
        <v>0</v>
      </c>
      <c r="Q1577" s="9">
        <v>1076745</v>
      </c>
      <c r="R1577" s="9">
        <f t="shared" si="86"/>
        <v>3613.2382550335569</v>
      </c>
      <c r="S1577" s="5">
        <v>0</v>
      </c>
      <c r="T1577" s="5">
        <v>0</v>
      </c>
      <c r="U1577" s="5">
        <v>0</v>
      </c>
      <c r="V1577" s="5">
        <v>0</v>
      </c>
      <c r="W1577" s="5">
        <v>1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9">
        <v>374534</v>
      </c>
      <c r="AF1577" s="5">
        <v>1</v>
      </c>
    </row>
    <row r="1578" spans="1:32" x14ac:dyDescent="0.25">
      <c r="A1578" s="2">
        <v>2013</v>
      </c>
      <c r="B1578" s="1" t="s">
        <v>29</v>
      </c>
      <c r="C1578" s="9">
        <v>102</v>
      </c>
      <c r="D1578" s="9">
        <v>13028</v>
      </c>
      <c r="E1578" s="9">
        <f t="shared" si="84"/>
        <v>10643.790849673202</v>
      </c>
      <c r="F1578" s="9">
        <v>1687</v>
      </c>
      <c r="G1578" s="9">
        <v>1248</v>
      </c>
      <c r="H1578" s="9">
        <v>668</v>
      </c>
      <c r="I1578" s="9">
        <v>0</v>
      </c>
      <c r="J1578" s="9">
        <v>0</v>
      </c>
      <c r="K1578" s="9">
        <v>0</v>
      </c>
      <c r="L1578" s="9">
        <v>3408</v>
      </c>
      <c r="M1578" s="9">
        <f t="shared" si="85"/>
        <v>33.411764705882355</v>
      </c>
      <c r="N1578" s="9">
        <v>11</v>
      </c>
      <c r="O1578" s="9">
        <v>3</v>
      </c>
      <c r="P1578" s="9">
        <v>3</v>
      </c>
      <c r="Q1578" s="9">
        <v>63402</v>
      </c>
      <c r="R1578" s="9">
        <f t="shared" si="86"/>
        <v>621.58823529411768</v>
      </c>
      <c r="S1578" s="5">
        <v>1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1</v>
      </c>
      <c r="AA1578" s="5">
        <v>0</v>
      </c>
      <c r="AB1578" s="5">
        <v>0</v>
      </c>
      <c r="AC1578" s="5">
        <v>1</v>
      </c>
      <c r="AD1578" s="5">
        <v>0</v>
      </c>
      <c r="AE1578" s="115">
        <v>42937</v>
      </c>
      <c r="AF1578" s="5">
        <v>0</v>
      </c>
    </row>
    <row r="1579" spans="1:32" x14ac:dyDescent="0.25">
      <c r="A1579" s="2">
        <v>2013</v>
      </c>
      <c r="B1579" s="1" t="s">
        <v>30</v>
      </c>
      <c r="C1579" s="8">
        <v>26</v>
      </c>
      <c r="D1579" s="8">
        <v>3183</v>
      </c>
      <c r="E1579" s="9">
        <f t="shared" si="84"/>
        <v>10201.923076923076</v>
      </c>
      <c r="F1579" s="8">
        <v>5094</v>
      </c>
      <c r="G1579" s="8">
        <v>566</v>
      </c>
      <c r="H1579" s="8">
        <v>220</v>
      </c>
      <c r="I1579" s="8">
        <v>0</v>
      </c>
      <c r="J1579" s="8">
        <v>0</v>
      </c>
      <c r="K1579" s="8">
        <v>0</v>
      </c>
      <c r="L1579" s="8">
        <v>2928</v>
      </c>
      <c r="M1579" s="9">
        <f t="shared" si="85"/>
        <v>112.61538461538461</v>
      </c>
      <c r="N1579" s="8">
        <v>13</v>
      </c>
      <c r="O1579" s="8">
        <v>3</v>
      </c>
      <c r="P1579" s="8">
        <v>2</v>
      </c>
      <c r="Q1579" s="8">
        <v>43036</v>
      </c>
      <c r="R1579" s="9">
        <f t="shared" si="86"/>
        <v>1655.2307692307693</v>
      </c>
      <c r="S1579" s="5">
        <v>1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1</v>
      </c>
      <c r="AA1579" s="5">
        <v>0</v>
      </c>
      <c r="AB1579" s="5">
        <v>0</v>
      </c>
      <c r="AC1579" s="5">
        <v>1</v>
      </c>
      <c r="AD1579" s="5">
        <v>0</v>
      </c>
      <c r="AE1579" s="115">
        <v>17911</v>
      </c>
      <c r="AF1579" s="5">
        <v>0</v>
      </c>
    </row>
    <row r="1580" spans="1:32" x14ac:dyDescent="0.25">
      <c r="A1580" s="2">
        <v>2013</v>
      </c>
      <c r="B1580" s="1" t="s">
        <v>29</v>
      </c>
      <c r="C1580" s="8">
        <v>6</v>
      </c>
      <c r="D1580" s="8">
        <v>668</v>
      </c>
      <c r="E1580" s="9">
        <f t="shared" ref="E1580:E1644" si="87">D1580/C1580/12*1000</f>
        <v>9277.7777777777774</v>
      </c>
      <c r="F1580" s="8">
        <v>752</v>
      </c>
      <c r="G1580" s="8">
        <v>0</v>
      </c>
      <c r="H1580" s="8">
        <v>0</v>
      </c>
      <c r="I1580" s="8">
        <v>0</v>
      </c>
      <c r="J1580" s="8">
        <v>0</v>
      </c>
      <c r="K1580" s="8">
        <v>0</v>
      </c>
      <c r="L1580" s="8">
        <v>1250</v>
      </c>
      <c r="M1580" s="9">
        <f t="shared" si="85"/>
        <v>208.33333333333334</v>
      </c>
      <c r="N1580" s="8">
        <v>2</v>
      </c>
      <c r="O1580" s="8">
        <v>3</v>
      </c>
      <c r="P1580" s="8">
        <v>0</v>
      </c>
      <c r="Q1580" s="8">
        <v>1283</v>
      </c>
      <c r="R1580" s="9">
        <f t="shared" si="86"/>
        <v>213.83333333333334</v>
      </c>
      <c r="S1580" s="5">
        <v>1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115">
        <v>1955</v>
      </c>
      <c r="AF1580" s="5">
        <v>1</v>
      </c>
    </row>
    <row r="1581" spans="1:32" x14ac:dyDescent="0.25">
      <c r="A1581" s="2">
        <v>2013</v>
      </c>
      <c r="B1581" s="1" t="s">
        <v>29</v>
      </c>
      <c r="C1581" s="8">
        <v>22</v>
      </c>
      <c r="D1581" s="8">
        <v>3371</v>
      </c>
      <c r="E1581" s="9">
        <f t="shared" si="87"/>
        <v>12768.939393939392</v>
      </c>
      <c r="F1581" s="8">
        <v>1523</v>
      </c>
      <c r="G1581" s="8">
        <v>264</v>
      </c>
      <c r="H1581" s="8">
        <v>120</v>
      </c>
      <c r="I1581" s="8">
        <v>0</v>
      </c>
      <c r="J1581" s="8">
        <v>0</v>
      </c>
      <c r="K1581" s="8">
        <v>0</v>
      </c>
      <c r="L1581" s="8">
        <v>1346</v>
      </c>
      <c r="M1581" s="9">
        <f t="shared" si="85"/>
        <v>61.18181818181818</v>
      </c>
      <c r="N1581" s="8">
        <v>7</v>
      </c>
      <c r="O1581" s="8">
        <v>2</v>
      </c>
      <c r="P1581" s="8">
        <v>0</v>
      </c>
      <c r="Q1581" s="8">
        <v>20572</v>
      </c>
      <c r="R1581" s="9">
        <f t="shared" si="86"/>
        <v>935.09090909090912</v>
      </c>
      <c r="S1581" s="5">
        <v>1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1</v>
      </c>
      <c r="AA1581" s="5">
        <v>0</v>
      </c>
      <c r="AB1581" s="5">
        <v>0</v>
      </c>
      <c r="AC1581" s="5">
        <v>1</v>
      </c>
      <c r="AD1581" s="5">
        <v>0</v>
      </c>
      <c r="AE1581" s="115">
        <v>9722</v>
      </c>
      <c r="AF1581" s="5">
        <v>1</v>
      </c>
    </row>
    <row r="1582" spans="1:32" x14ac:dyDescent="0.25">
      <c r="A1582" s="2">
        <v>2013</v>
      </c>
      <c r="B1582" s="1" t="s">
        <v>29</v>
      </c>
      <c r="C1582" s="8">
        <v>27</v>
      </c>
      <c r="D1582" s="8">
        <v>5713</v>
      </c>
      <c r="E1582" s="9">
        <f t="shared" si="87"/>
        <v>17632.716049382714</v>
      </c>
      <c r="F1582" s="8">
        <v>3148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5860</v>
      </c>
      <c r="M1582" s="9">
        <f t="shared" si="85"/>
        <v>217.03703703703704</v>
      </c>
      <c r="N1582" s="8">
        <v>14</v>
      </c>
      <c r="O1582" s="8">
        <v>8</v>
      </c>
      <c r="P1582" s="8">
        <v>0</v>
      </c>
      <c r="Q1582" s="8">
        <v>80734</v>
      </c>
      <c r="R1582" s="9">
        <f t="shared" si="86"/>
        <v>2990.1481481481483</v>
      </c>
      <c r="S1582" s="5">
        <v>1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115">
        <v>35950</v>
      </c>
      <c r="AF1582" s="5">
        <v>0</v>
      </c>
    </row>
    <row r="1583" spans="1:32" x14ac:dyDescent="0.25">
      <c r="A1583" s="2">
        <v>2013</v>
      </c>
      <c r="B1583" s="1" t="s">
        <v>31</v>
      </c>
      <c r="C1583" s="8">
        <v>1</v>
      </c>
      <c r="D1583" s="8">
        <v>1</v>
      </c>
      <c r="E1583" s="9">
        <f t="shared" si="87"/>
        <v>83.333333333333329</v>
      </c>
      <c r="F1583" s="8">
        <v>1863</v>
      </c>
      <c r="G1583" s="8">
        <v>0</v>
      </c>
      <c r="H1583" s="8">
        <v>0</v>
      </c>
      <c r="I1583" s="8">
        <v>0</v>
      </c>
      <c r="J1583" s="8">
        <v>0</v>
      </c>
      <c r="K1583" s="8">
        <v>0</v>
      </c>
      <c r="L1583" s="8">
        <v>1170</v>
      </c>
      <c r="M1583" s="9">
        <f t="shared" si="85"/>
        <v>1170</v>
      </c>
      <c r="N1583" s="8">
        <v>6</v>
      </c>
      <c r="O1583" s="8">
        <v>5</v>
      </c>
      <c r="P1583" s="8">
        <v>1</v>
      </c>
      <c r="Q1583" s="8">
        <v>58774</v>
      </c>
      <c r="R1583" s="9">
        <f t="shared" si="86"/>
        <v>58774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115">
        <v>32</v>
      </c>
      <c r="AF1583" s="5">
        <v>1</v>
      </c>
    </row>
    <row r="1584" spans="1:32" x14ac:dyDescent="0.25">
      <c r="A1584" s="2">
        <v>2013</v>
      </c>
      <c r="B1584" s="1" t="s">
        <v>30</v>
      </c>
      <c r="C1584" s="8">
        <v>70</v>
      </c>
      <c r="D1584" s="8">
        <v>7909</v>
      </c>
      <c r="E1584" s="9">
        <f t="shared" si="87"/>
        <v>9415.476190476189</v>
      </c>
      <c r="F1584" s="8">
        <v>4830</v>
      </c>
      <c r="G1584" s="8">
        <v>906</v>
      </c>
      <c r="H1584" s="8">
        <v>354</v>
      </c>
      <c r="I1584" s="8">
        <v>0</v>
      </c>
      <c r="J1584" s="8">
        <v>0</v>
      </c>
      <c r="K1584" s="8">
        <v>0</v>
      </c>
      <c r="L1584" s="8">
        <v>5162</v>
      </c>
      <c r="M1584" s="9">
        <f t="shared" si="85"/>
        <v>73.742857142857147</v>
      </c>
      <c r="N1584" s="8">
        <v>18</v>
      </c>
      <c r="O1584" s="8">
        <v>2</v>
      </c>
      <c r="P1584" s="8">
        <v>2</v>
      </c>
      <c r="Q1584" s="8">
        <v>118550</v>
      </c>
      <c r="R1584" s="9">
        <f t="shared" si="86"/>
        <v>1693.5714285714287</v>
      </c>
      <c r="S1584" s="5">
        <v>1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1</v>
      </c>
      <c r="AA1584" s="5">
        <v>0</v>
      </c>
      <c r="AB1584" s="5">
        <v>0</v>
      </c>
      <c r="AC1584" s="5">
        <v>1</v>
      </c>
      <c r="AD1584" s="5">
        <v>0</v>
      </c>
      <c r="AE1584" s="115">
        <v>32077</v>
      </c>
      <c r="AF1584" s="5">
        <v>0</v>
      </c>
    </row>
    <row r="1585" spans="1:32" x14ac:dyDescent="0.25">
      <c r="A1585" s="2">
        <v>2013</v>
      </c>
      <c r="B1585" s="1" t="s">
        <v>36</v>
      </c>
      <c r="C1585" s="8">
        <v>34</v>
      </c>
      <c r="D1585" s="8">
        <v>3263</v>
      </c>
      <c r="E1585" s="9">
        <f t="shared" si="87"/>
        <v>7997.5490196078426</v>
      </c>
      <c r="F1585" s="8">
        <v>1657</v>
      </c>
      <c r="G1585" s="8">
        <v>520</v>
      </c>
      <c r="H1585" s="8">
        <v>276</v>
      </c>
      <c r="I1585" s="8">
        <v>0</v>
      </c>
      <c r="J1585" s="8">
        <v>0</v>
      </c>
      <c r="K1585" s="8">
        <v>0</v>
      </c>
      <c r="L1585" s="8">
        <v>7353</v>
      </c>
      <c r="M1585" s="9">
        <f t="shared" si="85"/>
        <v>216.26470588235293</v>
      </c>
      <c r="N1585" s="8">
        <v>20</v>
      </c>
      <c r="O1585" s="8">
        <v>7</v>
      </c>
      <c r="P1585" s="8">
        <v>1</v>
      </c>
      <c r="Q1585" s="8">
        <v>100072</v>
      </c>
      <c r="R1585" s="9">
        <f t="shared" si="86"/>
        <v>2943.294117647059</v>
      </c>
      <c r="S1585" s="5">
        <v>1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1</v>
      </c>
      <c r="AA1585" s="5">
        <v>0</v>
      </c>
      <c r="AB1585" s="5">
        <v>0</v>
      </c>
      <c r="AC1585" s="5">
        <v>1</v>
      </c>
      <c r="AD1585" s="5">
        <v>0</v>
      </c>
      <c r="AE1585" s="115">
        <v>19823</v>
      </c>
      <c r="AF1585" s="5">
        <v>0</v>
      </c>
    </row>
    <row r="1586" spans="1:32" x14ac:dyDescent="0.25">
      <c r="A1586" s="2">
        <v>2013</v>
      </c>
      <c r="B1586" s="1" t="s">
        <v>31</v>
      </c>
      <c r="C1586" s="8">
        <v>42</v>
      </c>
      <c r="D1586" s="8">
        <v>6592</v>
      </c>
      <c r="E1586" s="9">
        <f t="shared" si="87"/>
        <v>13079.365079365081</v>
      </c>
      <c r="F1586" s="8">
        <v>3498</v>
      </c>
      <c r="G1586" s="8">
        <v>933</v>
      </c>
      <c r="H1586" s="8">
        <v>579</v>
      </c>
      <c r="I1586" s="8">
        <v>0</v>
      </c>
      <c r="J1586" s="8">
        <v>0</v>
      </c>
      <c r="K1586" s="8">
        <v>0</v>
      </c>
      <c r="L1586" s="8">
        <v>7517</v>
      </c>
      <c r="M1586" s="9">
        <f t="shared" si="85"/>
        <v>178.97619047619048</v>
      </c>
      <c r="N1586" s="8">
        <v>16</v>
      </c>
      <c r="O1586" s="8">
        <v>6</v>
      </c>
      <c r="P1586" s="8">
        <v>2</v>
      </c>
      <c r="Q1586" s="8">
        <v>99987</v>
      </c>
      <c r="R1586" s="9">
        <f t="shared" si="86"/>
        <v>2380.6428571428573</v>
      </c>
      <c r="S1586" s="5">
        <v>1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1</v>
      </c>
      <c r="AA1586" s="5">
        <v>0</v>
      </c>
      <c r="AB1586" s="5">
        <v>0</v>
      </c>
      <c r="AC1586" s="5">
        <v>1</v>
      </c>
      <c r="AD1586" s="5">
        <v>0</v>
      </c>
      <c r="AE1586" s="115">
        <v>43318</v>
      </c>
      <c r="AF1586" s="5">
        <v>1</v>
      </c>
    </row>
    <row r="1587" spans="1:32" x14ac:dyDescent="0.25">
      <c r="A1587" s="2">
        <v>2013</v>
      </c>
      <c r="B1587" s="1" t="s">
        <v>30</v>
      </c>
      <c r="C1587" s="8">
        <v>49</v>
      </c>
      <c r="D1587" s="8">
        <v>5981</v>
      </c>
      <c r="E1587" s="9">
        <f t="shared" si="87"/>
        <v>10171.768707482994</v>
      </c>
      <c r="F1587" s="8">
        <v>1539</v>
      </c>
      <c r="G1587" s="8">
        <v>331</v>
      </c>
      <c r="H1587" s="8">
        <v>180</v>
      </c>
      <c r="I1587" s="8">
        <v>0</v>
      </c>
      <c r="J1587" s="8">
        <v>0</v>
      </c>
      <c r="K1587" s="8">
        <v>0</v>
      </c>
      <c r="L1587" s="8">
        <v>7154</v>
      </c>
      <c r="M1587" s="9">
        <f t="shared" si="85"/>
        <v>146</v>
      </c>
      <c r="N1587" s="8">
        <v>17</v>
      </c>
      <c r="O1587" s="8">
        <v>4</v>
      </c>
      <c r="P1587" s="8">
        <v>2</v>
      </c>
      <c r="Q1587" s="8">
        <v>34176</v>
      </c>
      <c r="R1587" s="9">
        <f t="shared" si="86"/>
        <v>697.46938775510205</v>
      </c>
      <c r="S1587" s="5">
        <v>1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1</v>
      </c>
      <c r="AA1587" s="5">
        <v>0</v>
      </c>
      <c r="AB1587" s="5">
        <v>0</v>
      </c>
      <c r="AC1587" s="5">
        <v>1</v>
      </c>
      <c r="AD1587" s="5">
        <v>0</v>
      </c>
      <c r="AE1587" s="115">
        <v>11505</v>
      </c>
      <c r="AF1587" s="5">
        <v>1</v>
      </c>
    </row>
    <row r="1588" spans="1:32" x14ac:dyDescent="0.25">
      <c r="A1588" s="2">
        <v>2013</v>
      </c>
      <c r="B1588" s="1" t="s">
        <v>29</v>
      </c>
      <c r="C1588" s="8">
        <v>56</v>
      </c>
      <c r="D1588" s="8">
        <v>8233</v>
      </c>
      <c r="E1588" s="9">
        <f t="shared" si="87"/>
        <v>12251.488095238095</v>
      </c>
      <c r="F1588" s="8">
        <v>3400</v>
      </c>
      <c r="G1588" s="8">
        <v>0</v>
      </c>
      <c r="H1588" s="8">
        <v>0</v>
      </c>
      <c r="I1588" s="8">
        <v>0</v>
      </c>
      <c r="J1588" s="8">
        <v>0</v>
      </c>
      <c r="K1588" s="8">
        <v>0</v>
      </c>
      <c r="L1588" s="8">
        <v>1480</v>
      </c>
      <c r="M1588" s="9">
        <f t="shared" si="85"/>
        <v>26.428571428571427</v>
      </c>
      <c r="N1588" s="8">
        <v>0</v>
      </c>
      <c r="O1588" s="8">
        <v>0</v>
      </c>
      <c r="P1588" s="8">
        <v>0</v>
      </c>
      <c r="Q1588" s="8">
        <v>2025</v>
      </c>
      <c r="R1588" s="9">
        <f t="shared" si="86"/>
        <v>36.160714285714285</v>
      </c>
      <c r="S1588" s="5">
        <v>1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0</v>
      </c>
      <c r="AC1588" s="5">
        <v>0</v>
      </c>
      <c r="AD1588" s="5">
        <v>0</v>
      </c>
      <c r="AE1588" s="115">
        <v>20062</v>
      </c>
      <c r="AF1588" s="5">
        <v>0</v>
      </c>
    </row>
    <row r="1589" spans="1:32" x14ac:dyDescent="0.25">
      <c r="A1589" s="2">
        <v>2013</v>
      </c>
      <c r="B1589" s="1" t="s">
        <v>29</v>
      </c>
      <c r="C1589" s="8">
        <v>9</v>
      </c>
      <c r="D1589" s="8">
        <v>951</v>
      </c>
      <c r="E1589" s="9">
        <f t="shared" si="87"/>
        <v>8805.5555555555547</v>
      </c>
      <c r="F1589" s="8">
        <v>842</v>
      </c>
      <c r="G1589" s="8">
        <v>274</v>
      </c>
      <c r="H1589" s="8">
        <v>4</v>
      </c>
      <c r="I1589" s="8">
        <v>0</v>
      </c>
      <c r="J1589" s="8">
        <v>0</v>
      </c>
      <c r="K1589" s="8">
        <v>0</v>
      </c>
      <c r="L1589" s="8">
        <v>1449</v>
      </c>
      <c r="M1589" s="9">
        <f t="shared" si="85"/>
        <v>161</v>
      </c>
      <c r="N1589" s="8">
        <v>5</v>
      </c>
      <c r="O1589" s="8">
        <v>1</v>
      </c>
      <c r="P1589" s="8">
        <v>0</v>
      </c>
      <c r="Q1589" s="8">
        <v>15885</v>
      </c>
      <c r="R1589" s="9">
        <f t="shared" si="86"/>
        <v>1765</v>
      </c>
      <c r="S1589" s="5">
        <v>1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1</v>
      </c>
      <c r="AA1589" s="5">
        <v>0</v>
      </c>
      <c r="AB1589" s="5">
        <v>0</v>
      </c>
      <c r="AC1589" s="5">
        <v>1</v>
      </c>
      <c r="AD1589" s="5">
        <v>0</v>
      </c>
      <c r="AE1589" s="115">
        <v>6249</v>
      </c>
      <c r="AF1589" s="5">
        <v>1</v>
      </c>
    </row>
    <row r="1590" spans="1:32" x14ac:dyDescent="0.25">
      <c r="A1590" s="2">
        <v>2013</v>
      </c>
      <c r="B1590" s="1" t="s">
        <v>29</v>
      </c>
      <c r="C1590" s="8">
        <v>12</v>
      </c>
      <c r="D1590" s="8">
        <v>1073</v>
      </c>
      <c r="E1590" s="9">
        <f t="shared" si="87"/>
        <v>7451.3888888888896</v>
      </c>
      <c r="F1590" s="8">
        <v>700</v>
      </c>
      <c r="G1590" s="8">
        <v>0</v>
      </c>
      <c r="H1590" s="8">
        <v>0</v>
      </c>
      <c r="I1590" s="8">
        <v>0</v>
      </c>
      <c r="J1590" s="8">
        <v>0</v>
      </c>
      <c r="K1590" s="8">
        <v>0</v>
      </c>
      <c r="L1590" s="8">
        <v>925</v>
      </c>
      <c r="M1590" s="9">
        <f t="shared" si="85"/>
        <v>77.083333333333329</v>
      </c>
      <c r="N1590" s="8">
        <v>3</v>
      </c>
      <c r="O1590" s="8">
        <v>1</v>
      </c>
      <c r="P1590" s="8">
        <v>0</v>
      </c>
      <c r="Q1590" s="8">
        <v>31036</v>
      </c>
      <c r="R1590" s="9">
        <f t="shared" si="86"/>
        <v>2586.3333333333335</v>
      </c>
      <c r="S1590" s="5">
        <v>1</v>
      </c>
      <c r="T1590" s="5">
        <v>0</v>
      </c>
      <c r="U1590" s="5">
        <v>1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115">
        <v>6303</v>
      </c>
      <c r="AF1590" s="5">
        <v>1</v>
      </c>
    </row>
    <row r="1591" spans="1:32" x14ac:dyDescent="0.25">
      <c r="A1591" s="2">
        <v>2013</v>
      </c>
      <c r="B1591" s="1" t="s">
        <v>29</v>
      </c>
      <c r="C1591" s="8">
        <v>4</v>
      </c>
      <c r="D1591" s="8">
        <v>500</v>
      </c>
      <c r="E1591" s="9">
        <f t="shared" si="87"/>
        <v>10416.666666666666</v>
      </c>
      <c r="F1591" s="8">
        <v>1346</v>
      </c>
      <c r="G1591" s="8">
        <v>0</v>
      </c>
      <c r="H1591" s="8">
        <v>0</v>
      </c>
      <c r="I1591" s="8">
        <v>0</v>
      </c>
      <c r="J1591" s="8">
        <v>0</v>
      </c>
      <c r="K1591" s="8">
        <v>0</v>
      </c>
      <c r="L1591" s="8">
        <v>213</v>
      </c>
      <c r="M1591" s="9">
        <f t="shared" si="85"/>
        <v>53.25</v>
      </c>
      <c r="N1591" s="8">
        <v>1</v>
      </c>
      <c r="O1591" s="8">
        <v>0</v>
      </c>
      <c r="P1591" s="8">
        <v>0</v>
      </c>
      <c r="Q1591" s="8">
        <v>8755</v>
      </c>
      <c r="R1591" s="9">
        <f t="shared" si="86"/>
        <v>2188.75</v>
      </c>
      <c r="S1591" s="5">
        <v>1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115">
        <v>4290</v>
      </c>
      <c r="AF1591" s="5">
        <v>0</v>
      </c>
    </row>
    <row r="1592" spans="1:32" x14ac:dyDescent="0.25">
      <c r="A1592" s="2">
        <v>2013</v>
      </c>
      <c r="B1592" s="1" t="s">
        <v>29</v>
      </c>
      <c r="C1592" s="8">
        <v>2</v>
      </c>
      <c r="D1592" s="8">
        <v>273</v>
      </c>
      <c r="E1592" s="9">
        <f t="shared" si="87"/>
        <v>11375</v>
      </c>
      <c r="F1592" s="8">
        <v>2787</v>
      </c>
      <c r="G1592" s="8">
        <v>0</v>
      </c>
      <c r="H1592" s="8">
        <v>0</v>
      </c>
      <c r="I1592" s="8">
        <v>0</v>
      </c>
      <c r="J1592" s="8">
        <v>0</v>
      </c>
      <c r="K1592" s="8">
        <v>0</v>
      </c>
      <c r="L1592" s="8">
        <v>200</v>
      </c>
      <c r="M1592" s="9">
        <f t="shared" si="85"/>
        <v>100</v>
      </c>
      <c r="N1592" s="8">
        <v>1</v>
      </c>
      <c r="O1592" s="8">
        <v>0</v>
      </c>
      <c r="P1592" s="8">
        <v>0</v>
      </c>
      <c r="Q1592" s="8">
        <v>1685</v>
      </c>
      <c r="R1592" s="9">
        <f t="shared" si="86"/>
        <v>842.5</v>
      </c>
      <c r="S1592" s="5">
        <v>1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115">
        <v>7371</v>
      </c>
      <c r="AF1592" s="5">
        <v>1</v>
      </c>
    </row>
    <row r="1593" spans="1:32" x14ac:dyDescent="0.25">
      <c r="A1593" s="2">
        <v>2013</v>
      </c>
      <c r="B1593" s="1" t="s">
        <v>29</v>
      </c>
      <c r="C1593" s="9">
        <v>14</v>
      </c>
      <c r="D1593" s="9">
        <v>1393</v>
      </c>
      <c r="E1593" s="9">
        <f t="shared" si="87"/>
        <v>8291.6666666666661</v>
      </c>
      <c r="F1593" s="9">
        <v>1095</v>
      </c>
      <c r="G1593" s="9">
        <v>0</v>
      </c>
      <c r="H1593" s="9">
        <v>0</v>
      </c>
      <c r="I1593" s="9">
        <v>0</v>
      </c>
      <c r="J1593" s="9">
        <v>0</v>
      </c>
      <c r="K1593" s="9">
        <v>0</v>
      </c>
      <c r="L1593" s="9">
        <v>2937</v>
      </c>
      <c r="M1593" s="9">
        <f t="shared" si="85"/>
        <v>209.78571428571428</v>
      </c>
      <c r="N1593" s="9">
        <v>6</v>
      </c>
      <c r="O1593" s="9">
        <v>1</v>
      </c>
      <c r="P1593" s="9">
        <v>0</v>
      </c>
      <c r="Q1593" s="9">
        <v>83193</v>
      </c>
      <c r="R1593" s="9">
        <f t="shared" si="86"/>
        <v>5942.3571428571431</v>
      </c>
      <c r="S1593" s="5">
        <v>1</v>
      </c>
      <c r="T1593" s="5">
        <v>0</v>
      </c>
      <c r="U1593" s="5">
        <v>1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115">
        <v>22342</v>
      </c>
      <c r="AF1593" s="5">
        <v>1</v>
      </c>
    </row>
    <row r="1594" spans="1:32" x14ac:dyDescent="0.25">
      <c r="A1594" s="2">
        <v>2013</v>
      </c>
      <c r="B1594" s="1" t="s">
        <v>29</v>
      </c>
      <c r="C1594" s="8">
        <v>55</v>
      </c>
      <c r="D1594" s="8">
        <v>9261</v>
      </c>
      <c r="E1594" s="9">
        <f t="shared" si="87"/>
        <v>14031.818181818182</v>
      </c>
      <c r="F1594" s="8">
        <v>1300</v>
      </c>
      <c r="G1594" s="8">
        <v>860</v>
      </c>
      <c r="H1594" s="8">
        <v>405</v>
      </c>
      <c r="I1594" s="8">
        <v>0</v>
      </c>
      <c r="J1594" s="8">
        <v>0</v>
      </c>
      <c r="K1594" s="8">
        <v>0</v>
      </c>
      <c r="L1594" s="8">
        <v>713</v>
      </c>
      <c r="M1594" s="9">
        <f t="shared" si="85"/>
        <v>12.963636363636363</v>
      </c>
      <c r="N1594" s="8">
        <v>7</v>
      </c>
      <c r="O1594" s="8">
        <v>0</v>
      </c>
      <c r="P1594" s="8">
        <v>1</v>
      </c>
      <c r="Q1594" s="8">
        <v>82627</v>
      </c>
      <c r="R1594" s="9">
        <f t="shared" si="86"/>
        <v>1502.3090909090909</v>
      </c>
      <c r="S1594" s="5">
        <v>1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1</v>
      </c>
      <c r="AA1594" s="5">
        <v>0</v>
      </c>
      <c r="AB1594" s="5">
        <v>0</v>
      </c>
      <c r="AC1594" s="5">
        <v>1</v>
      </c>
      <c r="AD1594" s="5">
        <v>0</v>
      </c>
      <c r="AE1594" s="115">
        <v>51630</v>
      </c>
      <c r="AF1594" s="5">
        <v>1</v>
      </c>
    </row>
    <row r="1595" spans="1:32" x14ac:dyDescent="0.25">
      <c r="A1595" s="2">
        <v>2013</v>
      </c>
      <c r="B1595" s="1" t="s">
        <v>29</v>
      </c>
      <c r="C1595" s="8">
        <v>173</v>
      </c>
      <c r="D1595" s="8">
        <v>30939</v>
      </c>
      <c r="E1595" s="9">
        <f t="shared" si="87"/>
        <v>14903.179190751445</v>
      </c>
      <c r="F1595" s="8">
        <v>4541</v>
      </c>
      <c r="G1595" s="8">
        <v>2023</v>
      </c>
      <c r="H1595" s="8">
        <v>980</v>
      </c>
      <c r="I1595" s="8">
        <v>0</v>
      </c>
      <c r="J1595" s="8">
        <v>0</v>
      </c>
      <c r="K1595" s="8">
        <v>0</v>
      </c>
      <c r="L1595" s="8">
        <v>7952</v>
      </c>
      <c r="M1595" s="9">
        <f t="shared" si="85"/>
        <v>45.965317919075147</v>
      </c>
      <c r="N1595" s="8">
        <v>25</v>
      </c>
      <c r="O1595" s="8">
        <v>5</v>
      </c>
      <c r="P1595" s="8">
        <v>2</v>
      </c>
      <c r="Q1595" s="8">
        <v>510849</v>
      </c>
      <c r="R1595" s="9">
        <f t="shared" si="86"/>
        <v>2952.884393063584</v>
      </c>
      <c r="S1595" s="5">
        <v>1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1</v>
      </c>
      <c r="AA1595" s="5">
        <v>0</v>
      </c>
      <c r="AB1595" s="5">
        <v>0</v>
      </c>
      <c r="AC1595" s="5">
        <v>1</v>
      </c>
      <c r="AD1595" s="5">
        <v>0</v>
      </c>
      <c r="AE1595" s="115">
        <v>122396</v>
      </c>
      <c r="AF1595" s="5">
        <v>1</v>
      </c>
    </row>
    <row r="1596" spans="1:32" x14ac:dyDescent="0.25">
      <c r="A1596" s="2">
        <v>2013</v>
      </c>
      <c r="B1596" s="1" t="s">
        <v>29</v>
      </c>
      <c r="C1596" s="8">
        <v>64</v>
      </c>
      <c r="D1596" s="8">
        <v>23843</v>
      </c>
      <c r="E1596" s="9">
        <f t="shared" si="87"/>
        <v>31045.572916666668</v>
      </c>
      <c r="F1596" s="8">
        <v>6430</v>
      </c>
      <c r="G1596" s="8">
        <v>0</v>
      </c>
      <c r="H1596" s="8">
        <v>0</v>
      </c>
      <c r="I1596" s="8">
        <v>0</v>
      </c>
      <c r="J1596" s="8">
        <v>0</v>
      </c>
      <c r="K1596" s="8">
        <v>0</v>
      </c>
      <c r="L1596" s="8">
        <v>13608</v>
      </c>
      <c r="M1596" s="9">
        <f t="shared" si="85"/>
        <v>212.625</v>
      </c>
      <c r="N1596" s="8">
        <v>23</v>
      </c>
      <c r="O1596" s="8">
        <v>6</v>
      </c>
      <c r="P1596" s="8">
        <v>0</v>
      </c>
      <c r="Q1596" s="8">
        <v>469221</v>
      </c>
      <c r="R1596" s="9">
        <f t="shared" si="86"/>
        <v>7331.578125</v>
      </c>
      <c r="S1596" s="5">
        <v>1</v>
      </c>
      <c r="T1596" s="5">
        <v>0</v>
      </c>
      <c r="U1596" s="5">
        <v>1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115">
        <v>150753</v>
      </c>
      <c r="AF1596" s="5">
        <v>1</v>
      </c>
    </row>
    <row r="1597" spans="1:32" x14ac:dyDescent="0.25">
      <c r="A1597" s="2">
        <v>2013</v>
      </c>
      <c r="B1597" s="1" t="s">
        <v>29</v>
      </c>
      <c r="C1597" s="8">
        <v>119</v>
      </c>
      <c r="D1597" s="8">
        <v>22322</v>
      </c>
      <c r="E1597" s="9">
        <f t="shared" si="87"/>
        <v>15631.652661064427</v>
      </c>
      <c r="F1597" s="8">
        <v>3335</v>
      </c>
      <c r="G1597" s="8">
        <v>1050</v>
      </c>
      <c r="H1597" s="8">
        <v>400</v>
      </c>
      <c r="I1597" s="8">
        <v>0</v>
      </c>
      <c r="J1597" s="8">
        <v>0</v>
      </c>
      <c r="K1597" s="8">
        <v>0</v>
      </c>
      <c r="L1597" s="8">
        <v>3875</v>
      </c>
      <c r="M1597" s="9">
        <f t="shared" si="85"/>
        <v>32.563025210084035</v>
      </c>
      <c r="N1597" s="8">
        <v>16</v>
      </c>
      <c r="O1597" s="8">
        <v>1</v>
      </c>
      <c r="P1597" s="8">
        <v>2</v>
      </c>
      <c r="Q1597" s="8">
        <v>72598</v>
      </c>
      <c r="R1597" s="9">
        <f t="shared" si="86"/>
        <v>610.06722689075627</v>
      </c>
      <c r="S1597" s="5">
        <v>1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1</v>
      </c>
      <c r="AA1597" s="5">
        <v>0</v>
      </c>
      <c r="AB1597" s="5">
        <v>0</v>
      </c>
      <c r="AC1597" s="5">
        <v>1</v>
      </c>
      <c r="AD1597" s="5">
        <v>0</v>
      </c>
      <c r="AE1597" s="115">
        <v>65617</v>
      </c>
      <c r="AF1597" s="5">
        <v>0</v>
      </c>
    </row>
    <row r="1598" spans="1:32" x14ac:dyDescent="0.25">
      <c r="A1598" s="2">
        <v>2013</v>
      </c>
      <c r="B1598" s="1" t="s">
        <v>29</v>
      </c>
      <c r="C1598" s="8">
        <v>40</v>
      </c>
      <c r="D1598" s="8">
        <v>8157</v>
      </c>
      <c r="E1598" s="9">
        <f t="shared" si="87"/>
        <v>16993.750000000004</v>
      </c>
      <c r="F1598" s="8">
        <v>1311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2025</v>
      </c>
      <c r="M1598" s="9">
        <f t="shared" si="85"/>
        <v>50.625</v>
      </c>
      <c r="N1598" s="8">
        <v>5</v>
      </c>
      <c r="O1598" s="8">
        <v>1</v>
      </c>
      <c r="P1598" s="8">
        <v>0</v>
      </c>
      <c r="Q1598" s="8">
        <v>130740</v>
      </c>
      <c r="R1598" s="9">
        <f t="shared" si="86"/>
        <v>3268.5</v>
      </c>
      <c r="S1598" s="5">
        <v>1</v>
      </c>
      <c r="T1598" s="5">
        <v>0</v>
      </c>
      <c r="U1598" s="5">
        <v>1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115">
        <v>51845</v>
      </c>
      <c r="AF1598" s="5">
        <v>1</v>
      </c>
    </row>
    <row r="1599" spans="1:32" x14ac:dyDescent="0.25">
      <c r="A1599" s="2">
        <v>2013</v>
      </c>
      <c r="B1599" s="1" t="s">
        <v>29</v>
      </c>
      <c r="C1599" s="8">
        <v>9</v>
      </c>
      <c r="D1599" s="8">
        <v>1162</v>
      </c>
      <c r="E1599" s="9">
        <f t="shared" si="87"/>
        <v>10759.259259259259</v>
      </c>
      <c r="F1599" s="8">
        <v>1954</v>
      </c>
      <c r="G1599" s="8">
        <v>0</v>
      </c>
      <c r="H1599" s="8">
        <v>0</v>
      </c>
      <c r="I1599" s="8">
        <v>0</v>
      </c>
      <c r="J1599" s="8">
        <v>0</v>
      </c>
      <c r="K1599" s="8">
        <v>0</v>
      </c>
      <c r="L1599" s="8">
        <v>350</v>
      </c>
      <c r="M1599" s="9">
        <f t="shared" si="85"/>
        <v>38.888888888888886</v>
      </c>
      <c r="N1599" s="8">
        <v>0</v>
      </c>
      <c r="O1599" s="8">
        <v>0</v>
      </c>
      <c r="P1599" s="8">
        <v>0</v>
      </c>
      <c r="Q1599" s="8">
        <v>17289</v>
      </c>
      <c r="R1599" s="9">
        <f t="shared" si="86"/>
        <v>1921</v>
      </c>
      <c r="S1599" s="5">
        <v>1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115">
        <v>11397</v>
      </c>
      <c r="AF1599" s="5">
        <v>0</v>
      </c>
    </row>
    <row r="1600" spans="1:32" x14ac:dyDescent="0.25">
      <c r="A1600" s="2">
        <v>2013</v>
      </c>
      <c r="B1600" s="1" t="s">
        <v>29</v>
      </c>
      <c r="C1600" s="8">
        <v>18</v>
      </c>
      <c r="D1600" s="8">
        <v>1711</v>
      </c>
      <c r="E1600" s="9">
        <f t="shared" si="87"/>
        <v>7921.2962962962965</v>
      </c>
      <c r="F1600" s="8">
        <v>344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1320</v>
      </c>
      <c r="M1600" s="9">
        <f t="shared" si="85"/>
        <v>73.333333333333329</v>
      </c>
      <c r="N1600" s="8">
        <v>7</v>
      </c>
      <c r="O1600" s="8">
        <v>0</v>
      </c>
      <c r="P1600" s="8">
        <v>0</v>
      </c>
      <c r="Q1600" s="8">
        <v>9652</v>
      </c>
      <c r="R1600" s="9">
        <f t="shared" si="86"/>
        <v>536.22222222222217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115">
        <v>8883</v>
      </c>
      <c r="AF1600" s="5">
        <v>0</v>
      </c>
    </row>
    <row r="1601" spans="1:32" x14ac:dyDescent="0.25">
      <c r="A1601" s="2">
        <v>2013</v>
      </c>
      <c r="B1601" s="1" t="s">
        <v>30</v>
      </c>
      <c r="C1601" s="8">
        <v>16</v>
      </c>
      <c r="D1601" s="8">
        <v>1959</v>
      </c>
      <c r="E1601" s="9">
        <f t="shared" si="87"/>
        <v>10203.125</v>
      </c>
      <c r="F1601" s="8">
        <v>646</v>
      </c>
      <c r="G1601" s="8">
        <v>0</v>
      </c>
      <c r="H1601" s="8">
        <v>0</v>
      </c>
      <c r="I1601" s="8">
        <v>0</v>
      </c>
      <c r="J1601" s="8">
        <v>0</v>
      </c>
      <c r="K1601" s="8">
        <v>0</v>
      </c>
      <c r="L1601" s="8">
        <v>2912</v>
      </c>
      <c r="M1601" s="9">
        <f t="shared" si="85"/>
        <v>182</v>
      </c>
      <c r="N1601" s="8">
        <v>8</v>
      </c>
      <c r="O1601" s="8">
        <v>3</v>
      </c>
      <c r="P1601" s="8">
        <v>0</v>
      </c>
      <c r="Q1601" s="8">
        <v>23225</v>
      </c>
      <c r="R1601" s="9">
        <f t="shared" si="86"/>
        <v>1451.5625</v>
      </c>
      <c r="S1601" s="5">
        <v>1</v>
      </c>
      <c r="T1601" s="5">
        <v>0</v>
      </c>
      <c r="U1601" s="5">
        <v>1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115">
        <v>8139</v>
      </c>
      <c r="AF1601" s="5">
        <v>0</v>
      </c>
    </row>
    <row r="1602" spans="1:32" x14ac:dyDescent="0.25">
      <c r="A1602" s="2">
        <v>2013</v>
      </c>
      <c r="B1602" s="1" t="s">
        <v>31</v>
      </c>
      <c r="C1602" s="8">
        <v>11</v>
      </c>
      <c r="D1602" s="8">
        <v>1061</v>
      </c>
      <c r="E1602" s="9">
        <f t="shared" si="87"/>
        <v>8037.8787878787871</v>
      </c>
      <c r="F1602" s="8">
        <v>1528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2661</v>
      </c>
      <c r="M1602" s="9">
        <f t="shared" si="85"/>
        <v>241.90909090909091</v>
      </c>
      <c r="N1602" s="8">
        <v>5</v>
      </c>
      <c r="O1602" s="8">
        <v>1</v>
      </c>
      <c r="P1602" s="8">
        <v>0</v>
      </c>
      <c r="Q1602" s="8">
        <v>27925</v>
      </c>
      <c r="R1602" s="9">
        <f t="shared" si="86"/>
        <v>2538.6363636363635</v>
      </c>
      <c r="S1602" s="5">
        <v>1</v>
      </c>
      <c r="T1602" s="5">
        <v>0</v>
      </c>
      <c r="U1602" s="5">
        <v>1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115">
        <v>11855</v>
      </c>
      <c r="AF1602" s="5">
        <v>1</v>
      </c>
    </row>
    <row r="1603" spans="1:32" x14ac:dyDescent="0.25">
      <c r="A1603" s="2">
        <v>2013</v>
      </c>
      <c r="B1603" s="1" t="s">
        <v>29</v>
      </c>
      <c r="C1603" s="8">
        <v>2</v>
      </c>
      <c r="D1603" s="8">
        <v>198</v>
      </c>
      <c r="E1603" s="9">
        <f t="shared" si="87"/>
        <v>8250</v>
      </c>
      <c r="F1603" s="8">
        <v>85</v>
      </c>
      <c r="G1603" s="8">
        <v>0</v>
      </c>
      <c r="H1603" s="8">
        <v>0</v>
      </c>
      <c r="I1603" s="8">
        <v>0</v>
      </c>
      <c r="J1603" s="8">
        <v>0</v>
      </c>
      <c r="K1603" s="8">
        <v>0</v>
      </c>
      <c r="L1603" s="8">
        <v>597</v>
      </c>
      <c r="M1603" s="9">
        <f t="shared" si="85"/>
        <v>298.5</v>
      </c>
      <c r="N1603" s="8">
        <v>1</v>
      </c>
      <c r="O1603" s="8">
        <v>0</v>
      </c>
      <c r="P1603" s="8">
        <v>0</v>
      </c>
      <c r="Q1603" s="8">
        <v>2108</v>
      </c>
      <c r="R1603" s="9">
        <f t="shared" si="86"/>
        <v>1054</v>
      </c>
      <c r="S1603" s="5">
        <v>1</v>
      </c>
      <c r="T1603" s="5">
        <v>0</v>
      </c>
      <c r="U1603" s="5">
        <v>1</v>
      </c>
      <c r="V1603" s="5">
        <v>1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115">
        <v>11642</v>
      </c>
      <c r="AF1603" s="5">
        <v>1</v>
      </c>
    </row>
    <row r="1604" spans="1:32" x14ac:dyDescent="0.25">
      <c r="A1604" s="2">
        <v>2013</v>
      </c>
      <c r="B1604" s="1" t="s">
        <v>29</v>
      </c>
      <c r="C1604" s="8">
        <v>3</v>
      </c>
      <c r="D1604" s="8">
        <v>414</v>
      </c>
      <c r="E1604" s="9">
        <f t="shared" si="87"/>
        <v>11500</v>
      </c>
      <c r="F1604" s="8">
        <v>617</v>
      </c>
      <c r="G1604" s="8">
        <v>0</v>
      </c>
      <c r="H1604" s="8">
        <v>0</v>
      </c>
      <c r="I1604" s="8">
        <v>0</v>
      </c>
      <c r="J1604" s="8">
        <v>0</v>
      </c>
      <c r="K1604" s="8">
        <v>0</v>
      </c>
      <c r="L1604" s="8">
        <v>620</v>
      </c>
      <c r="M1604" s="9">
        <f t="shared" ref="M1604:M1667" si="88">L1604/C1604</f>
        <v>206.66666666666666</v>
      </c>
      <c r="N1604" s="8">
        <v>5</v>
      </c>
      <c r="O1604" s="8">
        <v>0</v>
      </c>
      <c r="P1604" s="8">
        <v>0</v>
      </c>
      <c r="Q1604" s="8">
        <v>6321</v>
      </c>
      <c r="R1604" s="9">
        <f t="shared" ref="R1604:R1667" si="89">Q1604/C1604</f>
        <v>2107</v>
      </c>
      <c r="S1604" s="5">
        <v>1</v>
      </c>
      <c r="T1604" s="5">
        <v>0</v>
      </c>
      <c r="U1604" s="5">
        <v>1</v>
      </c>
      <c r="V1604" s="5">
        <v>1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115">
        <v>6810</v>
      </c>
      <c r="AF1604" s="5">
        <v>1</v>
      </c>
    </row>
    <row r="1605" spans="1:32" x14ac:dyDescent="0.25">
      <c r="A1605" s="2">
        <v>2013</v>
      </c>
      <c r="B1605" s="1" t="s">
        <v>29</v>
      </c>
      <c r="C1605" s="8">
        <v>6</v>
      </c>
      <c r="D1605" s="8">
        <v>653</v>
      </c>
      <c r="E1605" s="9">
        <f t="shared" si="87"/>
        <v>9069.4444444444453</v>
      </c>
      <c r="F1605" s="8">
        <v>598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1162</v>
      </c>
      <c r="M1605" s="9">
        <f t="shared" si="88"/>
        <v>193.66666666666666</v>
      </c>
      <c r="N1605" s="8">
        <v>4</v>
      </c>
      <c r="O1605" s="8">
        <v>1</v>
      </c>
      <c r="P1605" s="8">
        <v>0</v>
      </c>
      <c r="Q1605" s="8">
        <v>8511</v>
      </c>
      <c r="R1605" s="9">
        <f t="shared" si="89"/>
        <v>1418.5</v>
      </c>
      <c r="S1605" s="5">
        <v>1</v>
      </c>
      <c r="T1605" s="5">
        <v>0</v>
      </c>
      <c r="U1605" s="5">
        <v>1</v>
      </c>
      <c r="V1605" s="5">
        <v>1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115">
        <v>6669</v>
      </c>
      <c r="AF1605" s="5">
        <v>1</v>
      </c>
    </row>
    <row r="1606" spans="1:32" x14ac:dyDescent="0.25">
      <c r="A1606" s="2">
        <v>2013</v>
      </c>
      <c r="B1606" s="1" t="s">
        <v>29</v>
      </c>
      <c r="C1606" s="8">
        <v>8</v>
      </c>
      <c r="D1606" s="8">
        <v>711</v>
      </c>
      <c r="E1606" s="9">
        <f t="shared" si="87"/>
        <v>7406.25</v>
      </c>
      <c r="F1606" s="8">
        <v>446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2416</v>
      </c>
      <c r="M1606" s="9">
        <f t="shared" si="88"/>
        <v>302</v>
      </c>
      <c r="N1606" s="8">
        <v>9</v>
      </c>
      <c r="O1606" s="8">
        <v>2</v>
      </c>
      <c r="P1606" s="8">
        <v>0</v>
      </c>
      <c r="Q1606" s="8">
        <v>71731</v>
      </c>
      <c r="R1606" s="9">
        <f t="shared" si="89"/>
        <v>8966.375</v>
      </c>
      <c r="S1606" s="5">
        <v>1</v>
      </c>
      <c r="T1606" s="5">
        <v>0</v>
      </c>
      <c r="U1606" s="5">
        <v>1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115">
        <v>15942</v>
      </c>
      <c r="AF1606" s="5">
        <v>1</v>
      </c>
    </row>
    <row r="1607" spans="1:32" x14ac:dyDescent="0.25">
      <c r="A1607" s="2">
        <v>2013</v>
      </c>
      <c r="B1607" s="1" t="s">
        <v>29</v>
      </c>
      <c r="C1607" s="8">
        <v>5</v>
      </c>
      <c r="D1607" s="8">
        <v>528</v>
      </c>
      <c r="E1607" s="9">
        <f t="shared" si="87"/>
        <v>8799.9999999999982</v>
      </c>
      <c r="F1607" s="8">
        <v>187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1102</v>
      </c>
      <c r="M1607" s="9">
        <f t="shared" si="88"/>
        <v>220.4</v>
      </c>
      <c r="N1607" s="8">
        <v>5</v>
      </c>
      <c r="O1607" s="8">
        <v>0</v>
      </c>
      <c r="P1607" s="8">
        <v>0</v>
      </c>
      <c r="Q1607" s="8">
        <v>13273</v>
      </c>
      <c r="R1607" s="9">
        <f t="shared" si="89"/>
        <v>2654.6</v>
      </c>
      <c r="S1607" s="5">
        <v>1</v>
      </c>
      <c r="T1607" s="5">
        <v>0</v>
      </c>
      <c r="U1607" s="5">
        <v>1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115">
        <v>4019</v>
      </c>
      <c r="AF1607" s="5">
        <v>1</v>
      </c>
    </row>
    <row r="1608" spans="1:32" x14ac:dyDescent="0.25">
      <c r="A1608" s="2">
        <v>2013</v>
      </c>
      <c r="B1608" s="1" t="s">
        <v>29</v>
      </c>
      <c r="C1608" s="8">
        <v>6</v>
      </c>
      <c r="D1608" s="8">
        <v>548</v>
      </c>
      <c r="E1608" s="9">
        <f t="shared" si="87"/>
        <v>7611.1111111111104</v>
      </c>
      <c r="F1608" s="8">
        <v>305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1012</v>
      </c>
      <c r="M1608" s="9">
        <f t="shared" si="88"/>
        <v>168.66666666666666</v>
      </c>
      <c r="N1608" s="8">
        <v>8</v>
      </c>
      <c r="O1608" s="8">
        <v>2</v>
      </c>
      <c r="P1608" s="8">
        <v>0</v>
      </c>
      <c r="Q1608" s="8">
        <v>2428</v>
      </c>
      <c r="R1608" s="9">
        <f t="shared" si="89"/>
        <v>404.66666666666669</v>
      </c>
      <c r="S1608" s="5">
        <v>1</v>
      </c>
      <c r="T1608" s="5">
        <v>0</v>
      </c>
      <c r="U1608" s="5">
        <v>1</v>
      </c>
      <c r="V1608" s="5">
        <v>0</v>
      </c>
      <c r="W1608" s="5">
        <v>0</v>
      </c>
      <c r="X1608" s="5">
        <v>0</v>
      </c>
      <c r="Y1608" s="5">
        <v>0</v>
      </c>
      <c r="Z1608" s="5">
        <v>0</v>
      </c>
      <c r="AA1608" s="5">
        <v>0</v>
      </c>
      <c r="AB1608" s="5">
        <v>0</v>
      </c>
      <c r="AC1608" s="5">
        <v>0</v>
      </c>
      <c r="AD1608" s="5">
        <v>0</v>
      </c>
      <c r="AE1608" s="115">
        <v>878</v>
      </c>
      <c r="AF1608" s="5">
        <v>1</v>
      </c>
    </row>
    <row r="1609" spans="1:32" x14ac:dyDescent="0.25">
      <c r="A1609" s="2">
        <v>2013</v>
      </c>
      <c r="B1609" s="1" t="s">
        <v>29</v>
      </c>
      <c r="C1609" s="8">
        <v>2</v>
      </c>
      <c r="D1609" s="8">
        <v>215</v>
      </c>
      <c r="E1609" s="9">
        <f t="shared" si="87"/>
        <v>8958.3333333333339</v>
      </c>
      <c r="F1609" s="8">
        <v>135</v>
      </c>
      <c r="G1609" s="8">
        <v>0</v>
      </c>
      <c r="H1609" s="8">
        <v>0</v>
      </c>
      <c r="I1609" s="8">
        <v>0</v>
      </c>
      <c r="J1609" s="8">
        <v>0</v>
      </c>
      <c r="K1609" s="8">
        <v>0</v>
      </c>
      <c r="L1609" s="8">
        <v>477</v>
      </c>
      <c r="M1609" s="9">
        <f t="shared" si="88"/>
        <v>238.5</v>
      </c>
      <c r="N1609" s="8">
        <v>3</v>
      </c>
      <c r="O1609" s="8">
        <v>0</v>
      </c>
      <c r="P1609" s="8">
        <v>0</v>
      </c>
      <c r="Q1609" s="8">
        <v>2706</v>
      </c>
      <c r="R1609" s="9">
        <f t="shared" si="89"/>
        <v>1353</v>
      </c>
      <c r="S1609" s="5">
        <v>1</v>
      </c>
      <c r="T1609" s="5">
        <v>0</v>
      </c>
      <c r="U1609" s="5">
        <v>1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115">
        <v>1525</v>
      </c>
      <c r="AF1609" s="5">
        <v>1</v>
      </c>
    </row>
    <row r="1610" spans="1:32" x14ac:dyDescent="0.25">
      <c r="A1610" s="2">
        <v>2013</v>
      </c>
      <c r="B1610" s="1" t="s">
        <v>29</v>
      </c>
      <c r="C1610" s="8">
        <v>2</v>
      </c>
      <c r="D1610" s="8">
        <v>192</v>
      </c>
      <c r="E1610" s="9">
        <f t="shared" si="87"/>
        <v>8000</v>
      </c>
      <c r="F1610" s="8">
        <v>148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660</v>
      </c>
      <c r="M1610" s="9">
        <f t="shared" si="88"/>
        <v>330</v>
      </c>
      <c r="N1610" s="8">
        <v>2</v>
      </c>
      <c r="O1610" s="8">
        <v>0</v>
      </c>
      <c r="P1610" s="8">
        <v>0</v>
      </c>
      <c r="Q1610" s="8">
        <v>5346</v>
      </c>
      <c r="R1610" s="9">
        <f t="shared" si="89"/>
        <v>2673</v>
      </c>
      <c r="S1610" s="5">
        <v>1</v>
      </c>
      <c r="T1610" s="5">
        <v>0</v>
      </c>
      <c r="U1610" s="5">
        <v>1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115">
        <v>2463</v>
      </c>
      <c r="AF1610" s="5">
        <v>1</v>
      </c>
    </row>
    <row r="1611" spans="1:32" x14ac:dyDescent="0.25">
      <c r="A1611" s="2">
        <v>2013</v>
      </c>
      <c r="B1611" s="1" t="s">
        <v>29</v>
      </c>
      <c r="C1611" s="8">
        <v>4</v>
      </c>
      <c r="D1611" s="8">
        <v>378</v>
      </c>
      <c r="E1611" s="9">
        <f t="shared" si="87"/>
        <v>7875</v>
      </c>
      <c r="F1611" s="8">
        <v>123</v>
      </c>
      <c r="G1611" s="8">
        <v>0</v>
      </c>
      <c r="H1611" s="8">
        <v>0</v>
      </c>
      <c r="I1611" s="8">
        <v>0</v>
      </c>
      <c r="J1611" s="8">
        <v>0</v>
      </c>
      <c r="K1611" s="8">
        <v>0</v>
      </c>
      <c r="L1611" s="8">
        <v>283</v>
      </c>
      <c r="M1611" s="9">
        <f t="shared" si="88"/>
        <v>70.75</v>
      </c>
      <c r="N1611" s="8">
        <v>2</v>
      </c>
      <c r="O1611" s="8">
        <v>0</v>
      </c>
      <c r="P1611" s="8">
        <v>0</v>
      </c>
      <c r="Q1611" s="8">
        <v>2994</v>
      </c>
      <c r="R1611" s="9">
        <f t="shared" si="89"/>
        <v>748.5</v>
      </c>
      <c r="S1611" s="5">
        <v>1</v>
      </c>
      <c r="T1611" s="5">
        <v>0</v>
      </c>
      <c r="U1611" s="5">
        <v>1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115">
        <v>2299</v>
      </c>
      <c r="AF1611" s="5">
        <v>1</v>
      </c>
    </row>
    <row r="1612" spans="1:32" x14ac:dyDescent="0.25">
      <c r="A1612" s="2">
        <v>2013</v>
      </c>
      <c r="B1612" s="1" t="s">
        <v>29</v>
      </c>
      <c r="C1612" s="8">
        <v>5</v>
      </c>
      <c r="D1612" s="8">
        <v>472</v>
      </c>
      <c r="E1612" s="9">
        <f t="shared" si="87"/>
        <v>7866.666666666667</v>
      </c>
      <c r="F1612" s="8">
        <v>540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1660</v>
      </c>
      <c r="M1612" s="9">
        <f t="shared" si="88"/>
        <v>332</v>
      </c>
      <c r="N1612" s="8">
        <v>7</v>
      </c>
      <c r="O1612" s="8">
        <v>1</v>
      </c>
      <c r="P1612" s="8">
        <v>0</v>
      </c>
      <c r="Q1612" s="8">
        <v>28203</v>
      </c>
      <c r="R1612" s="9">
        <f t="shared" si="89"/>
        <v>5640.6</v>
      </c>
      <c r="S1612" s="5">
        <v>1</v>
      </c>
      <c r="T1612" s="5">
        <v>0</v>
      </c>
      <c r="U1612" s="5">
        <v>1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115">
        <v>13979</v>
      </c>
      <c r="AF1612" s="5">
        <v>1</v>
      </c>
    </row>
    <row r="1613" spans="1:32" x14ac:dyDescent="0.25">
      <c r="A1613" s="2">
        <v>2013</v>
      </c>
      <c r="B1613" s="1" t="s">
        <v>29</v>
      </c>
      <c r="C1613" s="8">
        <v>4</v>
      </c>
      <c r="D1613" s="8">
        <v>421</v>
      </c>
      <c r="E1613" s="9">
        <f t="shared" si="87"/>
        <v>8770.8333333333339</v>
      </c>
      <c r="F1613" s="8">
        <v>263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1083</v>
      </c>
      <c r="M1613" s="9">
        <f t="shared" si="88"/>
        <v>270.75</v>
      </c>
      <c r="N1613" s="8">
        <v>6</v>
      </c>
      <c r="O1613" s="8">
        <v>2</v>
      </c>
      <c r="P1613" s="8">
        <v>0</v>
      </c>
      <c r="Q1613" s="8">
        <v>8293</v>
      </c>
      <c r="R1613" s="9">
        <f t="shared" si="89"/>
        <v>2073.25</v>
      </c>
      <c r="S1613" s="5">
        <v>1</v>
      </c>
      <c r="T1613" s="5">
        <v>0</v>
      </c>
      <c r="U1613" s="5">
        <v>1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115">
        <v>2385</v>
      </c>
      <c r="AF1613" s="5">
        <v>1</v>
      </c>
    </row>
    <row r="1614" spans="1:32" x14ac:dyDescent="0.25">
      <c r="A1614" s="2">
        <v>2013</v>
      </c>
      <c r="B1614" s="1" t="s">
        <v>29</v>
      </c>
      <c r="C1614" s="8">
        <v>4</v>
      </c>
      <c r="D1614" s="8">
        <v>243</v>
      </c>
      <c r="E1614" s="9">
        <f t="shared" si="87"/>
        <v>5062.5</v>
      </c>
      <c r="F1614" s="8">
        <v>257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608</v>
      </c>
      <c r="M1614" s="9">
        <f t="shared" si="88"/>
        <v>152</v>
      </c>
      <c r="N1614" s="8">
        <v>7</v>
      </c>
      <c r="O1614" s="8">
        <v>1</v>
      </c>
      <c r="P1614" s="8">
        <v>0</v>
      </c>
      <c r="Q1614" s="8">
        <v>7894</v>
      </c>
      <c r="R1614" s="9">
        <f t="shared" si="89"/>
        <v>1973.5</v>
      </c>
      <c r="S1614" s="5">
        <v>1</v>
      </c>
      <c r="T1614" s="5">
        <v>0</v>
      </c>
      <c r="U1614" s="5">
        <v>1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115">
        <v>1612</v>
      </c>
      <c r="AF1614" s="5">
        <v>1</v>
      </c>
    </row>
    <row r="1615" spans="1:32" x14ac:dyDescent="0.25">
      <c r="A1615" s="2">
        <v>2013</v>
      </c>
      <c r="B1615" s="1" t="s">
        <v>29</v>
      </c>
      <c r="C1615" s="8">
        <v>4</v>
      </c>
      <c r="D1615" s="8">
        <v>390</v>
      </c>
      <c r="E1615" s="9">
        <f t="shared" si="87"/>
        <v>8125</v>
      </c>
      <c r="F1615" s="8">
        <v>84</v>
      </c>
      <c r="G1615" s="8">
        <v>0</v>
      </c>
      <c r="H1615" s="8">
        <v>0</v>
      </c>
      <c r="I1615" s="8">
        <v>0</v>
      </c>
      <c r="J1615" s="8">
        <v>0</v>
      </c>
      <c r="K1615" s="8">
        <v>0</v>
      </c>
      <c r="L1615" s="8">
        <v>204</v>
      </c>
      <c r="M1615" s="9">
        <f t="shared" si="88"/>
        <v>51</v>
      </c>
      <c r="N1615" s="8">
        <v>1</v>
      </c>
      <c r="O1615" s="8">
        <v>0</v>
      </c>
      <c r="P1615" s="8">
        <v>0</v>
      </c>
      <c r="Q1615" s="8">
        <v>1085</v>
      </c>
      <c r="R1615" s="9">
        <f t="shared" si="89"/>
        <v>271.25</v>
      </c>
      <c r="S1615" s="5">
        <v>1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115">
        <v>1335</v>
      </c>
      <c r="AF1615" s="5">
        <v>1</v>
      </c>
    </row>
    <row r="1616" spans="1:32" x14ac:dyDescent="0.25">
      <c r="A1616" s="2">
        <v>2013</v>
      </c>
      <c r="B1616" s="1" t="s">
        <v>29</v>
      </c>
      <c r="C1616" s="8">
        <v>2</v>
      </c>
      <c r="D1616" s="8">
        <v>180</v>
      </c>
      <c r="E1616" s="9">
        <f t="shared" si="87"/>
        <v>7500</v>
      </c>
      <c r="F1616" s="8">
        <v>486</v>
      </c>
      <c r="G1616" s="8">
        <v>0</v>
      </c>
      <c r="H1616" s="8">
        <v>0</v>
      </c>
      <c r="I1616" s="8">
        <v>0</v>
      </c>
      <c r="J1616" s="8">
        <v>0</v>
      </c>
      <c r="K1616" s="8">
        <v>0</v>
      </c>
      <c r="L1616" s="8">
        <v>10620</v>
      </c>
      <c r="M1616" s="9">
        <f t="shared" si="88"/>
        <v>5310</v>
      </c>
      <c r="N1616" s="8">
        <v>10</v>
      </c>
      <c r="O1616" s="8">
        <v>1</v>
      </c>
      <c r="P1616" s="8">
        <v>0</v>
      </c>
      <c r="Q1616" s="8">
        <v>2616</v>
      </c>
      <c r="R1616" s="9">
        <f t="shared" si="89"/>
        <v>1308</v>
      </c>
      <c r="S1616" s="5">
        <v>1</v>
      </c>
      <c r="T1616" s="5">
        <v>0</v>
      </c>
      <c r="U1616" s="5">
        <v>1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115">
        <v>6800</v>
      </c>
      <c r="AF1616" s="5">
        <v>1</v>
      </c>
    </row>
    <row r="1617" spans="1:32" x14ac:dyDescent="0.25">
      <c r="A1617" s="2">
        <v>2013</v>
      </c>
      <c r="B1617" s="1" t="s">
        <v>29</v>
      </c>
      <c r="C1617" s="9">
        <v>55</v>
      </c>
      <c r="D1617" s="9">
        <v>9617</v>
      </c>
      <c r="E1617" s="9">
        <f t="shared" si="87"/>
        <v>14571.21212121212</v>
      </c>
      <c r="F1617" s="9">
        <v>2212</v>
      </c>
      <c r="G1617" s="9">
        <v>898</v>
      </c>
      <c r="H1617" s="9">
        <v>398</v>
      </c>
      <c r="I1617" s="9">
        <v>0</v>
      </c>
      <c r="J1617" s="9">
        <v>0</v>
      </c>
      <c r="K1617" s="9">
        <v>0</v>
      </c>
      <c r="L1617" s="9">
        <v>6310</v>
      </c>
      <c r="M1617" s="9">
        <f t="shared" si="88"/>
        <v>114.72727272727273</v>
      </c>
      <c r="N1617" s="9">
        <v>15</v>
      </c>
      <c r="O1617" s="9">
        <v>5</v>
      </c>
      <c r="P1617" s="9">
        <v>1</v>
      </c>
      <c r="Q1617" s="9">
        <v>180191</v>
      </c>
      <c r="R1617" s="9">
        <f t="shared" si="89"/>
        <v>3276.2</v>
      </c>
      <c r="S1617" s="5">
        <v>1</v>
      </c>
      <c r="T1617" s="5">
        <v>0</v>
      </c>
      <c r="U1617" s="5">
        <v>1</v>
      </c>
      <c r="V1617" s="5">
        <v>1</v>
      </c>
      <c r="W1617" s="5">
        <v>0</v>
      </c>
      <c r="X1617" s="5">
        <v>0</v>
      </c>
      <c r="Y1617" s="5">
        <v>0</v>
      </c>
      <c r="Z1617" s="5">
        <v>1</v>
      </c>
      <c r="AA1617" s="5">
        <v>0</v>
      </c>
      <c r="AB1617" s="5">
        <v>0</v>
      </c>
      <c r="AC1617" s="5">
        <v>1</v>
      </c>
      <c r="AD1617" s="5">
        <v>0</v>
      </c>
      <c r="AE1617" s="115">
        <v>58997</v>
      </c>
      <c r="AF1617" s="5">
        <v>0</v>
      </c>
    </row>
    <row r="1618" spans="1:32" x14ac:dyDescent="0.25">
      <c r="A1618" s="2">
        <v>2013</v>
      </c>
      <c r="B1618" s="1" t="s">
        <v>29</v>
      </c>
      <c r="C1618" s="8">
        <v>29</v>
      </c>
      <c r="D1618" s="8">
        <v>4890</v>
      </c>
      <c r="E1618" s="9">
        <f t="shared" si="87"/>
        <v>14051.724137931034</v>
      </c>
      <c r="F1618" s="9">
        <v>490</v>
      </c>
      <c r="G1618" s="8">
        <v>270</v>
      </c>
      <c r="H1618" s="8">
        <v>110</v>
      </c>
      <c r="I1618" s="8">
        <v>0</v>
      </c>
      <c r="J1618" s="8">
        <v>0</v>
      </c>
      <c r="K1618" s="8">
        <v>0</v>
      </c>
      <c r="L1618" s="8">
        <v>2158</v>
      </c>
      <c r="M1618" s="9">
        <f t="shared" si="88"/>
        <v>74.41379310344827</v>
      </c>
      <c r="N1618" s="8">
        <v>9</v>
      </c>
      <c r="O1618" s="8">
        <v>2</v>
      </c>
      <c r="P1618" s="8">
        <v>2</v>
      </c>
      <c r="Q1618" s="8">
        <v>50265</v>
      </c>
      <c r="R1618" s="9">
        <f t="shared" si="89"/>
        <v>1733.2758620689656</v>
      </c>
      <c r="S1618" s="5">
        <v>1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1</v>
      </c>
      <c r="AA1618" s="5">
        <v>0</v>
      </c>
      <c r="AB1618" s="5">
        <v>0</v>
      </c>
      <c r="AC1618" s="5">
        <v>1</v>
      </c>
      <c r="AD1618" s="5">
        <v>0</v>
      </c>
      <c r="AE1618" s="115">
        <v>17877</v>
      </c>
      <c r="AF1618" s="5">
        <v>0</v>
      </c>
    </row>
    <row r="1619" spans="1:32" x14ac:dyDescent="0.25">
      <c r="A1619" s="2">
        <v>2013</v>
      </c>
      <c r="B1619" s="1" t="s">
        <v>31</v>
      </c>
      <c r="C1619" s="16">
        <v>57</v>
      </c>
      <c r="D1619" s="16">
        <v>6266</v>
      </c>
      <c r="E1619" s="9">
        <f t="shared" si="87"/>
        <v>9160.8187134502914</v>
      </c>
      <c r="F1619" s="16">
        <v>3965</v>
      </c>
      <c r="G1619" s="16">
        <v>285</v>
      </c>
      <c r="H1619" s="16">
        <v>184</v>
      </c>
      <c r="I1619" s="16">
        <v>0</v>
      </c>
      <c r="J1619" s="16">
        <v>0</v>
      </c>
      <c r="K1619" s="16">
        <v>0</v>
      </c>
      <c r="L1619" s="16">
        <v>8855</v>
      </c>
      <c r="M1619" s="9">
        <f t="shared" si="88"/>
        <v>155.35087719298247</v>
      </c>
      <c r="N1619" s="16">
        <v>21</v>
      </c>
      <c r="O1619" s="16">
        <v>5</v>
      </c>
      <c r="P1619" s="16">
        <v>3</v>
      </c>
      <c r="Q1619" s="16">
        <v>269336</v>
      </c>
      <c r="R1619" s="9">
        <f t="shared" si="89"/>
        <v>4725.1929824561403</v>
      </c>
      <c r="S1619" s="5">
        <v>1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1</v>
      </c>
      <c r="AA1619" s="5">
        <v>0</v>
      </c>
      <c r="AB1619" s="5">
        <v>0</v>
      </c>
      <c r="AC1619" s="5">
        <v>1</v>
      </c>
      <c r="AD1619" s="5">
        <v>0</v>
      </c>
      <c r="AE1619" s="115">
        <v>87192</v>
      </c>
      <c r="AF1619" s="5">
        <v>0</v>
      </c>
    </row>
    <row r="1620" spans="1:32" x14ac:dyDescent="0.25">
      <c r="A1620" s="2">
        <v>2013</v>
      </c>
      <c r="B1620" s="1" t="s">
        <v>31</v>
      </c>
      <c r="C1620" s="15">
        <v>106</v>
      </c>
      <c r="D1620" s="15">
        <v>21665</v>
      </c>
      <c r="E1620" s="9">
        <f t="shared" si="87"/>
        <v>17032.232704402515</v>
      </c>
      <c r="F1620" s="15">
        <v>4920</v>
      </c>
      <c r="G1620" s="15">
        <v>1102</v>
      </c>
      <c r="H1620" s="15">
        <v>539</v>
      </c>
      <c r="I1620" s="15">
        <v>0</v>
      </c>
      <c r="J1620" s="15">
        <v>0</v>
      </c>
      <c r="K1620" s="15">
        <v>0</v>
      </c>
      <c r="L1620" s="15">
        <v>5744</v>
      </c>
      <c r="M1620" s="9">
        <f t="shared" si="88"/>
        <v>54.188679245283019</v>
      </c>
      <c r="N1620" s="15">
        <v>21</v>
      </c>
      <c r="O1620" s="15">
        <v>2</v>
      </c>
      <c r="P1620" s="15">
        <v>2</v>
      </c>
      <c r="Q1620" s="15">
        <v>208677</v>
      </c>
      <c r="R1620" s="9">
        <f t="shared" si="89"/>
        <v>1968.6509433962265</v>
      </c>
      <c r="S1620" s="5">
        <v>1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1</v>
      </c>
      <c r="AA1620" s="5">
        <v>0</v>
      </c>
      <c r="AB1620" s="5">
        <v>0</v>
      </c>
      <c r="AC1620" s="5">
        <v>1</v>
      </c>
      <c r="AD1620" s="5">
        <v>0</v>
      </c>
      <c r="AE1620" s="115">
        <v>68903</v>
      </c>
      <c r="AF1620" s="5">
        <v>0</v>
      </c>
    </row>
    <row r="1621" spans="1:32" x14ac:dyDescent="0.25">
      <c r="A1621" s="2">
        <v>2013</v>
      </c>
      <c r="B1621" s="1" t="s">
        <v>31</v>
      </c>
      <c r="C1621" s="15">
        <v>98</v>
      </c>
      <c r="D1621" s="15">
        <v>14611</v>
      </c>
      <c r="E1621" s="9">
        <f t="shared" si="87"/>
        <v>12424.319727891158</v>
      </c>
      <c r="F1621" s="15">
        <v>4491</v>
      </c>
      <c r="G1621" s="15">
        <v>546</v>
      </c>
      <c r="H1621" s="15">
        <v>232</v>
      </c>
      <c r="I1621" s="15">
        <v>0</v>
      </c>
      <c r="J1621" s="15">
        <v>0</v>
      </c>
      <c r="K1621" s="15">
        <v>0</v>
      </c>
      <c r="L1621" s="15">
        <v>6242</v>
      </c>
      <c r="M1621" s="9">
        <f t="shared" si="88"/>
        <v>63.693877551020407</v>
      </c>
      <c r="N1621" s="15">
        <v>26</v>
      </c>
      <c r="O1621" s="15">
        <v>5</v>
      </c>
      <c r="P1621" s="15">
        <v>1</v>
      </c>
      <c r="Q1621" s="15">
        <v>247178</v>
      </c>
      <c r="R1621" s="9">
        <f t="shared" si="89"/>
        <v>2522.2244897959185</v>
      </c>
      <c r="S1621" s="5">
        <v>1</v>
      </c>
      <c r="T1621" s="5">
        <v>0</v>
      </c>
      <c r="U1621" s="5">
        <v>1</v>
      </c>
      <c r="V1621" s="5">
        <v>1</v>
      </c>
      <c r="W1621" s="5">
        <v>0</v>
      </c>
      <c r="X1621" s="5">
        <v>0</v>
      </c>
      <c r="Y1621" s="5">
        <v>0</v>
      </c>
      <c r="Z1621" s="5">
        <v>1</v>
      </c>
      <c r="AA1621" s="5">
        <v>0</v>
      </c>
      <c r="AB1621" s="5">
        <v>0</v>
      </c>
      <c r="AC1621" s="5">
        <v>1</v>
      </c>
      <c r="AD1621" s="5">
        <v>0</v>
      </c>
      <c r="AE1621" s="115">
        <v>47387</v>
      </c>
      <c r="AF1621" s="5">
        <v>0</v>
      </c>
    </row>
    <row r="1622" spans="1:32" x14ac:dyDescent="0.25">
      <c r="A1622" s="2">
        <v>2013</v>
      </c>
      <c r="B1622" s="1" t="s">
        <v>31</v>
      </c>
      <c r="C1622" s="15">
        <v>141</v>
      </c>
      <c r="D1622" s="15">
        <v>30040</v>
      </c>
      <c r="E1622" s="9">
        <f t="shared" si="87"/>
        <v>17754.137115839247</v>
      </c>
      <c r="F1622" s="15">
        <v>1139</v>
      </c>
      <c r="G1622" s="15">
        <v>0</v>
      </c>
      <c r="H1622" s="15">
        <v>0</v>
      </c>
      <c r="I1622" s="15">
        <v>0</v>
      </c>
      <c r="J1622" s="15">
        <v>328.1</v>
      </c>
      <c r="K1622" s="15">
        <v>323</v>
      </c>
      <c r="L1622" s="15">
        <v>10499</v>
      </c>
      <c r="M1622" s="9">
        <f t="shared" si="88"/>
        <v>74.460992907801412</v>
      </c>
      <c r="N1622" s="15">
        <v>16</v>
      </c>
      <c r="O1622" s="15">
        <v>2</v>
      </c>
      <c r="P1622" s="15">
        <v>0</v>
      </c>
      <c r="Q1622" s="15">
        <v>235684</v>
      </c>
      <c r="R1622" s="9">
        <f t="shared" si="89"/>
        <v>1671.5177304964539</v>
      </c>
      <c r="S1622" s="5">
        <v>1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1</v>
      </c>
      <c r="AC1622" s="5">
        <v>0</v>
      </c>
      <c r="AD1622" s="5">
        <v>1</v>
      </c>
      <c r="AE1622" s="115">
        <v>273380</v>
      </c>
      <c r="AF1622" s="5">
        <v>0</v>
      </c>
    </row>
    <row r="1623" spans="1:32" x14ac:dyDescent="0.25">
      <c r="A1623" s="2">
        <v>2013</v>
      </c>
      <c r="B1623" s="1" t="s">
        <v>30</v>
      </c>
      <c r="C1623" s="15">
        <v>83</v>
      </c>
      <c r="D1623" s="15">
        <v>8662</v>
      </c>
      <c r="E1623" s="9">
        <f t="shared" si="87"/>
        <v>8696.787148594376</v>
      </c>
      <c r="F1623" s="15">
        <v>3570</v>
      </c>
      <c r="G1623" s="15">
        <v>1398</v>
      </c>
      <c r="H1623" s="15">
        <v>800</v>
      </c>
      <c r="I1623" s="15">
        <v>0</v>
      </c>
      <c r="J1623" s="15">
        <v>0</v>
      </c>
      <c r="K1623" s="15">
        <v>0</v>
      </c>
      <c r="L1623" s="15">
        <v>6606</v>
      </c>
      <c r="M1623" s="9">
        <f t="shared" si="88"/>
        <v>79.590361445783131</v>
      </c>
      <c r="N1623" s="15">
        <v>22</v>
      </c>
      <c r="O1623" s="15">
        <v>3</v>
      </c>
      <c r="P1623" s="15">
        <v>2</v>
      </c>
      <c r="Q1623" s="15">
        <v>461088</v>
      </c>
      <c r="R1623" s="9">
        <f t="shared" si="89"/>
        <v>5555.2771084337346</v>
      </c>
      <c r="S1623" s="5">
        <v>1</v>
      </c>
      <c r="T1623" s="5">
        <v>0</v>
      </c>
      <c r="U1623" s="5">
        <v>1</v>
      </c>
      <c r="V1623" s="5">
        <v>0</v>
      </c>
      <c r="W1623" s="5">
        <v>0</v>
      </c>
      <c r="X1623" s="5">
        <v>0</v>
      </c>
      <c r="Y1623" s="5">
        <v>0</v>
      </c>
      <c r="Z1623" s="5">
        <v>1</v>
      </c>
      <c r="AA1623" s="5">
        <v>0</v>
      </c>
      <c r="AB1623" s="5">
        <v>0</v>
      </c>
      <c r="AC1623" s="5">
        <v>1</v>
      </c>
      <c r="AD1623" s="5">
        <v>0</v>
      </c>
      <c r="AE1623" s="115">
        <v>106711</v>
      </c>
      <c r="AF1623" s="5">
        <v>1</v>
      </c>
    </row>
    <row r="1624" spans="1:32" x14ac:dyDescent="0.25">
      <c r="A1624" s="2">
        <v>2013</v>
      </c>
      <c r="B1624" s="1" t="s">
        <v>30</v>
      </c>
      <c r="C1624" s="15">
        <v>28</v>
      </c>
      <c r="D1624" s="15">
        <v>4343</v>
      </c>
      <c r="E1624" s="9">
        <f t="shared" si="87"/>
        <v>12925.595238095239</v>
      </c>
      <c r="F1624" s="15">
        <v>580</v>
      </c>
      <c r="G1624" s="15">
        <v>0</v>
      </c>
      <c r="H1624" s="15">
        <v>0</v>
      </c>
      <c r="I1624" s="15">
        <v>0</v>
      </c>
      <c r="J1624" s="15">
        <v>0</v>
      </c>
      <c r="K1624" s="15">
        <v>0</v>
      </c>
      <c r="L1624" s="15">
        <v>5415</v>
      </c>
      <c r="M1624" s="9">
        <f t="shared" si="88"/>
        <v>193.39285714285714</v>
      </c>
      <c r="N1624" s="15">
        <v>21</v>
      </c>
      <c r="O1624" s="15">
        <v>1</v>
      </c>
      <c r="P1624" s="15">
        <v>3</v>
      </c>
      <c r="Q1624" s="15">
        <v>98457</v>
      </c>
      <c r="R1624" s="9">
        <f t="shared" si="89"/>
        <v>3516.3214285714284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115">
        <v>30034</v>
      </c>
      <c r="AF1624" s="5">
        <v>0</v>
      </c>
    </row>
    <row r="1625" spans="1:32" x14ac:dyDescent="0.25">
      <c r="A1625" s="2">
        <v>2013</v>
      </c>
      <c r="B1625" s="1" t="s">
        <v>30</v>
      </c>
      <c r="C1625" s="15">
        <v>100</v>
      </c>
      <c r="D1625" s="15">
        <v>15621</v>
      </c>
      <c r="E1625" s="9">
        <f t="shared" si="87"/>
        <v>13017.5</v>
      </c>
      <c r="F1625" s="15">
        <v>3120</v>
      </c>
      <c r="G1625" s="15">
        <v>1039</v>
      </c>
      <c r="H1625" s="15">
        <v>479</v>
      </c>
      <c r="I1625" s="15">
        <v>0</v>
      </c>
      <c r="J1625" s="15">
        <v>0</v>
      </c>
      <c r="K1625" s="15">
        <v>0</v>
      </c>
      <c r="L1625" s="15">
        <v>6299</v>
      </c>
      <c r="M1625" s="9">
        <f t="shared" si="88"/>
        <v>62.99</v>
      </c>
      <c r="N1625" s="15">
        <v>18</v>
      </c>
      <c r="O1625" s="15">
        <v>5</v>
      </c>
      <c r="P1625" s="15">
        <v>2</v>
      </c>
      <c r="Q1625" s="15">
        <v>151008</v>
      </c>
      <c r="R1625" s="9">
        <f t="shared" si="89"/>
        <v>1510.08</v>
      </c>
      <c r="S1625" s="5">
        <v>1</v>
      </c>
      <c r="T1625" s="5">
        <v>0</v>
      </c>
      <c r="U1625" s="5">
        <v>1</v>
      </c>
      <c r="V1625" s="5">
        <v>0</v>
      </c>
      <c r="W1625" s="5">
        <v>0</v>
      </c>
      <c r="X1625" s="5">
        <v>0</v>
      </c>
      <c r="Y1625" s="5">
        <v>0</v>
      </c>
      <c r="Z1625" s="5">
        <v>1</v>
      </c>
      <c r="AA1625" s="5">
        <v>0</v>
      </c>
      <c r="AB1625" s="5">
        <v>0</v>
      </c>
      <c r="AC1625" s="5">
        <v>1</v>
      </c>
      <c r="AD1625" s="5">
        <v>0</v>
      </c>
      <c r="AE1625" s="115">
        <v>65781</v>
      </c>
      <c r="AF1625" s="5">
        <v>1</v>
      </c>
    </row>
    <row r="1626" spans="1:32" x14ac:dyDescent="0.25">
      <c r="A1626" s="2">
        <v>2013</v>
      </c>
      <c r="B1626" s="1" t="s">
        <v>29</v>
      </c>
      <c r="C1626" s="15">
        <v>120</v>
      </c>
      <c r="D1626" s="15">
        <v>10897</v>
      </c>
      <c r="E1626" s="9">
        <f t="shared" si="87"/>
        <v>7567.3611111111113</v>
      </c>
      <c r="F1626" s="15">
        <v>3791</v>
      </c>
      <c r="G1626" s="15">
        <v>2526</v>
      </c>
      <c r="H1626" s="15">
        <v>1305</v>
      </c>
      <c r="I1626" s="15">
        <v>0</v>
      </c>
      <c r="J1626" s="15">
        <v>0</v>
      </c>
      <c r="K1626" s="15">
        <v>0</v>
      </c>
      <c r="L1626" s="15">
        <v>2812</v>
      </c>
      <c r="M1626" s="9">
        <f t="shared" si="88"/>
        <v>23.433333333333334</v>
      </c>
      <c r="N1626" s="15">
        <v>7</v>
      </c>
      <c r="O1626" s="15">
        <v>2</v>
      </c>
      <c r="P1626" s="15">
        <v>2</v>
      </c>
      <c r="Q1626" s="15">
        <v>460426</v>
      </c>
      <c r="R1626" s="9">
        <f t="shared" si="89"/>
        <v>3836.8833333333332</v>
      </c>
      <c r="S1626" s="5">
        <v>1</v>
      </c>
      <c r="T1626" s="5">
        <v>0</v>
      </c>
      <c r="U1626" s="5">
        <v>1</v>
      </c>
      <c r="V1626" s="5">
        <v>0</v>
      </c>
      <c r="W1626" s="5">
        <v>0</v>
      </c>
      <c r="X1626" s="5">
        <v>0</v>
      </c>
      <c r="Y1626" s="5">
        <v>0</v>
      </c>
      <c r="Z1626" s="5">
        <v>1</v>
      </c>
      <c r="AA1626" s="5">
        <v>0</v>
      </c>
      <c r="AB1626" s="5">
        <v>0</v>
      </c>
      <c r="AC1626" s="5">
        <v>1</v>
      </c>
      <c r="AD1626" s="5">
        <v>0</v>
      </c>
      <c r="AE1626" s="115">
        <v>126674</v>
      </c>
      <c r="AF1626" s="5">
        <v>1</v>
      </c>
    </row>
    <row r="1627" spans="1:32" x14ac:dyDescent="0.25">
      <c r="A1627" s="2">
        <v>2013</v>
      </c>
      <c r="B1627" s="1" t="s">
        <v>29</v>
      </c>
      <c r="C1627" s="15">
        <v>50</v>
      </c>
      <c r="D1627" s="15">
        <v>4383</v>
      </c>
      <c r="E1627" s="9">
        <f t="shared" si="87"/>
        <v>7305</v>
      </c>
      <c r="F1627" s="15">
        <v>2567</v>
      </c>
      <c r="G1627" s="15">
        <v>701</v>
      </c>
      <c r="H1627" s="15">
        <v>347</v>
      </c>
      <c r="I1627" s="15">
        <v>0</v>
      </c>
      <c r="J1627" s="15">
        <v>0</v>
      </c>
      <c r="K1627" s="15">
        <v>0</v>
      </c>
      <c r="L1627" s="15">
        <v>2367</v>
      </c>
      <c r="M1627" s="9">
        <f t="shared" si="88"/>
        <v>47.34</v>
      </c>
      <c r="N1627" s="15">
        <v>3</v>
      </c>
      <c r="O1627" s="15">
        <v>0</v>
      </c>
      <c r="P1627" s="15">
        <v>1</v>
      </c>
      <c r="Q1627" s="15">
        <v>46985</v>
      </c>
      <c r="R1627" s="9">
        <f t="shared" si="89"/>
        <v>939.7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  <c r="Z1627" s="5">
        <v>1</v>
      </c>
      <c r="AA1627" s="5">
        <v>0</v>
      </c>
      <c r="AB1627" s="5">
        <v>0</v>
      </c>
      <c r="AC1627" s="5">
        <v>1</v>
      </c>
      <c r="AD1627" s="5">
        <v>0</v>
      </c>
      <c r="AE1627" s="115">
        <v>18739</v>
      </c>
      <c r="AF1627" s="5">
        <v>0</v>
      </c>
    </row>
    <row r="1628" spans="1:32" x14ac:dyDescent="0.25">
      <c r="A1628" s="2">
        <v>2013</v>
      </c>
      <c r="B1628" s="1" t="s">
        <v>29</v>
      </c>
      <c r="C1628" s="15">
        <v>5</v>
      </c>
      <c r="D1628" s="15">
        <v>595</v>
      </c>
      <c r="E1628" s="9">
        <f t="shared" si="87"/>
        <v>9916.6666666666661</v>
      </c>
      <c r="F1628" s="15">
        <v>689</v>
      </c>
      <c r="G1628" s="15">
        <v>0</v>
      </c>
      <c r="H1628" s="15">
        <v>0</v>
      </c>
      <c r="I1628" s="15">
        <v>0</v>
      </c>
      <c r="J1628" s="15">
        <v>0</v>
      </c>
      <c r="K1628" s="15">
        <v>0</v>
      </c>
      <c r="L1628" s="15">
        <v>5690</v>
      </c>
      <c r="M1628" s="9">
        <f t="shared" si="88"/>
        <v>1138</v>
      </c>
      <c r="N1628" s="15">
        <v>4</v>
      </c>
      <c r="O1628" s="15">
        <v>1</v>
      </c>
      <c r="P1628" s="15">
        <v>0</v>
      </c>
      <c r="Q1628" s="15">
        <v>3003</v>
      </c>
      <c r="R1628" s="9">
        <f t="shared" si="89"/>
        <v>600.6</v>
      </c>
      <c r="S1628" s="5">
        <v>1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115">
        <v>1794</v>
      </c>
      <c r="AF1628" s="5">
        <v>1</v>
      </c>
    </row>
    <row r="1629" spans="1:32" x14ac:dyDescent="0.25">
      <c r="A1629" s="2">
        <v>2013</v>
      </c>
      <c r="B1629" s="1" t="s">
        <v>29</v>
      </c>
      <c r="C1629" s="15">
        <v>37</v>
      </c>
      <c r="D1629" s="15">
        <v>4058</v>
      </c>
      <c r="E1629" s="9">
        <f t="shared" si="87"/>
        <v>9139.6396396396394</v>
      </c>
      <c r="F1629" s="15">
        <v>3883</v>
      </c>
      <c r="G1629" s="15">
        <v>0</v>
      </c>
      <c r="H1629" s="15">
        <v>0</v>
      </c>
      <c r="I1629" s="15">
        <v>0</v>
      </c>
      <c r="J1629" s="15">
        <v>0</v>
      </c>
      <c r="K1629" s="15">
        <v>0</v>
      </c>
      <c r="L1629" s="15">
        <v>11320</v>
      </c>
      <c r="M1629" s="9">
        <f t="shared" si="88"/>
        <v>305.94594594594594</v>
      </c>
      <c r="N1629" s="15">
        <v>15</v>
      </c>
      <c r="O1629" s="15">
        <v>5</v>
      </c>
      <c r="P1629" s="15">
        <v>1</v>
      </c>
      <c r="Q1629" s="15">
        <v>58396</v>
      </c>
      <c r="R1629" s="9">
        <f t="shared" si="89"/>
        <v>1578.2702702702702</v>
      </c>
      <c r="S1629" s="5">
        <v>1</v>
      </c>
      <c r="T1629" s="5">
        <v>0</v>
      </c>
      <c r="U1629" s="5">
        <v>1</v>
      </c>
      <c r="V1629" s="5">
        <v>1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115">
        <v>28436</v>
      </c>
      <c r="AF1629" s="5">
        <v>1</v>
      </c>
    </row>
    <row r="1630" spans="1:32" x14ac:dyDescent="0.25">
      <c r="A1630" s="2">
        <v>2013</v>
      </c>
      <c r="B1630" s="1" t="s">
        <v>29</v>
      </c>
      <c r="C1630" s="15">
        <v>4</v>
      </c>
      <c r="D1630" s="15">
        <v>385</v>
      </c>
      <c r="E1630" s="9">
        <f t="shared" si="87"/>
        <v>8020.8333333333339</v>
      </c>
      <c r="F1630" s="15">
        <v>666</v>
      </c>
      <c r="G1630" s="15">
        <v>0</v>
      </c>
      <c r="H1630" s="15">
        <v>0</v>
      </c>
      <c r="I1630" s="15">
        <v>0</v>
      </c>
      <c r="J1630" s="15">
        <v>0</v>
      </c>
      <c r="K1630" s="15">
        <v>0</v>
      </c>
      <c r="L1630" s="15">
        <v>1925</v>
      </c>
      <c r="M1630" s="9">
        <f t="shared" si="88"/>
        <v>481.25</v>
      </c>
      <c r="N1630" s="15">
        <v>1</v>
      </c>
      <c r="O1630" s="15">
        <v>2</v>
      </c>
      <c r="P1630" s="15">
        <v>0</v>
      </c>
      <c r="Q1630" s="15">
        <v>22926</v>
      </c>
      <c r="R1630" s="9">
        <f t="shared" si="89"/>
        <v>5731.5</v>
      </c>
      <c r="S1630" s="5">
        <v>1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115">
        <v>3247</v>
      </c>
      <c r="AF1630" s="5">
        <v>1</v>
      </c>
    </row>
    <row r="1631" spans="1:32" x14ac:dyDescent="0.25">
      <c r="A1631" s="2">
        <v>2013</v>
      </c>
      <c r="B1631" s="1" t="s">
        <v>29</v>
      </c>
      <c r="C1631" s="15">
        <v>4</v>
      </c>
      <c r="D1631" s="15">
        <v>360</v>
      </c>
      <c r="E1631" s="9">
        <f t="shared" si="87"/>
        <v>7500</v>
      </c>
      <c r="F1631" s="15">
        <v>60</v>
      </c>
      <c r="G1631" s="15">
        <v>0</v>
      </c>
      <c r="H1631" s="15">
        <v>0</v>
      </c>
      <c r="I1631" s="15">
        <v>0</v>
      </c>
      <c r="J1631" s="15">
        <v>0</v>
      </c>
      <c r="K1631" s="15">
        <v>0</v>
      </c>
      <c r="L1631" s="15">
        <v>81</v>
      </c>
      <c r="M1631" s="9">
        <f t="shared" si="88"/>
        <v>20.25</v>
      </c>
      <c r="N1631" s="15">
        <v>1</v>
      </c>
      <c r="O1631" s="15">
        <v>0</v>
      </c>
      <c r="P1631" s="15">
        <v>0</v>
      </c>
      <c r="Q1631" s="15">
        <v>3840</v>
      </c>
      <c r="R1631" s="9">
        <f t="shared" si="89"/>
        <v>960</v>
      </c>
      <c r="S1631" s="5">
        <v>0</v>
      </c>
      <c r="T1631" s="5">
        <v>0</v>
      </c>
      <c r="U1631" s="5">
        <v>1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115">
        <v>3958</v>
      </c>
      <c r="AF1631" s="5">
        <v>1</v>
      </c>
    </row>
    <row r="1632" spans="1:32" x14ac:dyDescent="0.25">
      <c r="A1632" s="2">
        <v>2013</v>
      </c>
      <c r="B1632" s="1" t="s">
        <v>29</v>
      </c>
      <c r="C1632" s="15">
        <v>114</v>
      </c>
      <c r="D1632" s="15">
        <v>17377</v>
      </c>
      <c r="E1632" s="9">
        <f t="shared" si="87"/>
        <v>12702.485380116959</v>
      </c>
      <c r="F1632" s="15">
        <v>4314</v>
      </c>
      <c r="G1632" s="15">
        <v>1305</v>
      </c>
      <c r="H1632" s="15">
        <v>651</v>
      </c>
      <c r="I1632" s="15">
        <v>0</v>
      </c>
      <c r="J1632" s="15">
        <v>0</v>
      </c>
      <c r="K1632" s="15">
        <v>0</v>
      </c>
      <c r="L1632" s="15">
        <v>6199</v>
      </c>
      <c r="M1632" s="9">
        <f t="shared" si="88"/>
        <v>54.377192982456137</v>
      </c>
      <c r="N1632" s="15">
        <v>17</v>
      </c>
      <c r="O1632" s="15">
        <v>8</v>
      </c>
      <c r="P1632" s="15">
        <v>0</v>
      </c>
      <c r="Q1632" s="15">
        <v>273505</v>
      </c>
      <c r="R1632" s="9">
        <f t="shared" si="89"/>
        <v>2399.1666666666665</v>
      </c>
      <c r="S1632" s="5">
        <v>1</v>
      </c>
      <c r="T1632" s="5">
        <v>0</v>
      </c>
      <c r="U1632" s="5">
        <v>1</v>
      </c>
      <c r="V1632" s="5">
        <v>1</v>
      </c>
      <c r="W1632" s="5">
        <v>0</v>
      </c>
      <c r="X1632" s="5">
        <v>0</v>
      </c>
      <c r="Y1632" s="5">
        <v>0</v>
      </c>
      <c r="Z1632" s="5">
        <v>1</v>
      </c>
      <c r="AA1632" s="5">
        <v>0</v>
      </c>
      <c r="AB1632" s="5">
        <v>0</v>
      </c>
      <c r="AC1632" s="5">
        <v>1</v>
      </c>
      <c r="AD1632" s="5">
        <v>0</v>
      </c>
      <c r="AE1632" s="115">
        <v>134514</v>
      </c>
      <c r="AF1632" s="5">
        <v>1</v>
      </c>
    </row>
    <row r="1633" spans="1:32" x14ac:dyDescent="0.25">
      <c r="A1633" s="2">
        <v>2013</v>
      </c>
      <c r="B1633" s="1" t="s">
        <v>29</v>
      </c>
      <c r="C1633" s="15">
        <v>53</v>
      </c>
      <c r="D1633" s="15">
        <v>6420</v>
      </c>
      <c r="E1633" s="9">
        <f t="shared" si="87"/>
        <v>10094.33962264151</v>
      </c>
      <c r="F1633" s="15">
        <v>4240</v>
      </c>
      <c r="G1633" s="15">
        <v>0</v>
      </c>
      <c r="H1633" s="15">
        <v>0</v>
      </c>
      <c r="I1633" s="15">
        <v>0</v>
      </c>
      <c r="J1633" s="15">
        <v>0</v>
      </c>
      <c r="K1633" s="15">
        <v>0</v>
      </c>
      <c r="L1633" s="15">
        <v>2994</v>
      </c>
      <c r="M1633" s="9">
        <f t="shared" si="88"/>
        <v>56.490566037735846</v>
      </c>
      <c r="N1633" s="15">
        <v>18</v>
      </c>
      <c r="O1633" s="15">
        <v>2</v>
      </c>
      <c r="P1633" s="15">
        <v>1</v>
      </c>
      <c r="Q1633" s="15">
        <v>636549</v>
      </c>
      <c r="R1633" s="9">
        <f t="shared" si="89"/>
        <v>12010.358490566037</v>
      </c>
      <c r="S1633" s="5">
        <v>1</v>
      </c>
      <c r="T1633" s="5">
        <v>0</v>
      </c>
      <c r="U1633" s="5">
        <v>1</v>
      </c>
      <c r="V1633" s="5">
        <v>1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115">
        <v>63677</v>
      </c>
      <c r="AF1633" s="5">
        <v>1</v>
      </c>
    </row>
    <row r="1634" spans="1:32" x14ac:dyDescent="0.25">
      <c r="A1634" s="2">
        <v>2013</v>
      </c>
      <c r="B1634" s="1" t="s">
        <v>36</v>
      </c>
      <c r="C1634" s="15">
        <v>11</v>
      </c>
      <c r="D1634" s="15">
        <v>1105</v>
      </c>
      <c r="E1634" s="9">
        <f t="shared" si="87"/>
        <v>8371.2121212121219</v>
      </c>
      <c r="F1634" s="15">
        <v>0</v>
      </c>
      <c r="G1634" s="15">
        <v>498</v>
      </c>
      <c r="H1634" s="15">
        <v>228</v>
      </c>
      <c r="I1634" s="15">
        <v>0</v>
      </c>
      <c r="J1634" s="15">
        <v>0</v>
      </c>
      <c r="K1634" s="15">
        <v>0</v>
      </c>
      <c r="L1634" s="15">
        <v>353</v>
      </c>
      <c r="M1634" s="9">
        <f t="shared" si="88"/>
        <v>32.090909090909093</v>
      </c>
      <c r="N1634" s="15">
        <v>4</v>
      </c>
      <c r="O1634" s="15">
        <v>0</v>
      </c>
      <c r="P1634" s="15">
        <v>0</v>
      </c>
      <c r="Q1634" s="15">
        <v>21913</v>
      </c>
      <c r="R1634" s="9">
        <f t="shared" si="89"/>
        <v>1992.090909090909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1</v>
      </c>
      <c r="AA1634" s="5">
        <v>0</v>
      </c>
      <c r="AB1634" s="5">
        <v>0</v>
      </c>
      <c r="AC1634" s="5">
        <v>1</v>
      </c>
      <c r="AD1634" s="5">
        <v>0</v>
      </c>
      <c r="AE1634" s="115">
        <v>14936</v>
      </c>
      <c r="AF1634" s="5">
        <v>1</v>
      </c>
    </row>
    <row r="1635" spans="1:32" x14ac:dyDescent="0.25">
      <c r="A1635" s="2">
        <v>2013</v>
      </c>
      <c r="B1635" s="1" t="s">
        <v>29</v>
      </c>
      <c r="C1635" s="9">
        <v>91</v>
      </c>
      <c r="D1635" s="9">
        <v>13923</v>
      </c>
      <c r="E1635" s="9">
        <f t="shared" si="87"/>
        <v>12750</v>
      </c>
      <c r="F1635" s="9">
        <v>4854</v>
      </c>
      <c r="G1635" s="9">
        <v>550</v>
      </c>
      <c r="H1635" s="9">
        <v>284</v>
      </c>
      <c r="I1635" s="9">
        <v>0</v>
      </c>
      <c r="J1635" s="9">
        <v>0</v>
      </c>
      <c r="K1635" s="9">
        <v>0</v>
      </c>
      <c r="L1635" s="9">
        <v>5201</v>
      </c>
      <c r="M1635" s="9">
        <f t="shared" si="88"/>
        <v>57.153846153846153</v>
      </c>
      <c r="N1635" s="9">
        <v>15</v>
      </c>
      <c r="O1635" s="9">
        <v>6</v>
      </c>
      <c r="P1635" s="9">
        <v>0</v>
      </c>
      <c r="Q1635" s="9">
        <v>51476</v>
      </c>
      <c r="R1635" s="9">
        <f t="shared" si="89"/>
        <v>565.67032967032969</v>
      </c>
      <c r="S1635" s="5">
        <v>1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1</v>
      </c>
      <c r="AA1635" s="5">
        <v>0</v>
      </c>
      <c r="AB1635" s="5">
        <v>0</v>
      </c>
      <c r="AC1635" s="5">
        <v>1</v>
      </c>
      <c r="AD1635" s="5">
        <v>0</v>
      </c>
      <c r="AE1635" s="115">
        <v>45206</v>
      </c>
      <c r="AF1635" s="5">
        <v>1</v>
      </c>
    </row>
    <row r="1636" spans="1:32" x14ac:dyDescent="0.25">
      <c r="A1636" s="2">
        <v>2013</v>
      </c>
      <c r="B1636" s="1" t="s">
        <v>29</v>
      </c>
      <c r="C1636" s="8">
        <v>116</v>
      </c>
      <c r="D1636" s="8">
        <v>20094</v>
      </c>
      <c r="E1636" s="9">
        <f t="shared" si="87"/>
        <v>14435.344827586207</v>
      </c>
      <c r="F1636" s="8">
        <v>7751</v>
      </c>
      <c r="G1636" s="8">
        <v>976</v>
      </c>
      <c r="H1636" s="8">
        <v>355</v>
      </c>
      <c r="I1636" s="8">
        <v>0</v>
      </c>
      <c r="J1636" s="8">
        <v>0</v>
      </c>
      <c r="K1636" s="8">
        <v>0</v>
      </c>
      <c r="L1636" s="8">
        <v>14487</v>
      </c>
      <c r="M1636" s="9">
        <f t="shared" si="88"/>
        <v>124.88793103448276</v>
      </c>
      <c r="N1636" s="8">
        <v>39</v>
      </c>
      <c r="O1636" s="8">
        <v>9</v>
      </c>
      <c r="P1636" s="8">
        <v>3</v>
      </c>
      <c r="Q1636" s="8">
        <v>204397</v>
      </c>
      <c r="R1636" s="9">
        <f t="shared" si="89"/>
        <v>1762.0431034482758</v>
      </c>
      <c r="S1636" s="5">
        <v>1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1</v>
      </c>
      <c r="AA1636" s="5">
        <v>0</v>
      </c>
      <c r="AB1636" s="5">
        <v>0</v>
      </c>
      <c r="AC1636" s="5">
        <v>1</v>
      </c>
      <c r="AD1636" s="5">
        <v>0</v>
      </c>
      <c r="AE1636" s="115">
        <v>76895</v>
      </c>
      <c r="AF1636" s="5">
        <v>0</v>
      </c>
    </row>
    <row r="1637" spans="1:32" x14ac:dyDescent="0.25">
      <c r="A1637" s="2">
        <v>2013</v>
      </c>
      <c r="B1637" s="1" t="s">
        <v>31</v>
      </c>
      <c r="C1637" s="8">
        <v>106</v>
      </c>
      <c r="D1637" s="8">
        <v>15246</v>
      </c>
      <c r="E1637" s="9">
        <f t="shared" si="87"/>
        <v>11985.849056603774</v>
      </c>
      <c r="F1637" s="8">
        <v>6352</v>
      </c>
      <c r="G1637" s="8">
        <v>739</v>
      </c>
      <c r="H1637" s="8">
        <v>221</v>
      </c>
      <c r="I1637" s="8">
        <v>0</v>
      </c>
      <c r="J1637" s="8">
        <v>0</v>
      </c>
      <c r="K1637" s="8">
        <v>0</v>
      </c>
      <c r="L1637" s="8">
        <v>4307</v>
      </c>
      <c r="M1637" s="9">
        <f t="shared" si="88"/>
        <v>40.632075471698116</v>
      </c>
      <c r="N1637" s="8">
        <v>13</v>
      </c>
      <c r="O1637" s="8">
        <v>2</v>
      </c>
      <c r="P1637" s="8">
        <v>0</v>
      </c>
      <c r="Q1637" s="8">
        <v>58892</v>
      </c>
      <c r="R1637" s="9">
        <f t="shared" si="89"/>
        <v>555.58490566037733</v>
      </c>
      <c r="S1637" s="5">
        <v>1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1</v>
      </c>
      <c r="AA1637" s="5">
        <v>0</v>
      </c>
      <c r="AB1637" s="5">
        <v>0</v>
      </c>
      <c r="AC1637" s="5">
        <v>1</v>
      </c>
      <c r="AD1637" s="5">
        <v>0</v>
      </c>
      <c r="AE1637" s="115">
        <v>52406</v>
      </c>
      <c r="AF1637" s="5">
        <v>1</v>
      </c>
    </row>
    <row r="1638" spans="1:32" x14ac:dyDescent="0.25">
      <c r="A1638" s="2">
        <v>2013</v>
      </c>
      <c r="B1638" s="1" t="s">
        <v>31</v>
      </c>
      <c r="C1638" s="8">
        <v>140</v>
      </c>
      <c r="D1638" s="8">
        <v>18840</v>
      </c>
      <c r="E1638" s="9">
        <f t="shared" si="87"/>
        <v>11214.285714285716</v>
      </c>
      <c r="F1638" s="8">
        <v>6776</v>
      </c>
      <c r="G1638" s="8">
        <v>1123</v>
      </c>
      <c r="H1638" s="8">
        <v>425</v>
      </c>
      <c r="I1638" s="8">
        <v>0</v>
      </c>
      <c r="J1638" s="8">
        <v>0</v>
      </c>
      <c r="K1638" s="8">
        <v>0</v>
      </c>
      <c r="L1638" s="8">
        <v>10682</v>
      </c>
      <c r="M1638" s="9">
        <f t="shared" si="88"/>
        <v>76.3</v>
      </c>
      <c r="N1638" s="8">
        <v>29</v>
      </c>
      <c r="O1638" s="8">
        <v>6</v>
      </c>
      <c r="P1638" s="8">
        <v>2</v>
      </c>
      <c r="Q1638" s="8">
        <v>286554</v>
      </c>
      <c r="R1638" s="9">
        <f t="shared" si="89"/>
        <v>2046.8142857142857</v>
      </c>
      <c r="S1638" s="5">
        <v>1</v>
      </c>
      <c r="T1638" s="5">
        <v>1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1</v>
      </c>
      <c r="AA1638" s="5">
        <v>0</v>
      </c>
      <c r="AB1638" s="5">
        <v>0</v>
      </c>
      <c r="AC1638" s="5">
        <v>1</v>
      </c>
      <c r="AD1638" s="5">
        <v>0</v>
      </c>
      <c r="AE1638" s="115">
        <v>84150</v>
      </c>
      <c r="AF1638" s="5">
        <v>0</v>
      </c>
    </row>
    <row r="1639" spans="1:32" x14ac:dyDescent="0.25">
      <c r="A1639" s="2">
        <v>2013</v>
      </c>
      <c r="B1639" s="1" t="s">
        <v>36</v>
      </c>
      <c r="C1639" s="15">
        <v>135</v>
      </c>
      <c r="D1639" s="15">
        <v>19022</v>
      </c>
      <c r="E1639" s="16">
        <f t="shared" si="87"/>
        <v>11741.975308641977</v>
      </c>
      <c r="F1639" s="15">
        <v>3574</v>
      </c>
      <c r="G1639" s="15">
        <v>749</v>
      </c>
      <c r="H1639" s="15">
        <v>325</v>
      </c>
      <c r="I1639" s="15">
        <v>0</v>
      </c>
      <c r="J1639" s="15">
        <v>0</v>
      </c>
      <c r="K1639" s="15">
        <v>0</v>
      </c>
      <c r="L1639" s="15">
        <v>8921</v>
      </c>
      <c r="M1639" s="16">
        <f t="shared" si="88"/>
        <v>66.081481481481475</v>
      </c>
      <c r="N1639" s="15">
        <v>19</v>
      </c>
      <c r="O1639" s="15">
        <v>6</v>
      </c>
      <c r="P1639" s="15">
        <v>1</v>
      </c>
      <c r="Q1639" s="15">
        <v>110740</v>
      </c>
      <c r="R1639" s="16">
        <f t="shared" si="89"/>
        <v>820.2962962962963</v>
      </c>
      <c r="S1639" s="5">
        <v>1</v>
      </c>
      <c r="T1639" s="5">
        <v>1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1</v>
      </c>
      <c r="AA1639" s="5">
        <v>0</v>
      </c>
      <c r="AB1639" s="5">
        <v>0</v>
      </c>
      <c r="AC1639" s="5">
        <v>1</v>
      </c>
      <c r="AD1639" s="5">
        <v>0</v>
      </c>
      <c r="AE1639" s="115">
        <v>86709</v>
      </c>
      <c r="AF1639" s="5">
        <v>0</v>
      </c>
    </row>
    <row r="1640" spans="1:32" x14ac:dyDescent="0.25">
      <c r="A1640" s="2">
        <v>2013</v>
      </c>
      <c r="B1640" s="1" t="s">
        <v>29</v>
      </c>
      <c r="C1640" s="8">
        <v>35</v>
      </c>
      <c r="D1640" s="8">
        <v>3676</v>
      </c>
      <c r="E1640" s="9">
        <f t="shared" si="87"/>
        <v>8752.3809523809523</v>
      </c>
      <c r="F1640" s="8">
        <v>2725</v>
      </c>
      <c r="G1640" s="8">
        <v>335</v>
      </c>
      <c r="H1640" s="8">
        <v>116</v>
      </c>
      <c r="I1640" s="8">
        <v>0</v>
      </c>
      <c r="J1640" s="8">
        <v>0</v>
      </c>
      <c r="K1640" s="8">
        <v>0</v>
      </c>
      <c r="L1640" s="8">
        <v>1832</v>
      </c>
      <c r="M1640" s="9">
        <f t="shared" si="88"/>
        <v>52.342857142857142</v>
      </c>
      <c r="N1640" s="8">
        <v>11</v>
      </c>
      <c r="O1640" s="8">
        <v>1</v>
      </c>
      <c r="P1640" s="8">
        <v>0</v>
      </c>
      <c r="Q1640" s="8">
        <v>23984</v>
      </c>
      <c r="R1640" s="9">
        <f t="shared" si="89"/>
        <v>685.25714285714287</v>
      </c>
      <c r="S1640" s="5">
        <v>1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1</v>
      </c>
      <c r="AA1640" s="5">
        <v>0</v>
      </c>
      <c r="AB1640" s="5">
        <v>0</v>
      </c>
      <c r="AC1640" s="5">
        <v>1</v>
      </c>
      <c r="AD1640" s="5">
        <v>0</v>
      </c>
      <c r="AE1640" s="115">
        <v>10090</v>
      </c>
      <c r="AF1640" s="5">
        <v>1</v>
      </c>
    </row>
    <row r="1641" spans="1:32" x14ac:dyDescent="0.25">
      <c r="A1641" s="2">
        <v>2013</v>
      </c>
      <c r="B1641" s="1" t="s">
        <v>30</v>
      </c>
      <c r="C1641" s="8">
        <v>7</v>
      </c>
      <c r="D1641" s="8">
        <v>662</v>
      </c>
      <c r="E1641" s="9">
        <f t="shared" si="87"/>
        <v>7880.9523809523807</v>
      </c>
      <c r="F1641" s="8">
        <v>974</v>
      </c>
      <c r="G1641" s="8">
        <v>0</v>
      </c>
      <c r="H1641" s="8">
        <v>0</v>
      </c>
      <c r="I1641" s="8">
        <v>0</v>
      </c>
      <c r="J1641" s="8">
        <v>0</v>
      </c>
      <c r="K1641" s="8">
        <v>0</v>
      </c>
      <c r="L1641" s="8">
        <v>2538</v>
      </c>
      <c r="M1641" s="9">
        <f t="shared" si="88"/>
        <v>362.57142857142856</v>
      </c>
      <c r="N1641" s="8">
        <v>5</v>
      </c>
      <c r="O1641" s="8">
        <v>2</v>
      </c>
      <c r="P1641" s="8">
        <v>0</v>
      </c>
      <c r="Q1641" s="8">
        <v>10953</v>
      </c>
      <c r="R1641" s="9">
        <f t="shared" si="89"/>
        <v>1564.7142857142858</v>
      </c>
      <c r="S1641" s="5">
        <v>1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>
        <v>0</v>
      </c>
      <c r="AE1641" s="115">
        <v>3800</v>
      </c>
      <c r="AF1641" s="5">
        <v>0</v>
      </c>
    </row>
    <row r="1642" spans="1:32" x14ac:dyDescent="0.25">
      <c r="A1642" s="2">
        <v>2013</v>
      </c>
      <c r="B1642" s="1" t="s">
        <v>29</v>
      </c>
      <c r="C1642" s="8">
        <v>75</v>
      </c>
      <c r="D1642" s="8">
        <v>8222</v>
      </c>
      <c r="E1642" s="9">
        <f t="shared" si="87"/>
        <v>9135.5555555555547</v>
      </c>
      <c r="F1642" s="8">
        <v>2285</v>
      </c>
      <c r="G1642" s="8">
        <v>605</v>
      </c>
      <c r="H1642" s="8">
        <v>225</v>
      </c>
      <c r="I1642" s="8">
        <v>0</v>
      </c>
      <c r="J1642" s="8">
        <v>0</v>
      </c>
      <c r="K1642" s="8">
        <v>0</v>
      </c>
      <c r="L1642" s="8">
        <v>3780</v>
      </c>
      <c r="M1642" s="9">
        <f t="shared" si="88"/>
        <v>50.4</v>
      </c>
      <c r="N1642" s="8">
        <v>23</v>
      </c>
      <c r="O1642" s="8">
        <v>2</v>
      </c>
      <c r="P1642" s="8">
        <v>0</v>
      </c>
      <c r="Q1642" s="8">
        <v>17421</v>
      </c>
      <c r="R1642" s="9">
        <f t="shared" si="89"/>
        <v>232.28</v>
      </c>
      <c r="S1642" s="5">
        <v>1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1</v>
      </c>
      <c r="AA1642" s="5">
        <v>0</v>
      </c>
      <c r="AB1642" s="5">
        <v>0</v>
      </c>
      <c r="AC1642" s="5">
        <v>1</v>
      </c>
      <c r="AD1642" s="5">
        <v>0</v>
      </c>
      <c r="AE1642" s="115">
        <v>20949</v>
      </c>
      <c r="AF1642" s="5">
        <v>1</v>
      </c>
    </row>
    <row r="1643" spans="1:32" x14ac:dyDescent="0.25">
      <c r="A1643" s="2">
        <v>2013</v>
      </c>
      <c r="B1643" s="1" t="s">
        <v>29</v>
      </c>
      <c r="C1643" s="8">
        <v>399</v>
      </c>
      <c r="D1643" s="8">
        <v>76847</v>
      </c>
      <c r="E1643" s="9">
        <f t="shared" si="87"/>
        <v>16049.916457811196</v>
      </c>
      <c r="F1643" s="8">
        <v>12988</v>
      </c>
      <c r="G1643" s="8">
        <v>2113</v>
      </c>
      <c r="H1643" s="8">
        <v>668</v>
      </c>
      <c r="I1643" s="8">
        <v>963</v>
      </c>
      <c r="J1643" s="8">
        <v>0</v>
      </c>
      <c r="K1643" s="8">
        <v>0</v>
      </c>
      <c r="L1643" s="8">
        <v>39050</v>
      </c>
      <c r="M1643" s="9">
        <f t="shared" si="88"/>
        <v>97.869674185463666</v>
      </c>
      <c r="N1643" s="8">
        <v>71</v>
      </c>
      <c r="O1643" s="8">
        <v>11</v>
      </c>
      <c r="P1643" s="8">
        <v>3</v>
      </c>
      <c r="Q1643" s="8">
        <v>243282</v>
      </c>
      <c r="R1643" s="9">
        <f t="shared" si="89"/>
        <v>609.72932330827064</v>
      </c>
      <c r="S1643" s="5">
        <v>1</v>
      </c>
      <c r="T1643" s="5">
        <v>1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1</v>
      </c>
      <c r="AA1643" s="5">
        <v>1</v>
      </c>
      <c r="AB1643" s="5">
        <v>0</v>
      </c>
      <c r="AC1643" s="5">
        <v>1</v>
      </c>
      <c r="AD1643" s="5">
        <v>0</v>
      </c>
      <c r="AE1643" s="115">
        <v>198601</v>
      </c>
      <c r="AF1643" s="5">
        <v>1</v>
      </c>
    </row>
    <row r="1644" spans="1:32" x14ac:dyDescent="0.25">
      <c r="A1644" s="2">
        <v>2013</v>
      </c>
      <c r="B1644" s="1" t="s">
        <v>30</v>
      </c>
      <c r="C1644" s="9">
        <v>48</v>
      </c>
      <c r="D1644" s="9">
        <v>4475</v>
      </c>
      <c r="E1644" s="9">
        <f t="shared" si="87"/>
        <v>7769.0972222222226</v>
      </c>
      <c r="F1644" s="9">
        <v>3318</v>
      </c>
      <c r="G1644" s="9">
        <v>484</v>
      </c>
      <c r="H1644" s="9">
        <v>263</v>
      </c>
      <c r="I1644" s="9">
        <v>0</v>
      </c>
      <c r="J1644" s="9">
        <v>0</v>
      </c>
      <c r="K1644" s="9">
        <v>0</v>
      </c>
      <c r="L1644" s="9">
        <v>5123</v>
      </c>
      <c r="M1644" s="9">
        <f t="shared" si="88"/>
        <v>106.72916666666667</v>
      </c>
      <c r="N1644" s="9">
        <v>12</v>
      </c>
      <c r="O1644" s="9">
        <v>2</v>
      </c>
      <c r="P1644" s="9">
        <v>1</v>
      </c>
      <c r="Q1644" s="9">
        <v>50379</v>
      </c>
      <c r="R1644" s="9">
        <f t="shared" si="89"/>
        <v>1049.5625</v>
      </c>
      <c r="S1644" s="5">
        <v>1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>
        <v>0</v>
      </c>
      <c r="AB1644" s="5">
        <v>0</v>
      </c>
      <c r="AC1644" s="5">
        <v>1</v>
      </c>
      <c r="AD1644" s="5">
        <v>0</v>
      </c>
      <c r="AE1644" s="115">
        <v>15165</v>
      </c>
      <c r="AF1644" s="5">
        <v>1</v>
      </c>
    </row>
    <row r="1645" spans="1:32" x14ac:dyDescent="0.25">
      <c r="A1645" s="2">
        <v>2013</v>
      </c>
      <c r="B1645" s="1" t="s">
        <v>36</v>
      </c>
      <c r="C1645" s="9">
        <v>30</v>
      </c>
      <c r="D1645" s="9">
        <v>2484</v>
      </c>
      <c r="E1645" s="9">
        <f t="shared" ref="E1645:E1695" si="90">D1645/C1645/12*1000</f>
        <v>6899.9999999999991</v>
      </c>
      <c r="F1645" s="9">
        <v>3290</v>
      </c>
      <c r="G1645" s="9">
        <v>366</v>
      </c>
      <c r="H1645" s="9">
        <v>194</v>
      </c>
      <c r="I1645" s="9">
        <v>0</v>
      </c>
      <c r="J1645" s="9">
        <v>0</v>
      </c>
      <c r="K1645" s="9">
        <v>0</v>
      </c>
      <c r="L1645" s="9">
        <v>6738</v>
      </c>
      <c r="M1645" s="9">
        <f t="shared" si="88"/>
        <v>224.6</v>
      </c>
      <c r="N1645" s="9">
        <v>15</v>
      </c>
      <c r="O1645" s="9">
        <v>4</v>
      </c>
      <c r="P1645" s="9">
        <v>2</v>
      </c>
      <c r="Q1645" s="9">
        <v>37091</v>
      </c>
      <c r="R1645" s="9">
        <f t="shared" si="89"/>
        <v>1236.3666666666666</v>
      </c>
      <c r="S1645" s="5">
        <v>1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1</v>
      </c>
      <c r="AA1645" s="5">
        <v>0</v>
      </c>
      <c r="AB1645" s="5">
        <v>0</v>
      </c>
      <c r="AC1645" s="5">
        <v>1</v>
      </c>
      <c r="AD1645" s="5">
        <v>0</v>
      </c>
      <c r="AE1645" s="115">
        <v>20145</v>
      </c>
      <c r="AF1645" s="5">
        <v>0</v>
      </c>
    </row>
    <row r="1646" spans="1:32" x14ac:dyDescent="0.25">
      <c r="A1646" s="2">
        <v>2013</v>
      </c>
      <c r="B1646" s="1" t="s">
        <v>31</v>
      </c>
      <c r="C1646" s="9">
        <v>43</v>
      </c>
      <c r="D1646" s="9">
        <v>7468</v>
      </c>
      <c r="E1646" s="9">
        <f t="shared" si="90"/>
        <v>14472.868217054263</v>
      </c>
      <c r="F1646" s="9">
        <v>1800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1400</v>
      </c>
      <c r="M1646" s="9">
        <f t="shared" si="88"/>
        <v>32.558139534883722</v>
      </c>
      <c r="N1646" s="9">
        <v>3</v>
      </c>
      <c r="O1646" s="9">
        <v>3</v>
      </c>
      <c r="P1646" s="9">
        <v>0</v>
      </c>
      <c r="Q1646" s="9">
        <v>105492</v>
      </c>
      <c r="R1646" s="9">
        <f t="shared" si="89"/>
        <v>2453.3023255813955</v>
      </c>
      <c r="S1646" s="5">
        <v>1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115">
        <v>27927</v>
      </c>
      <c r="AF1646" s="5">
        <v>0</v>
      </c>
    </row>
    <row r="1647" spans="1:32" x14ac:dyDescent="0.25">
      <c r="A1647" s="2">
        <v>2013</v>
      </c>
      <c r="B1647" s="1" t="s">
        <v>31</v>
      </c>
      <c r="C1647" s="9">
        <v>206</v>
      </c>
      <c r="D1647" s="9">
        <v>35597</v>
      </c>
      <c r="E1647" s="9">
        <f t="shared" si="90"/>
        <v>14400.080906148867</v>
      </c>
      <c r="F1647" s="9">
        <v>11387</v>
      </c>
      <c r="G1647" s="9">
        <v>2123</v>
      </c>
      <c r="H1647" s="9">
        <v>1050</v>
      </c>
      <c r="I1647" s="9">
        <v>0</v>
      </c>
      <c r="J1647" s="9">
        <v>0</v>
      </c>
      <c r="K1647" s="9">
        <v>0</v>
      </c>
      <c r="L1647" s="9">
        <v>20553</v>
      </c>
      <c r="M1647" s="9">
        <f t="shared" si="88"/>
        <v>99.771844660194176</v>
      </c>
      <c r="N1647" s="9">
        <v>37</v>
      </c>
      <c r="O1647" s="9">
        <v>16</v>
      </c>
      <c r="P1647" s="9">
        <v>0</v>
      </c>
      <c r="Q1647" s="9">
        <v>317364</v>
      </c>
      <c r="R1647" s="9">
        <f t="shared" si="89"/>
        <v>1540.6019417475727</v>
      </c>
      <c r="S1647" s="5">
        <v>1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1</v>
      </c>
      <c r="AA1647" s="5">
        <v>0</v>
      </c>
      <c r="AB1647" s="5">
        <v>0</v>
      </c>
      <c r="AC1647" s="5">
        <v>1</v>
      </c>
      <c r="AD1647" s="5">
        <v>0</v>
      </c>
      <c r="AE1647" s="115">
        <v>127174</v>
      </c>
      <c r="AF1647" s="5">
        <v>0</v>
      </c>
    </row>
    <row r="1648" spans="1:32" x14ac:dyDescent="0.25">
      <c r="A1648" s="2">
        <v>2013</v>
      </c>
      <c r="B1648" s="1" t="s">
        <v>29</v>
      </c>
      <c r="C1648" s="16">
        <v>43</v>
      </c>
      <c r="D1648" s="16">
        <v>6772</v>
      </c>
      <c r="E1648" s="9">
        <f t="shared" si="90"/>
        <v>13124.031007751939</v>
      </c>
      <c r="F1648" s="16">
        <v>1370</v>
      </c>
      <c r="G1648" s="16">
        <v>332</v>
      </c>
      <c r="H1648" s="16">
        <v>130</v>
      </c>
      <c r="I1648" s="16">
        <v>0</v>
      </c>
      <c r="J1648" s="16">
        <v>0</v>
      </c>
      <c r="K1648" s="16">
        <v>0</v>
      </c>
      <c r="L1648" s="16">
        <v>2639</v>
      </c>
      <c r="M1648" s="9">
        <f t="shared" si="88"/>
        <v>61.372093023255815</v>
      </c>
      <c r="N1648" s="16">
        <v>9</v>
      </c>
      <c r="O1648" s="16">
        <v>3</v>
      </c>
      <c r="P1648" s="16">
        <v>2</v>
      </c>
      <c r="Q1648" s="16">
        <v>51219</v>
      </c>
      <c r="R1648" s="9">
        <f t="shared" si="89"/>
        <v>1191.1395348837209</v>
      </c>
      <c r="S1648" s="5">
        <v>1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1</v>
      </c>
      <c r="AA1648" s="5">
        <v>0</v>
      </c>
      <c r="AB1648" s="5">
        <v>0</v>
      </c>
      <c r="AC1648" s="5">
        <v>1</v>
      </c>
      <c r="AD1648" s="5">
        <v>0</v>
      </c>
      <c r="AE1648" s="115">
        <v>19656</v>
      </c>
      <c r="AF1648" s="5">
        <v>0</v>
      </c>
    </row>
    <row r="1649" spans="1:32" x14ac:dyDescent="0.25">
      <c r="A1649" s="2">
        <v>2013</v>
      </c>
      <c r="B1649" s="1" t="s">
        <v>29</v>
      </c>
      <c r="C1649" s="9">
        <v>16</v>
      </c>
      <c r="D1649" s="9">
        <v>1815</v>
      </c>
      <c r="E1649" s="9">
        <f t="shared" si="90"/>
        <v>9453.125</v>
      </c>
      <c r="F1649" s="9">
        <v>418</v>
      </c>
      <c r="G1649" s="9">
        <v>0</v>
      </c>
      <c r="H1649" s="9">
        <v>0</v>
      </c>
      <c r="I1649" s="9">
        <v>0</v>
      </c>
      <c r="J1649" s="9">
        <v>0</v>
      </c>
      <c r="K1649" s="9">
        <v>0</v>
      </c>
      <c r="L1649" s="9">
        <v>432</v>
      </c>
      <c r="M1649" s="9">
        <f t="shared" si="88"/>
        <v>27</v>
      </c>
      <c r="N1649" s="9">
        <v>5</v>
      </c>
      <c r="O1649" s="9">
        <v>0</v>
      </c>
      <c r="P1649" s="9">
        <v>0</v>
      </c>
      <c r="Q1649" s="9">
        <v>22715</v>
      </c>
      <c r="R1649" s="9">
        <f t="shared" si="89"/>
        <v>1419.6875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>
        <v>0</v>
      </c>
      <c r="AE1649" s="115">
        <v>10313</v>
      </c>
      <c r="AF1649" s="5">
        <v>1</v>
      </c>
    </row>
    <row r="1650" spans="1:32" x14ac:dyDescent="0.25">
      <c r="A1650" s="2">
        <v>2013</v>
      </c>
      <c r="B1650" s="1" t="s">
        <v>30</v>
      </c>
      <c r="C1650" s="9">
        <v>17</v>
      </c>
      <c r="D1650" s="9">
        <v>1896</v>
      </c>
      <c r="E1650" s="9">
        <f t="shared" si="90"/>
        <v>9294.1176470588234</v>
      </c>
      <c r="F1650" s="9">
        <v>1382</v>
      </c>
      <c r="G1650" s="9">
        <v>0</v>
      </c>
      <c r="H1650" s="9">
        <v>0</v>
      </c>
      <c r="I1650" s="9">
        <v>0</v>
      </c>
      <c r="J1650" s="9">
        <v>0</v>
      </c>
      <c r="K1650" s="9">
        <v>0</v>
      </c>
      <c r="L1650" s="9">
        <v>928</v>
      </c>
      <c r="M1650" s="9">
        <f t="shared" si="88"/>
        <v>54.588235294117645</v>
      </c>
      <c r="N1650" s="9">
        <v>4</v>
      </c>
      <c r="O1650" s="9">
        <v>1</v>
      </c>
      <c r="P1650" s="9">
        <v>0</v>
      </c>
      <c r="Q1650" s="9">
        <v>17544</v>
      </c>
      <c r="R1650" s="9">
        <f t="shared" si="89"/>
        <v>1032</v>
      </c>
      <c r="S1650" s="5">
        <v>1</v>
      </c>
      <c r="T1650" s="5">
        <v>1</v>
      </c>
      <c r="U1650" s="5">
        <v>1</v>
      </c>
      <c r="V1650" s="5">
        <v>0</v>
      </c>
      <c r="W1650" s="5">
        <v>0</v>
      </c>
      <c r="X1650" s="5">
        <v>0</v>
      </c>
      <c r="Y1650" s="5">
        <v>0</v>
      </c>
      <c r="Z1650" s="5">
        <v>0</v>
      </c>
      <c r="AA1650" s="5">
        <v>0</v>
      </c>
      <c r="AB1650" s="5">
        <v>0</v>
      </c>
      <c r="AC1650" s="5">
        <v>0</v>
      </c>
      <c r="AD1650" s="5">
        <v>0</v>
      </c>
      <c r="AE1650" s="115">
        <v>9333</v>
      </c>
      <c r="AF1650" s="5">
        <v>0</v>
      </c>
    </row>
    <row r="1651" spans="1:32" x14ac:dyDescent="0.25">
      <c r="A1651" s="2">
        <v>2013</v>
      </c>
      <c r="B1651" s="1" t="s">
        <v>31</v>
      </c>
      <c r="C1651" s="9">
        <v>1049</v>
      </c>
      <c r="D1651" s="9">
        <v>215026.8</v>
      </c>
      <c r="E1651" s="9">
        <f t="shared" si="90"/>
        <v>17081.887511916113</v>
      </c>
      <c r="F1651" s="9">
        <v>4913</v>
      </c>
      <c r="G1651" s="9">
        <v>0</v>
      </c>
      <c r="H1651" s="9">
        <v>0</v>
      </c>
      <c r="I1651" s="9">
        <v>0</v>
      </c>
      <c r="J1651" s="9">
        <f>64+1033</f>
        <v>1097</v>
      </c>
      <c r="K1651" s="9">
        <v>64</v>
      </c>
      <c r="L1651" s="9">
        <v>10088</v>
      </c>
      <c r="M1651" s="9">
        <f t="shared" si="88"/>
        <v>9.6167778836987612</v>
      </c>
      <c r="N1651" s="9">
        <v>55</v>
      </c>
      <c r="O1651" s="9">
        <v>0</v>
      </c>
      <c r="P1651" s="9">
        <v>2</v>
      </c>
      <c r="Q1651" s="9">
        <v>691168</v>
      </c>
      <c r="R1651" s="9">
        <f t="shared" si="89"/>
        <v>658.88274547187802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1</v>
      </c>
      <c r="AC1651" s="5">
        <v>0</v>
      </c>
      <c r="AD1651" s="5">
        <v>1</v>
      </c>
      <c r="AE1651" s="115">
        <v>1032291</v>
      </c>
      <c r="AF1651" s="5">
        <v>1</v>
      </c>
    </row>
    <row r="1652" spans="1:32" x14ac:dyDescent="0.25">
      <c r="A1652" s="2">
        <v>2013</v>
      </c>
      <c r="B1652" s="1" t="s">
        <v>31</v>
      </c>
      <c r="C1652" s="16">
        <v>60</v>
      </c>
      <c r="D1652" s="16">
        <v>5991</v>
      </c>
      <c r="E1652" s="9">
        <f t="shared" si="90"/>
        <v>8320.8333333333321</v>
      </c>
      <c r="F1652" s="16">
        <v>3836</v>
      </c>
      <c r="G1652" s="16">
        <f>230+223</f>
        <v>453</v>
      </c>
      <c r="H1652" s="16">
        <v>230</v>
      </c>
      <c r="I1652" s="16">
        <v>0</v>
      </c>
      <c r="J1652" s="16">
        <v>0</v>
      </c>
      <c r="K1652" s="16">
        <v>0</v>
      </c>
      <c r="L1652" s="16">
        <v>1740</v>
      </c>
      <c r="M1652" s="9">
        <f t="shared" si="88"/>
        <v>29</v>
      </c>
      <c r="N1652" s="16">
        <v>9</v>
      </c>
      <c r="O1652" s="16">
        <v>0</v>
      </c>
      <c r="P1652" s="16">
        <v>3</v>
      </c>
      <c r="Q1652" s="16">
        <v>30120</v>
      </c>
      <c r="R1652" s="9">
        <f t="shared" si="89"/>
        <v>502</v>
      </c>
      <c r="S1652" s="5">
        <v>1</v>
      </c>
      <c r="T1652" s="5">
        <v>0</v>
      </c>
      <c r="U1652" s="5">
        <v>1</v>
      </c>
      <c r="V1652" s="5">
        <v>0</v>
      </c>
      <c r="W1652" s="5">
        <v>0</v>
      </c>
      <c r="X1652" s="5">
        <v>0</v>
      </c>
      <c r="Y1652" s="5">
        <v>0</v>
      </c>
      <c r="Z1652" s="5">
        <v>1</v>
      </c>
      <c r="AA1652" s="5">
        <v>0</v>
      </c>
      <c r="AB1652" s="5">
        <v>0</v>
      </c>
      <c r="AC1652" s="5">
        <v>1</v>
      </c>
      <c r="AD1652" s="5">
        <v>0</v>
      </c>
      <c r="AE1652" s="115">
        <v>25281</v>
      </c>
      <c r="AF1652" s="5">
        <v>1</v>
      </c>
    </row>
    <row r="1653" spans="1:32" x14ac:dyDescent="0.25">
      <c r="A1653" s="2">
        <v>2013</v>
      </c>
      <c r="B1653" s="1" t="s">
        <v>29</v>
      </c>
      <c r="C1653" s="9">
        <v>3</v>
      </c>
      <c r="D1653" s="9">
        <v>480</v>
      </c>
      <c r="E1653" s="9">
        <f t="shared" si="90"/>
        <v>13333.333333333334</v>
      </c>
      <c r="F1653" s="9">
        <v>20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575</v>
      </c>
      <c r="M1653" s="9">
        <f t="shared" si="88"/>
        <v>191.66666666666666</v>
      </c>
      <c r="N1653" s="9">
        <v>3</v>
      </c>
      <c r="O1653" s="9">
        <v>0</v>
      </c>
      <c r="P1653" s="9">
        <v>0</v>
      </c>
      <c r="Q1653" s="9">
        <v>5215</v>
      </c>
      <c r="R1653" s="9">
        <f t="shared" si="89"/>
        <v>1738.3333333333333</v>
      </c>
      <c r="S1653" s="5">
        <v>0</v>
      </c>
      <c r="T1653" s="5">
        <v>0</v>
      </c>
      <c r="U1653" s="5">
        <v>1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115">
        <v>566</v>
      </c>
      <c r="AF1653" s="5">
        <v>1</v>
      </c>
    </row>
    <row r="1654" spans="1:32" x14ac:dyDescent="0.25">
      <c r="A1654" s="2">
        <v>2013</v>
      </c>
      <c r="B1654" s="1" t="s">
        <v>29</v>
      </c>
      <c r="C1654" s="16">
        <v>150</v>
      </c>
      <c r="D1654" s="16">
        <v>35671</v>
      </c>
      <c r="E1654" s="9">
        <f t="shared" si="90"/>
        <v>19817.222222222223</v>
      </c>
      <c r="F1654" s="16">
        <v>3889</v>
      </c>
      <c r="G1654" s="16">
        <v>0</v>
      </c>
      <c r="H1654" s="16">
        <v>0</v>
      </c>
      <c r="I1654" s="16">
        <v>14495</v>
      </c>
      <c r="J1654" s="16">
        <v>0</v>
      </c>
      <c r="K1654" s="16">
        <v>0</v>
      </c>
      <c r="L1654" s="16">
        <v>5759</v>
      </c>
      <c r="M1654" s="9">
        <f t="shared" si="88"/>
        <v>38.393333333333331</v>
      </c>
      <c r="N1654" s="16">
        <v>16</v>
      </c>
      <c r="O1654" s="16">
        <v>2</v>
      </c>
      <c r="P1654" s="16">
        <v>0</v>
      </c>
      <c r="Q1654" s="16">
        <v>649443</v>
      </c>
      <c r="R1654" s="9">
        <f t="shared" si="89"/>
        <v>4329.62</v>
      </c>
      <c r="S1654" s="5">
        <v>1</v>
      </c>
      <c r="T1654" s="5">
        <v>0</v>
      </c>
      <c r="U1654" s="5">
        <v>1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1</v>
      </c>
      <c r="AB1654" s="5">
        <v>0</v>
      </c>
      <c r="AC1654" s="5">
        <v>0</v>
      </c>
      <c r="AD1654" s="5">
        <v>0</v>
      </c>
      <c r="AE1654" s="115">
        <v>186956</v>
      </c>
      <c r="AF1654" s="5">
        <v>1</v>
      </c>
    </row>
    <row r="1655" spans="1:32" x14ac:dyDescent="0.25">
      <c r="A1655" s="2">
        <v>2013</v>
      </c>
      <c r="B1655" s="1" t="s">
        <v>29</v>
      </c>
      <c r="C1655" s="16">
        <v>76</v>
      </c>
      <c r="D1655" s="16">
        <v>12416</v>
      </c>
      <c r="E1655" s="9">
        <f t="shared" si="90"/>
        <v>13614.0350877193</v>
      </c>
      <c r="F1655" s="16">
        <v>1480</v>
      </c>
      <c r="G1655" s="16">
        <v>324</v>
      </c>
      <c r="H1655" s="16">
        <v>174</v>
      </c>
      <c r="I1655" s="16">
        <v>0</v>
      </c>
      <c r="J1655" s="16">
        <v>0</v>
      </c>
      <c r="K1655" s="16">
        <v>0</v>
      </c>
      <c r="L1655" s="16">
        <v>4420</v>
      </c>
      <c r="M1655" s="9">
        <f t="shared" si="88"/>
        <v>58.157894736842103</v>
      </c>
      <c r="N1655" s="16">
        <v>12</v>
      </c>
      <c r="O1655" s="16">
        <v>1</v>
      </c>
      <c r="P1655" s="16">
        <v>1</v>
      </c>
      <c r="Q1655" s="16">
        <v>297793</v>
      </c>
      <c r="R1655" s="9">
        <f t="shared" si="89"/>
        <v>3918.3289473684213</v>
      </c>
      <c r="S1655" s="5">
        <v>1</v>
      </c>
      <c r="T1655" s="5">
        <v>0</v>
      </c>
      <c r="U1655" s="5">
        <v>1</v>
      </c>
      <c r="V1655" s="5">
        <v>0</v>
      </c>
      <c r="W1655" s="5">
        <v>0</v>
      </c>
      <c r="X1655" s="5">
        <v>0</v>
      </c>
      <c r="Y1655" s="5">
        <v>0</v>
      </c>
      <c r="Z1655" s="5">
        <v>1</v>
      </c>
      <c r="AA1655" s="5">
        <v>0</v>
      </c>
      <c r="AB1655" s="5">
        <v>0</v>
      </c>
      <c r="AC1655" s="5">
        <v>1</v>
      </c>
      <c r="AD1655" s="5">
        <v>0</v>
      </c>
      <c r="AE1655" s="115">
        <v>55472</v>
      </c>
      <c r="AF1655" s="5">
        <v>0</v>
      </c>
    </row>
    <row r="1656" spans="1:32" x14ac:dyDescent="0.25">
      <c r="A1656" s="2">
        <v>2013</v>
      </c>
      <c r="B1656" s="1" t="s">
        <v>29</v>
      </c>
      <c r="C1656" s="16">
        <v>119</v>
      </c>
      <c r="D1656" s="16">
        <v>23007</v>
      </c>
      <c r="E1656" s="9">
        <f t="shared" si="90"/>
        <v>16111.344537815125</v>
      </c>
      <c r="F1656" s="16">
        <v>2818</v>
      </c>
      <c r="G1656" s="16">
        <v>953</v>
      </c>
      <c r="H1656" s="16">
        <v>450</v>
      </c>
      <c r="I1656" s="16">
        <v>0</v>
      </c>
      <c r="J1656" s="16">
        <v>0</v>
      </c>
      <c r="K1656" s="16">
        <v>0</v>
      </c>
      <c r="L1656" s="16">
        <v>658</v>
      </c>
      <c r="M1656" s="9">
        <f t="shared" si="88"/>
        <v>5.5294117647058822</v>
      </c>
      <c r="N1656" s="16">
        <v>5</v>
      </c>
      <c r="O1656" s="16">
        <v>0</v>
      </c>
      <c r="P1656" s="16">
        <v>0</v>
      </c>
      <c r="Q1656" s="16">
        <v>69169</v>
      </c>
      <c r="R1656" s="9">
        <f t="shared" si="89"/>
        <v>581.25210084033608</v>
      </c>
      <c r="S1656" s="5">
        <v>0</v>
      </c>
      <c r="T1656" s="5">
        <v>0</v>
      </c>
      <c r="U1656" s="5">
        <v>1</v>
      </c>
      <c r="V1656" s="5">
        <v>0</v>
      </c>
      <c r="W1656" s="5">
        <v>0</v>
      </c>
      <c r="X1656" s="5">
        <v>0</v>
      </c>
      <c r="Y1656" s="5">
        <v>0</v>
      </c>
      <c r="Z1656" s="5">
        <v>1</v>
      </c>
      <c r="AA1656" s="5">
        <v>0</v>
      </c>
      <c r="AB1656" s="5">
        <v>0</v>
      </c>
      <c r="AC1656" s="5">
        <v>1</v>
      </c>
      <c r="AD1656" s="5">
        <v>0</v>
      </c>
      <c r="AE1656" s="115">
        <v>81318</v>
      </c>
      <c r="AF1656" s="5">
        <v>0</v>
      </c>
    </row>
    <row r="1657" spans="1:32" x14ac:dyDescent="0.25">
      <c r="A1657" s="2">
        <v>2013</v>
      </c>
      <c r="B1657" s="1" t="s">
        <v>29</v>
      </c>
      <c r="C1657" s="16">
        <v>9</v>
      </c>
      <c r="D1657" s="16">
        <v>1088.5</v>
      </c>
      <c r="E1657" s="9">
        <f t="shared" si="90"/>
        <v>10078.703703703704</v>
      </c>
      <c r="F1657" s="16">
        <v>753</v>
      </c>
      <c r="G1657" s="16">
        <f>101+89</f>
        <v>190</v>
      </c>
      <c r="H1657" s="16">
        <v>101</v>
      </c>
      <c r="I1657" s="16">
        <v>0</v>
      </c>
      <c r="J1657" s="16">
        <v>0</v>
      </c>
      <c r="K1657" s="16">
        <v>0</v>
      </c>
      <c r="L1657" s="16">
        <v>474</v>
      </c>
      <c r="M1657" s="9">
        <f t="shared" si="88"/>
        <v>52.666666666666664</v>
      </c>
      <c r="N1657" s="16">
        <v>2</v>
      </c>
      <c r="O1657" s="16">
        <v>1</v>
      </c>
      <c r="P1657" s="16">
        <v>0</v>
      </c>
      <c r="Q1657" s="16">
        <v>579</v>
      </c>
      <c r="R1657" s="9">
        <f t="shared" si="89"/>
        <v>64.333333333333329</v>
      </c>
      <c r="S1657" s="5">
        <v>1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1</v>
      </c>
      <c r="AA1657" s="5">
        <v>0</v>
      </c>
      <c r="AB1657" s="5">
        <v>0</v>
      </c>
      <c r="AC1657" s="5">
        <v>1</v>
      </c>
      <c r="AD1657" s="5">
        <v>0</v>
      </c>
      <c r="AE1657" s="115">
        <v>15572</v>
      </c>
      <c r="AF1657" s="5">
        <v>0</v>
      </c>
    </row>
    <row r="1658" spans="1:32" x14ac:dyDescent="0.25">
      <c r="A1658" s="2">
        <v>2013</v>
      </c>
      <c r="B1658" s="1" t="s">
        <v>29</v>
      </c>
      <c r="C1658" s="9">
        <v>26</v>
      </c>
      <c r="D1658" s="9">
        <v>4843</v>
      </c>
      <c r="E1658" s="9">
        <f t="shared" si="90"/>
        <v>15522.435897435898</v>
      </c>
      <c r="F1658" s="9">
        <v>1449</v>
      </c>
      <c r="G1658" s="9">
        <v>0</v>
      </c>
      <c r="H1658" s="9">
        <v>0</v>
      </c>
      <c r="I1658" s="9">
        <v>0</v>
      </c>
      <c r="J1658" s="9">
        <v>0</v>
      </c>
      <c r="K1658" s="9">
        <v>0</v>
      </c>
      <c r="L1658" s="9">
        <v>2065</v>
      </c>
      <c r="M1658" s="9">
        <f t="shared" si="88"/>
        <v>79.42307692307692</v>
      </c>
      <c r="N1658" s="9">
        <v>4</v>
      </c>
      <c r="O1658" s="9">
        <v>1</v>
      </c>
      <c r="P1658" s="9">
        <v>0</v>
      </c>
      <c r="Q1658" s="9">
        <v>81018</v>
      </c>
      <c r="R1658" s="9">
        <f t="shared" si="89"/>
        <v>3116.0769230769229</v>
      </c>
      <c r="S1658" s="5">
        <v>1</v>
      </c>
      <c r="T1658" s="5">
        <v>0</v>
      </c>
      <c r="U1658" s="5">
        <v>1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>
        <v>0</v>
      </c>
      <c r="AE1658" s="115">
        <v>18535</v>
      </c>
      <c r="AF1658" s="5">
        <v>1</v>
      </c>
    </row>
    <row r="1659" spans="1:32" x14ac:dyDescent="0.25">
      <c r="A1659" s="2">
        <v>2013</v>
      </c>
      <c r="B1659" s="1" t="s">
        <v>30</v>
      </c>
      <c r="C1659" s="9">
        <v>40</v>
      </c>
      <c r="D1659" s="9">
        <v>3962</v>
      </c>
      <c r="E1659" s="9">
        <f t="shared" si="90"/>
        <v>8254.1666666666661</v>
      </c>
      <c r="F1659" s="9">
        <v>4357</v>
      </c>
      <c r="G1659" s="9">
        <v>611</v>
      </c>
      <c r="H1659" s="9">
        <v>357</v>
      </c>
      <c r="I1659" s="9">
        <v>0</v>
      </c>
      <c r="J1659" s="9">
        <v>0</v>
      </c>
      <c r="K1659" s="9">
        <v>0</v>
      </c>
      <c r="L1659" s="9">
        <v>3371</v>
      </c>
      <c r="M1659" s="9">
        <f t="shared" si="88"/>
        <v>84.275000000000006</v>
      </c>
      <c r="N1659" s="9">
        <v>10</v>
      </c>
      <c r="O1659" s="9">
        <v>2</v>
      </c>
      <c r="P1659" s="9">
        <v>0</v>
      </c>
      <c r="Q1659" s="9">
        <v>26185</v>
      </c>
      <c r="R1659" s="9">
        <f t="shared" si="89"/>
        <v>654.625</v>
      </c>
      <c r="S1659" s="5">
        <v>1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1</v>
      </c>
      <c r="AA1659" s="5">
        <v>0</v>
      </c>
      <c r="AB1659" s="5">
        <v>0</v>
      </c>
      <c r="AC1659" s="5">
        <v>1</v>
      </c>
      <c r="AD1659" s="5">
        <v>0</v>
      </c>
      <c r="AE1659" s="115">
        <v>15981</v>
      </c>
      <c r="AF1659" s="5">
        <v>0</v>
      </c>
    </row>
    <row r="1660" spans="1:32" x14ac:dyDescent="0.25">
      <c r="A1660" s="2">
        <v>2013</v>
      </c>
      <c r="B1660" s="1" t="s">
        <v>29</v>
      </c>
      <c r="C1660" s="8">
        <v>18</v>
      </c>
      <c r="D1660" s="8">
        <v>2278</v>
      </c>
      <c r="E1660" s="9">
        <f t="shared" si="90"/>
        <v>10546.296296296296</v>
      </c>
      <c r="F1660" s="8">
        <v>2704</v>
      </c>
      <c r="G1660" s="8">
        <v>296</v>
      </c>
      <c r="H1660" s="8">
        <v>132</v>
      </c>
      <c r="I1660" s="8">
        <v>0</v>
      </c>
      <c r="J1660" s="8">
        <v>0</v>
      </c>
      <c r="K1660" s="8">
        <v>0</v>
      </c>
      <c r="L1660" s="8">
        <v>2706</v>
      </c>
      <c r="M1660" s="9">
        <f t="shared" si="88"/>
        <v>150.33333333333334</v>
      </c>
      <c r="N1660" s="8">
        <v>10</v>
      </c>
      <c r="O1660" s="8">
        <v>3</v>
      </c>
      <c r="P1660" s="8">
        <v>0</v>
      </c>
      <c r="Q1660" s="8">
        <v>19291</v>
      </c>
      <c r="R1660" s="9">
        <f t="shared" si="89"/>
        <v>1071.7222222222222</v>
      </c>
      <c r="S1660" s="5">
        <v>1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1</v>
      </c>
      <c r="AA1660" s="5">
        <v>0</v>
      </c>
      <c r="AB1660" s="5">
        <v>0</v>
      </c>
      <c r="AC1660" s="5">
        <v>1</v>
      </c>
      <c r="AD1660" s="5">
        <v>0</v>
      </c>
      <c r="AE1660" s="115">
        <v>9654</v>
      </c>
      <c r="AF1660" s="5">
        <v>1</v>
      </c>
    </row>
    <row r="1661" spans="1:32" x14ac:dyDescent="0.25">
      <c r="A1661" s="2">
        <v>2013</v>
      </c>
      <c r="B1661" s="1" t="s">
        <v>31</v>
      </c>
      <c r="C1661" s="8">
        <v>75</v>
      </c>
      <c r="D1661" s="8">
        <v>14027</v>
      </c>
      <c r="E1661" s="9">
        <f t="shared" si="90"/>
        <v>15585.555555555557</v>
      </c>
      <c r="F1661" s="8">
        <v>4487</v>
      </c>
      <c r="G1661" s="8">
        <v>1031</v>
      </c>
      <c r="H1661" s="8">
        <v>372</v>
      </c>
      <c r="I1661" s="8">
        <v>0</v>
      </c>
      <c r="J1661" s="8">
        <v>0</v>
      </c>
      <c r="K1661" s="8">
        <v>0</v>
      </c>
      <c r="L1661" s="8">
        <v>6809</v>
      </c>
      <c r="M1661" s="9">
        <f t="shared" si="88"/>
        <v>90.786666666666662</v>
      </c>
      <c r="N1661" s="8">
        <v>17</v>
      </c>
      <c r="O1661" s="8">
        <v>8</v>
      </c>
      <c r="P1661" s="8">
        <v>2</v>
      </c>
      <c r="Q1661" s="8">
        <v>116891</v>
      </c>
      <c r="R1661" s="9">
        <f t="shared" si="89"/>
        <v>1558.5466666666666</v>
      </c>
      <c r="S1661" s="5">
        <v>1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1</v>
      </c>
      <c r="AA1661" s="5">
        <v>0</v>
      </c>
      <c r="AB1661" s="5">
        <v>0</v>
      </c>
      <c r="AC1661" s="5">
        <v>1</v>
      </c>
      <c r="AD1661" s="5">
        <v>0</v>
      </c>
      <c r="AE1661" s="115">
        <v>43447</v>
      </c>
      <c r="AF1661" s="5">
        <v>1</v>
      </c>
    </row>
    <row r="1662" spans="1:32" x14ac:dyDescent="0.25">
      <c r="A1662" s="2">
        <v>2013</v>
      </c>
      <c r="B1662" s="1" t="s">
        <v>31</v>
      </c>
      <c r="C1662" s="8">
        <v>70</v>
      </c>
      <c r="D1662" s="8">
        <v>10084</v>
      </c>
      <c r="E1662" s="9">
        <f t="shared" si="90"/>
        <v>12004.761904761905</v>
      </c>
      <c r="F1662" s="8">
        <v>3782</v>
      </c>
      <c r="G1662" s="8">
        <v>1125</v>
      </c>
      <c r="H1662" s="8">
        <v>452</v>
      </c>
      <c r="I1662" s="8">
        <v>0</v>
      </c>
      <c r="J1662" s="8">
        <v>0</v>
      </c>
      <c r="K1662" s="8">
        <v>0</v>
      </c>
      <c r="L1662" s="8">
        <v>6581</v>
      </c>
      <c r="M1662" s="9">
        <f t="shared" si="88"/>
        <v>94.01428571428572</v>
      </c>
      <c r="N1662" s="8">
        <v>18</v>
      </c>
      <c r="O1662" s="8">
        <v>5</v>
      </c>
      <c r="P1662" s="8">
        <v>0</v>
      </c>
      <c r="Q1662" s="8">
        <v>93672</v>
      </c>
      <c r="R1662" s="9">
        <f t="shared" si="89"/>
        <v>1338.1714285714286</v>
      </c>
      <c r="S1662" s="5">
        <v>1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1</v>
      </c>
      <c r="AA1662" s="5">
        <v>0</v>
      </c>
      <c r="AB1662" s="5">
        <v>0</v>
      </c>
      <c r="AC1662" s="5">
        <v>1</v>
      </c>
      <c r="AD1662" s="5">
        <v>0</v>
      </c>
      <c r="AE1662" s="115">
        <v>36663</v>
      </c>
      <c r="AF1662" s="5">
        <v>0</v>
      </c>
    </row>
    <row r="1663" spans="1:32" x14ac:dyDescent="0.25">
      <c r="A1663" s="2">
        <v>2013</v>
      </c>
      <c r="B1663" s="1" t="s">
        <v>33</v>
      </c>
      <c r="C1663" s="8">
        <v>105</v>
      </c>
      <c r="D1663" s="8">
        <v>15838</v>
      </c>
      <c r="E1663" s="9">
        <f t="shared" si="90"/>
        <v>12569.84126984127</v>
      </c>
      <c r="F1663" s="8">
        <v>7273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14182</v>
      </c>
      <c r="M1663" s="9">
        <f t="shared" si="88"/>
        <v>135.06666666666666</v>
      </c>
      <c r="N1663" s="8">
        <v>29</v>
      </c>
      <c r="O1663" s="8">
        <v>19</v>
      </c>
      <c r="P1663" s="8">
        <v>2</v>
      </c>
      <c r="Q1663" s="8">
        <v>137587</v>
      </c>
      <c r="R1663" s="9">
        <f t="shared" si="89"/>
        <v>1310.3523809523811</v>
      </c>
      <c r="S1663" s="5">
        <v>1</v>
      </c>
      <c r="T1663" s="5">
        <v>1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115">
        <v>78202</v>
      </c>
      <c r="AF1663" s="5">
        <v>1</v>
      </c>
    </row>
    <row r="1664" spans="1:32" x14ac:dyDescent="0.25">
      <c r="A1664" s="2">
        <v>2013</v>
      </c>
      <c r="B1664" s="1" t="s">
        <v>31</v>
      </c>
      <c r="C1664" s="8">
        <v>94</v>
      </c>
      <c r="D1664" s="8">
        <v>11472</v>
      </c>
      <c r="E1664" s="9">
        <f t="shared" si="90"/>
        <v>10170.212765957445</v>
      </c>
      <c r="F1664" s="8">
        <v>4405</v>
      </c>
      <c r="G1664" s="8">
        <v>1775</v>
      </c>
      <c r="H1664" s="8">
        <v>481</v>
      </c>
      <c r="I1664" s="8">
        <v>0</v>
      </c>
      <c r="J1664" s="8">
        <v>0</v>
      </c>
      <c r="K1664" s="8">
        <v>0</v>
      </c>
      <c r="L1664" s="8">
        <v>9520</v>
      </c>
      <c r="M1664" s="9">
        <f t="shared" si="88"/>
        <v>101.27659574468085</v>
      </c>
      <c r="N1664" s="8">
        <v>17</v>
      </c>
      <c r="O1664" s="8">
        <v>7</v>
      </c>
      <c r="P1664" s="8">
        <v>0</v>
      </c>
      <c r="Q1664" s="8">
        <v>176593</v>
      </c>
      <c r="R1664" s="9">
        <f t="shared" si="89"/>
        <v>1878.6489361702127</v>
      </c>
      <c r="S1664" s="5">
        <v>1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1</v>
      </c>
      <c r="AA1664" s="5">
        <v>0</v>
      </c>
      <c r="AB1664" s="5">
        <v>0</v>
      </c>
      <c r="AC1664" s="5">
        <v>1</v>
      </c>
      <c r="AD1664" s="5">
        <v>0</v>
      </c>
      <c r="AE1664" s="115">
        <v>57381</v>
      </c>
      <c r="AF1664" s="5">
        <v>1</v>
      </c>
    </row>
    <row r="1665" spans="1:32" x14ac:dyDescent="0.25">
      <c r="A1665" s="2">
        <v>2013</v>
      </c>
      <c r="B1665" s="1" t="s">
        <v>33</v>
      </c>
      <c r="C1665" s="8">
        <v>7</v>
      </c>
      <c r="D1665" s="8">
        <v>630</v>
      </c>
      <c r="E1665" s="9">
        <f t="shared" si="90"/>
        <v>7500</v>
      </c>
      <c r="F1665" s="8">
        <v>924</v>
      </c>
      <c r="G1665" s="8">
        <v>353</v>
      </c>
      <c r="H1665" s="8">
        <v>147</v>
      </c>
      <c r="I1665" s="8">
        <v>0</v>
      </c>
      <c r="J1665" s="8">
        <v>0</v>
      </c>
      <c r="K1665" s="8">
        <v>0</v>
      </c>
      <c r="L1665" s="8">
        <v>3124</v>
      </c>
      <c r="M1665" s="9">
        <f t="shared" si="88"/>
        <v>446.28571428571428</v>
      </c>
      <c r="N1665" s="8">
        <v>11</v>
      </c>
      <c r="O1665" s="8">
        <v>2</v>
      </c>
      <c r="P1665" s="8">
        <v>0</v>
      </c>
      <c r="Q1665" s="8">
        <v>29379</v>
      </c>
      <c r="R1665" s="9">
        <f t="shared" si="89"/>
        <v>4197</v>
      </c>
      <c r="S1665" s="5">
        <v>1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1</v>
      </c>
      <c r="AA1665" s="5">
        <v>0</v>
      </c>
      <c r="AB1665" s="5">
        <v>0</v>
      </c>
      <c r="AC1665" s="5">
        <v>1</v>
      </c>
      <c r="AD1665" s="5">
        <v>0</v>
      </c>
      <c r="AE1665" s="115">
        <v>9139</v>
      </c>
      <c r="AF1665" s="5">
        <v>1</v>
      </c>
    </row>
    <row r="1666" spans="1:32" x14ac:dyDescent="0.25">
      <c r="A1666" s="2">
        <v>2013</v>
      </c>
      <c r="B1666" s="1" t="s">
        <v>31</v>
      </c>
      <c r="C1666" s="8">
        <v>19</v>
      </c>
      <c r="D1666" s="8">
        <v>1711</v>
      </c>
      <c r="E1666" s="9">
        <f t="shared" si="90"/>
        <v>7504.3859649122805</v>
      </c>
      <c r="F1666" s="8">
        <v>4770</v>
      </c>
      <c r="G1666" s="8">
        <v>0</v>
      </c>
      <c r="H1666" s="8">
        <v>0</v>
      </c>
      <c r="I1666" s="8">
        <v>0</v>
      </c>
      <c r="J1666" s="8">
        <v>0</v>
      </c>
      <c r="K1666" s="8">
        <v>0</v>
      </c>
      <c r="L1666" s="8">
        <v>7380</v>
      </c>
      <c r="M1666" s="9">
        <f t="shared" si="88"/>
        <v>388.42105263157896</v>
      </c>
      <c r="N1666" s="8">
        <v>23</v>
      </c>
      <c r="O1666" s="8">
        <v>3</v>
      </c>
      <c r="P1666" s="8">
        <v>2</v>
      </c>
      <c r="Q1666" s="8">
        <v>39495</v>
      </c>
      <c r="R1666" s="9">
        <f t="shared" si="89"/>
        <v>2078.6842105263158</v>
      </c>
      <c r="S1666" s="5">
        <v>1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>
        <v>0</v>
      </c>
      <c r="AE1666" s="115">
        <v>10945</v>
      </c>
      <c r="AF1666" s="5">
        <v>0</v>
      </c>
    </row>
    <row r="1667" spans="1:32" x14ac:dyDescent="0.25">
      <c r="A1667" s="2">
        <v>2013</v>
      </c>
      <c r="B1667" s="1" t="s">
        <v>33</v>
      </c>
      <c r="C1667" s="8">
        <v>18</v>
      </c>
      <c r="D1667" s="8">
        <v>2404</v>
      </c>
      <c r="E1667" s="9">
        <f t="shared" si="90"/>
        <v>11129.629629629628</v>
      </c>
      <c r="F1667" s="8">
        <v>1481</v>
      </c>
      <c r="G1667" s="8">
        <v>121</v>
      </c>
      <c r="H1667" s="8">
        <v>0</v>
      </c>
      <c r="I1667" s="8">
        <v>0</v>
      </c>
      <c r="J1667" s="8">
        <v>0</v>
      </c>
      <c r="K1667" s="8">
        <v>0</v>
      </c>
      <c r="L1667" s="8">
        <v>3140</v>
      </c>
      <c r="M1667" s="9">
        <f t="shared" si="88"/>
        <v>174.44444444444446</v>
      </c>
      <c r="N1667" s="8">
        <v>5</v>
      </c>
      <c r="O1667" s="8">
        <v>6</v>
      </c>
      <c r="P1667" s="8">
        <v>3</v>
      </c>
      <c r="Q1667" s="8">
        <v>54148</v>
      </c>
      <c r="R1667" s="9">
        <f t="shared" si="89"/>
        <v>3008.2222222222222</v>
      </c>
      <c r="S1667" s="5">
        <v>1</v>
      </c>
      <c r="T1667" s="5">
        <v>1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1</v>
      </c>
      <c r="AA1667" s="5">
        <v>0</v>
      </c>
      <c r="AB1667" s="5">
        <v>0</v>
      </c>
      <c r="AC1667" s="5">
        <v>0</v>
      </c>
      <c r="AD1667" s="5">
        <v>0</v>
      </c>
      <c r="AE1667" s="115">
        <v>13830</v>
      </c>
      <c r="AF1667" s="5">
        <v>0</v>
      </c>
    </row>
    <row r="1668" spans="1:32" x14ac:dyDescent="0.25">
      <c r="A1668" s="2">
        <v>2013</v>
      </c>
      <c r="B1668" s="1" t="s">
        <v>29</v>
      </c>
      <c r="C1668" s="8">
        <v>77</v>
      </c>
      <c r="D1668" s="8">
        <v>11428</v>
      </c>
      <c r="E1668" s="9">
        <f t="shared" si="90"/>
        <v>12367.965367965367</v>
      </c>
      <c r="F1668" s="8">
        <v>3606</v>
      </c>
      <c r="G1668" s="8">
        <v>1073</v>
      </c>
      <c r="H1668" s="8">
        <v>430</v>
      </c>
      <c r="I1668" s="8">
        <v>0</v>
      </c>
      <c r="J1668" s="8">
        <v>0</v>
      </c>
      <c r="K1668" s="8">
        <v>0</v>
      </c>
      <c r="L1668" s="8">
        <v>3872</v>
      </c>
      <c r="M1668" s="9">
        <f t="shared" ref="M1668:M1731" si="91">L1668/C1668</f>
        <v>50.285714285714285</v>
      </c>
      <c r="N1668" s="8">
        <v>14</v>
      </c>
      <c r="O1668" s="8">
        <v>3</v>
      </c>
      <c r="P1668" s="8">
        <v>1</v>
      </c>
      <c r="Q1668" s="8">
        <v>39565</v>
      </c>
      <c r="R1668" s="9">
        <f t="shared" ref="R1668:R1731" si="92">Q1668/C1668</f>
        <v>513.83116883116884</v>
      </c>
      <c r="S1668" s="5">
        <v>1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1</v>
      </c>
      <c r="AA1668" s="5">
        <v>0</v>
      </c>
      <c r="AB1668" s="5">
        <v>0</v>
      </c>
      <c r="AC1668" s="5">
        <v>1</v>
      </c>
      <c r="AD1668" s="5">
        <v>0</v>
      </c>
      <c r="AE1668" s="115">
        <v>28111</v>
      </c>
      <c r="AF1668" s="5">
        <v>0</v>
      </c>
    </row>
    <row r="1669" spans="1:32" x14ac:dyDescent="0.25">
      <c r="A1669" s="2">
        <v>2013</v>
      </c>
      <c r="B1669" s="1" t="s">
        <v>29</v>
      </c>
      <c r="C1669" s="8">
        <v>53</v>
      </c>
      <c r="D1669" s="8">
        <v>9547</v>
      </c>
      <c r="E1669" s="9">
        <f t="shared" si="90"/>
        <v>15011.006289308176</v>
      </c>
      <c r="F1669" s="8">
        <v>5775</v>
      </c>
      <c r="G1669" s="8">
        <v>0</v>
      </c>
      <c r="H1669" s="8">
        <v>0</v>
      </c>
      <c r="I1669" s="8">
        <v>0</v>
      </c>
      <c r="J1669" s="8">
        <v>0</v>
      </c>
      <c r="K1669" s="8">
        <v>0</v>
      </c>
      <c r="L1669" s="8">
        <v>2501</v>
      </c>
      <c r="M1669" s="9">
        <f t="shared" si="91"/>
        <v>47.188679245283019</v>
      </c>
      <c r="N1669" s="8">
        <v>17</v>
      </c>
      <c r="O1669" s="8">
        <v>2</v>
      </c>
      <c r="P1669" s="8">
        <v>0</v>
      </c>
      <c r="Q1669" s="8">
        <v>46287</v>
      </c>
      <c r="R1669" s="9">
        <f t="shared" si="92"/>
        <v>873.33962264150944</v>
      </c>
      <c r="S1669" s="5">
        <v>1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115">
        <v>43213</v>
      </c>
      <c r="AF1669" s="5">
        <v>0</v>
      </c>
    </row>
    <row r="1670" spans="1:32" x14ac:dyDescent="0.25">
      <c r="A1670" s="2">
        <v>2013</v>
      </c>
      <c r="B1670" s="1" t="s">
        <v>29</v>
      </c>
      <c r="C1670" s="8">
        <v>204</v>
      </c>
      <c r="D1670" s="8">
        <v>30490</v>
      </c>
      <c r="E1670" s="9">
        <f t="shared" si="90"/>
        <v>12455.065359477125</v>
      </c>
      <c r="F1670" s="8">
        <v>5514</v>
      </c>
      <c r="G1670" s="8">
        <v>1684</v>
      </c>
      <c r="H1670" s="8">
        <v>910</v>
      </c>
      <c r="I1670" s="8">
        <v>0</v>
      </c>
      <c r="J1670" s="8">
        <v>0</v>
      </c>
      <c r="K1670" s="8">
        <v>0</v>
      </c>
      <c r="L1670" s="8">
        <v>7084</v>
      </c>
      <c r="M1670" s="9">
        <f t="shared" si="91"/>
        <v>34.725490196078432</v>
      </c>
      <c r="N1670" s="8">
        <v>24</v>
      </c>
      <c r="O1670" s="8">
        <v>3</v>
      </c>
      <c r="P1670" s="8">
        <v>0</v>
      </c>
      <c r="Q1670" s="8">
        <v>145182</v>
      </c>
      <c r="R1670" s="9">
        <f t="shared" si="92"/>
        <v>711.67647058823525</v>
      </c>
      <c r="S1670" s="5">
        <v>1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1</v>
      </c>
      <c r="AA1670" s="5">
        <v>0</v>
      </c>
      <c r="AB1670" s="5">
        <v>0</v>
      </c>
      <c r="AC1670" s="5">
        <v>1</v>
      </c>
      <c r="AD1670" s="5">
        <v>0</v>
      </c>
      <c r="AE1670" s="115">
        <v>187131</v>
      </c>
      <c r="AF1670" s="5">
        <v>1</v>
      </c>
    </row>
    <row r="1671" spans="1:32" x14ac:dyDescent="0.25">
      <c r="A1671" s="2">
        <v>2013</v>
      </c>
      <c r="B1671" s="1" t="s">
        <v>29</v>
      </c>
      <c r="C1671" s="8">
        <v>56</v>
      </c>
      <c r="D1671" s="8">
        <v>6743</v>
      </c>
      <c r="E1671" s="9">
        <f t="shared" si="90"/>
        <v>10034.226190476191</v>
      </c>
      <c r="F1671" s="8">
        <v>3509</v>
      </c>
      <c r="G1671" s="8">
        <v>891</v>
      </c>
      <c r="H1671" s="8">
        <v>368</v>
      </c>
      <c r="I1671" s="8">
        <v>0</v>
      </c>
      <c r="J1671" s="8">
        <v>0</v>
      </c>
      <c r="K1671" s="8">
        <v>0</v>
      </c>
      <c r="L1671" s="8">
        <v>4047</v>
      </c>
      <c r="M1671" s="9">
        <f t="shared" si="91"/>
        <v>72.267857142857139</v>
      </c>
      <c r="N1671" s="8">
        <v>18</v>
      </c>
      <c r="O1671" s="8">
        <v>4</v>
      </c>
      <c r="P1671" s="8">
        <v>0</v>
      </c>
      <c r="Q1671" s="8">
        <v>29245</v>
      </c>
      <c r="R1671" s="9">
        <f t="shared" si="92"/>
        <v>522.23214285714289</v>
      </c>
      <c r="S1671" s="5">
        <v>1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1</v>
      </c>
      <c r="AA1671" s="5">
        <v>0</v>
      </c>
      <c r="AB1671" s="5">
        <v>0</v>
      </c>
      <c r="AC1671" s="5">
        <v>1</v>
      </c>
      <c r="AD1671" s="5">
        <v>0</v>
      </c>
      <c r="AE1671" s="115">
        <v>17540</v>
      </c>
      <c r="AF1671" s="5">
        <v>1</v>
      </c>
    </row>
    <row r="1672" spans="1:32" x14ac:dyDescent="0.25">
      <c r="A1672" s="2">
        <v>2013</v>
      </c>
      <c r="B1672" s="1" t="s">
        <v>29</v>
      </c>
      <c r="C1672" s="8">
        <v>48</v>
      </c>
      <c r="D1672" s="8">
        <v>7708</v>
      </c>
      <c r="E1672" s="9">
        <f t="shared" si="90"/>
        <v>13381.944444444445</v>
      </c>
      <c r="F1672" s="8">
        <v>4444</v>
      </c>
      <c r="G1672" s="8">
        <v>884</v>
      </c>
      <c r="H1672" s="8">
        <v>285</v>
      </c>
      <c r="I1672" s="8">
        <v>0</v>
      </c>
      <c r="J1672" s="8">
        <v>0</v>
      </c>
      <c r="K1672" s="8">
        <v>0</v>
      </c>
      <c r="L1672" s="8">
        <v>3189</v>
      </c>
      <c r="M1672" s="9">
        <f t="shared" si="91"/>
        <v>66.4375</v>
      </c>
      <c r="N1672" s="8">
        <v>10</v>
      </c>
      <c r="O1672" s="8">
        <v>2</v>
      </c>
      <c r="P1672" s="8">
        <v>2</v>
      </c>
      <c r="Q1672" s="8">
        <v>102299</v>
      </c>
      <c r="R1672" s="9">
        <f t="shared" si="92"/>
        <v>2131.2291666666665</v>
      </c>
      <c r="S1672" s="5">
        <v>1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5">
        <v>1</v>
      </c>
      <c r="AA1672" s="5">
        <v>0</v>
      </c>
      <c r="AB1672" s="5">
        <v>0</v>
      </c>
      <c r="AC1672" s="5">
        <v>1</v>
      </c>
      <c r="AD1672" s="5">
        <v>0</v>
      </c>
      <c r="AE1672" s="115">
        <v>48062</v>
      </c>
      <c r="AF1672" s="5">
        <v>1</v>
      </c>
    </row>
    <row r="1673" spans="1:32" x14ac:dyDescent="0.25">
      <c r="A1673" s="2">
        <v>2013</v>
      </c>
      <c r="B1673" s="1" t="s">
        <v>29</v>
      </c>
      <c r="C1673" s="8">
        <v>130</v>
      </c>
      <c r="D1673" s="8">
        <v>16769</v>
      </c>
      <c r="E1673" s="9">
        <f t="shared" si="90"/>
        <v>10749.358974358975</v>
      </c>
      <c r="F1673" s="8">
        <v>8332</v>
      </c>
      <c r="G1673" s="8">
        <v>1029</v>
      </c>
      <c r="H1673" s="8">
        <v>420</v>
      </c>
      <c r="I1673" s="8">
        <v>0</v>
      </c>
      <c r="J1673" s="8">
        <v>0</v>
      </c>
      <c r="K1673" s="8">
        <v>0</v>
      </c>
      <c r="L1673" s="9">
        <v>11105</v>
      </c>
      <c r="M1673" s="9">
        <f t="shared" si="91"/>
        <v>85.42307692307692</v>
      </c>
      <c r="N1673" s="8">
        <v>29</v>
      </c>
      <c r="O1673" s="8">
        <v>8</v>
      </c>
      <c r="P1673" s="8">
        <v>1</v>
      </c>
      <c r="Q1673" s="8">
        <v>251469</v>
      </c>
      <c r="R1673" s="9">
        <f t="shared" si="92"/>
        <v>1934.376923076923</v>
      </c>
      <c r="S1673" s="5">
        <v>1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1</v>
      </c>
      <c r="AA1673" s="5">
        <v>0</v>
      </c>
      <c r="AB1673" s="5">
        <v>0</v>
      </c>
      <c r="AC1673" s="5">
        <v>1</v>
      </c>
      <c r="AD1673" s="5">
        <v>0</v>
      </c>
      <c r="AE1673" s="115">
        <v>76108</v>
      </c>
      <c r="AF1673" s="5">
        <v>0</v>
      </c>
    </row>
    <row r="1674" spans="1:32" x14ac:dyDescent="0.25">
      <c r="A1674" s="2">
        <v>2013</v>
      </c>
      <c r="B1674" s="1" t="s">
        <v>29</v>
      </c>
      <c r="C1674" s="8">
        <v>73</v>
      </c>
      <c r="D1674" s="8">
        <v>10053</v>
      </c>
      <c r="E1674" s="9">
        <f t="shared" si="90"/>
        <v>11476.027397260275</v>
      </c>
      <c r="F1674" s="8">
        <v>0</v>
      </c>
      <c r="G1674" s="8">
        <v>0</v>
      </c>
      <c r="H1674" s="8">
        <v>0</v>
      </c>
      <c r="I1674" s="8">
        <v>5286</v>
      </c>
      <c r="J1674" s="8">
        <v>0</v>
      </c>
      <c r="K1674" s="8">
        <v>0</v>
      </c>
      <c r="L1674" s="8">
        <v>1124</v>
      </c>
      <c r="M1674" s="9">
        <f t="shared" si="91"/>
        <v>15.397260273972602</v>
      </c>
      <c r="N1674" s="8">
        <v>2</v>
      </c>
      <c r="O1674" s="8">
        <v>0</v>
      </c>
      <c r="P1674" s="8">
        <v>0</v>
      </c>
      <c r="Q1674" s="8">
        <v>71736</v>
      </c>
      <c r="R1674" s="9">
        <f t="shared" si="92"/>
        <v>982.68493150684935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1</v>
      </c>
      <c r="AB1674" s="5">
        <v>0</v>
      </c>
      <c r="AC1674" s="5">
        <v>0</v>
      </c>
      <c r="AD1674" s="5">
        <v>0</v>
      </c>
      <c r="AE1674" s="115">
        <v>76422</v>
      </c>
      <c r="AF1674" s="5">
        <v>0</v>
      </c>
    </row>
    <row r="1675" spans="1:32" x14ac:dyDescent="0.25">
      <c r="A1675" s="2">
        <v>2013</v>
      </c>
      <c r="B1675" s="1" t="s">
        <v>29</v>
      </c>
      <c r="C1675" s="8">
        <v>3</v>
      </c>
      <c r="D1675" s="8">
        <v>308</v>
      </c>
      <c r="E1675" s="9">
        <f t="shared" si="90"/>
        <v>8555.5555555555547</v>
      </c>
      <c r="F1675" s="8">
        <v>55</v>
      </c>
      <c r="G1675" s="8">
        <v>128</v>
      </c>
      <c r="H1675" s="8">
        <v>75</v>
      </c>
      <c r="I1675" s="8">
        <v>0</v>
      </c>
      <c r="J1675" s="8">
        <v>0</v>
      </c>
      <c r="K1675" s="8">
        <v>0</v>
      </c>
      <c r="L1675" s="8">
        <v>75</v>
      </c>
      <c r="M1675" s="9">
        <f t="shared" si="91"/>
        <v>25</v>
      </c>
      <c r="N1675" s="8">
        <v>0</v>
      </c>
      <c r="O1675" s="8">
        <v>0</v>
      </c>
      <c r="P1675" s="8">
        <v>0</v>
      </c>
      <c r="Q1675" s="8">
        <v>1915</v>
      </c>
      <c r="R1675" s="9">
        <f t="shared" si="92"/>
        <v>638.33333333333337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1</v>
      </c>
      <c r="AA1675" s="5">
        <v>0</v>
      </c>
      <c r="AB1675" s="5">
        <v>0</v>
      </c>
      <c r="AC1675" s="5">
        <v>1</v>
      </c>
      <c r="AD1675" s="5">
        <v>0</v>
      </c>
      <c r="AE1675" s="115">
        <v>3595</v>
      </c>
      <c r="AF1675" s="5">
        <v>1</v>
      </c>
    </row>
    <row r="1676" spans="1:32" x14ac:dyDescent="0.25">
      <c r="A1676" s="2">
        <v>2013</v>
      </c>
      <c r="B1676" s="1" t="s">
        <v>31</v>
      </c>
      <c r="C1676" s="8">
        <v>69</v>
      </c>
      <c r="D1676" s="8">
        <v>12857</v>
      </c>
      <c r="E1676" s="9">
        <f t="shared" si="90"/>
        <v>15527.777777777779</v>
      </c>
      <c r="F1676" s="8">
        <v>78</v>
      </c>
      <c r="G1676" s="8">
        <v>0</v>
      </c>
      <c r="H1676" s="8">
        <v>0</v>
      </c>
      <c r="I1676" s="8">
        <v>0</v>
      </c>
      <c r="J1676" s="8">
        <v>164</v>
      </c>
      <c r="K1676" s="8">
        <v>164</v>
      </c>
      <c r="L1676" s="8">
        <v>4372</v>
      </c>
      <c r="M1676" s="9">
        <f t="shared" si="91"/>
        <v>63.362318840579711</v>
      </c>
      <c r="N1676" s="8">
        <v>3</v>
      </c>
      <c r="O1676" s="8">
        <v>0</v>
      </c>
      <c r="P1676" s="8">
        <v>0</v>
      </c>
      <c r="Q1676" s="8">
        <v>23258</v>
      </c>
      <c r="R1676" s="9">
        <f t="shared" si="92"/>
        <v>337.07246376811594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>
        <v>1</v>
      </c>
      <c r="AE1676" s="115">
        <v>138694</v>
      </c>
      <c r="AF1676" s="5">
        <v>1</v>
      </c>
    </row>
    <row r="1677" spans="1:32" x14ac:dyDescent="0.25">
      <c r="A1677" s="2">
        <v>2013</v>
      </c>
      <c r="B1677" s="1" t="s">
        <v>30</v>
      </c>
      <c r="C1677" s="9">
        <v>12</v>
      </c>
      <c r="D1677" s="9">
        <v>1217</v>
      </c>
      <c r="E1677" s="9">
        <f t="shared" si="90"/>
        <v>8451.3888888888887</v>
      </c>
      <c r="F1677" s="9">
        <v>1695</v>
      </c>
      <c r="G1677" s="9">
        <v>0</v>
      </c>
      <c r="H1677" s="9">
        <v>0</v>
      </c>
      <c r="I1677" s="9">
        <v>0</v>
      </c>
      <c r="J1677" s="9">
        <v>0</v>
      </c>
      <c r="K1677" s="9">
        <v>0</v>
      </c>
      <c r="L1677" s="9">
        <v>3040</v>
      </c>
      <c r="M1677" s="9">
        <f t="shared" si="91"/>
        <v>253.33333333333334</v>
      </c>
      <c r="N1677" s="9">
        <v>14</v>
      </c>
      <c r="O1677" s="9">
        <v>3</v>
      </c>
      <c r="P1677" s="9">
        <v>0</v>
      </c>
      <c r="Q1677" s="9">
        <v>22834</v>
      </c>
      <c r="R1677" s="9">
        <f t="shared" si="92"/>
        <v>1902.8333333333333</v>
      </c>
      <c r="S1677" s="5">
        <v>1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>
        <v>0</v>
      </c>
      <c r="AE1677" s="115">
        <v>4219</v>
      </c>
      <c r="AF1677" s="5">
        <v>1</v>
      </c>
    </row>
    <row r="1678" spans="1:32" x14ac:dyDescent="0.25">
      <c r="A1678" s="2">
        <v>2013</v>
      </c>
      <c r="B1678" s="1" t="s">
        <v>30</v>
      </c>
      <c r="C1678" s="8">
        <v>2</v>
      </c>
      <c r="D1678" s="8">
        <v>152</v>
      </c>
      <c r="E1678" s="9">
        <f t="shared" si="90"/>
        <v>6333.333333333333</v>
      </c>
      <c r="F1678" s="8">
        <v>716</v>
      </c>
      <c r="G1678" s="8">
        <v>0</v>
      </c>
      <c r="H1678" s="8">
        <v>0</v>
      </c>
      <c r="I1678" s="8">
        <v>0</v>
      </c>
      <c r="J1678" s="8">
        <v>0</v>
      </c>
      <c r="K1678" s="8">
        <v>0</v>
      </c>
      <c r="L1678" s="8">
        <v>4000</v>
      </c>
      <c r="M1678" s="9">
        <f t="shared" si="91"/>
        <v>2000</v>
      </c>
      <c r="N1678" s="8">
        <v>0</v>
      </c>
      <c r="O1678" s="8">
        <v>0</v>
      </c>
      <c r="P1678" s="8">
        <v>0</v>
      </c>
      <c r="Q1678" s="8">
        <v>8646</v>
      </c>
      <c r="R1678" s="9">
        <f t="shared" si="92"/>
        <v>4323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115">
        <v>1019</v>
      </c>
      <c r="AF1678" s="5">
        <v>1</v>
      </c>
    </row>
    <row r="1679" spans="1:32" x14ac:dyDescent="0.25">
      <c r="A1679" s="2">
        <v>2013</v>
      </c>
      <c r="B1679" s="1" t="s">
        <v>30</v>
      </c>
      <c r="C1679" s="8">
        <v>4</v>
      </c>
      <c r="D1679" s="8">
        <v>449</v>
      </c>
      <c r="E1679" s="9">
        <f t="shared" si="90"/>
        <v>9354.1666666666661</v>
      </c>
      <c r="F1679" s="8">
        <v>2837</v>
      </c>
      <c r="G1679" s="8">
        <v>0</v>
      </c>
      <c r="H1679" s="8">
        <v>0</v>
      </c>
      <c r="I1679" s="8">
        <v>0</v>
      </c>
      <c r="J1679" s="8">
        <v>0</v>
      </c>
      <c r="K1679" s="8">
        <v>0</v>
      </c>
      <c r="L1679" s="8">
        <v>262</v>
      </c>
      <c r="M1679" s="9">
        <f t="shared" si="91"/>
        <v>65.5</v>
      </c>
      <c r="N1679" s="8">
        <v>2</v>
      </c>
      <c r="O1679" s="8">
        <v>0</v>
      </c>
      <c r="P1679" s="8">
        <v>0</v>
      </c>
      <c r="Q1679" s="8">
        <v>38328</v>
      </c>
      <c r="R1679" s="9">
        <f t="shared" si="92"/>
        <v>9582</v>
      </c>
      <c r="S1679" s="5">
        <v>1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115">
        <v>4384</v>
      </c>
      <c r="AF1679" s="5">
        <v>1</v>
      </c>
    </row>
    <row r="1680" spans="1:32" x14ac:dyDescent="0.25">
      <c r="A1680" s="2">
        <v>2013</v>
      </c>
      <c r="B1680" s="1" t="s">
        <v>29</v>
      </c>
      <c r="C1680" s="8">
        <v>101</v>
      </c>
      <c r="D1680" s="8">
        <v>12426</v>
      </c>
      <c r="E1680" s="9">
        <f t="shared" si="90"/>
        <v>10252.475247524751</v>
      </c>
      <c r="F1680" s="8">
        <v>4411</v>
      </c>
      <c r="G1680" s="8">
        <v>1317</v>
      </c>
      <c r="H1680" s="8">
        <v>525</v>
      </c>
      <c r="I1680" s="8">
        <v>0</v>
      </c>
      <c r="J1680" s="8">
        <v>0</v>
      </c>
      <c r="K1680" s="8">
        <v>0</v>
      </c>
      <c r="L1680" s="7">
        <v>4562</v>
      </c>
      <c r="M1680" s="9">
        <f t="shared" si="91"/>
        <v>45.168316831683171</v>
      </c>
      <c r="N1680" s="8">
        <v>24</v>
      </c>
      <c r="O1680" s="8">
        <v>6</v>
      </c>
      <c r="P1680" s="8">
        <v>3</v>
      </c>
      <c r="Q1680" s="8">
        <v>119615</v>
      </c>
      <c r="R1680" s="9">
        <f t="shared" si="92"/>
        <v>1184.3069306930693</v>
      </c>
      <c r="S1680" s="5">
        <v>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1</v>
      </c>
      <c r="AA1680" s="5">
        <v>0</v>
      </c>
      <c r="AB1680" s="5">
        <v>0</v>
      </c>
      <c r="AC1680" s="5">
        <v>1</v>
      </c>
      <c r="AD1680" s="5">
        <v>0</v>
      </c>
      <c r="AE1680" s="115">
        <v>36914</v>
      </c>
      <c r="AF1680" s="5">
        <v>0</v>
      </c>
    </row>
    <row r="1681" spans="1:32" x14ac:dyDescent="0.25">
      <c r="A1681" s="2">
        <v>2013</v>
      </c>
      <c r="B1681" s="1" t="s">
        <v>30</v>
      </c>
      <c r="C1681" s="8">
        <v>246</v>
      </c>
      <c r="D1681" s="8">
        <v>44669</v>
      </c>
      <c r="E1681" s="9">
        <f t="shared" si="90"/>
        <v>15131.775067750679</v>
      </c>
      <c r="F1681" s="8">
        <v>10848</v>
      </c>
      <c r="G1681" s="8">
        <v>3608</v>
      </c>
      <c r="H1681" s="8">
        <v>1400</v>
      </c>
      <c r="I1681" s="8">
        <v>0</v>
      </c>
      <c r="J1681" s="8">
        <v>0</v>
      </c>
      <c r="K1681" s="8">
        <v>0</v>
      </c>
      <c r="L1681" s="8">
        <v>21449</v>
      </c>
      <c r="M1681" s="9">
        <f t="shared" si="91"/>
        <v>87.191056910569102</v>
      </c>
      <c r="N1681" s="8">
        <v>61</v>
      </c>
      <c r="O1681" s="8">
        <v>8</v>
      </c>
      <c r="P1681" s="8">
        <v>7</v>
      </c>
      <c r="Q1681" s="8">
        <v>570176</v>
      </c>
      <c r="R1681" s="9">
        <f t="shared" si="92"/>
        <v>2317.7886178861791</v>
      </c>
      <c r="S1681" s="5">
        <v>1</v>
      </c>
      <c r="T1681" s="5">
        <v>1</v>
      </c>
      <c r="U1681" s="5">
        <v>1</v>
      </c>
      <c r="V1681" s="5">
        <v>0</v>
      </c>
      <c r="W1681" s="5">
        <v>0</v>
      </c>
      <c r="X1681" s="5">
        <v>0</v>
      </c>
      <c r="Y1681" s="5">
        <v>0</v>
      </c>
      <c r="Z1681" s="5">
        <v>1</v>
      </c>
      <c r="AA1681" s="5">
        <v>0</v>
      </c>
      <c r="AB1681" s="5">
        <v>0</v>
      </c>
      <c r="AC1681" s="5">
        <v>1</v>
      </c>
      <c r="AD1681" s="5">
        <v>0</v>
      </c>
      <c r="AE1681" s="115">
        <v>313670</v>
      </c>
      <c r="AF1681" s="5">
        <v>0</v>
      </c>
    </row>
    <row r="1682" spans="1:32" x14ac:dyDescent="0.25">
      <c r="A1682" s="2">
        <v>2013</v>
      </c>
      <c r="B1682" s="1" t="s">
        <v>29</v>
      </c>
      <c r="C1682" s="8">
        <v>9</v>
      </c>
      <c r="D1682" s="8">
        <v>970</v>
      </c>
      <c r="E1682" s="9">
        <f t="shared" si="90"/>
        <v>8981.4814814814818</v>
      </c>
      <c r="F1682" s="8">
        <v>4575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1415</v>
      </c>
      <c r="M1682" s="9">
        <f t="shared" si="91"/>
        <v>157.22222222222223</v>
      </c>
      <c r="N1682" s="8">
        <v>0</v>
      </c>
      <c r="O1682" s="8">
        <v>1</v>
      </c>
      <c r="P1682" s="8">
        <v>0</v>
      </c>
      <c r="Q1682" s="8">
        <v>8713</v>
      </c>
      <c r="R1682" s="9">
        <f t="shared" si="92"/>
        <v>968.11111111111109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115">
        <v>4659</v>
      </c>
      <c r="AF1682" s="5">
        <v>0</v>
      </c>
    </row>
    <row r="1683" spans="1:32" x14ac:dyDescent="0.25">
      <c r="A1683" s="2">
        <v>2013</v>
      </c>
      <c r="B1683" s="1" t="s">
        <v>29</v>
      </c>
      <c r="C1683" s="8">
        <v>66</v>
      </c>
      <c r="D1683" s="8">
        <v>11175</v>
      </c>
      <c r="E1683" s="9">
        <f t="shared" si="90"/>
        <v>14109.848484848484</v>
      </c>
      <c r="F1683" s="8">
        <v>7991</v>
      </c>
      <c r="G1683" s="8">
        <v>30</v>
      </c>
      <c r="H1683" s="8">
        <v>0</v>
      </c>
      <c r="I1683" s="8">
        <v>0</v>
      </c>
      <c r="J1683" s="8">
        <v>0</v>
      </c>
      <c r="K1683" s="8">
        <v>0</v>
      </c>
      <c r="L1683" s="8">
        <v>7209</v>
      </c>
      <c r="M1683" s="9">
        <f t="shared" si="91"/>
        <v>109.22727272727273</v>
      </c>
      <c r="N1683" s="8">
        <v>20</v>
      </c>
      <c r="O1683" s="8">
        <v>8</v>
      </c>
      <c r="P1683" s="8">
        <v>0</v>
      </c>
      <c r="Q1683" s="8">
        <v>88824</v>
      </c>
      <c r="R1683" s="9">
        <f t="shared" si="92"/>
        <v>1345.8181818181818</v>
      </c>
      <c r="S1683" s="5">
        <v>1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1</v>
      </c>
      <c r="AA1683" s="5">
        <v>0</v>
      </c>
      <c r="AB1683" s="5">
        <v>0</v>
      </c>
      <c r="AC1683" s="5">
        <v>0</v>
      </c>
      <c r="AD1683" s="5">
        <v>0</v>
      </c>
      <c r="AE1683" s="115">
        <v>27833</v>
      </c>
      <c r="AF1683" s="5">
        <v>1</v>
      </c>
    </row>
    <row r="1684" spans="1:32" x14ac:dyDescent="0.25">
      <c r="A1684" s="2">
        <v>2013</v>
      </c>
      <c r="B1684" s="1" t="s">
        <v>30</v>
      </c>
      <c r="C1684" s="8">
        <v>5</v>
      </c>
      <c r="D1684" s="8">
        <v>496</v>
      </c>
      <c r="E1684" s="9">
        <f t="shared" si="90"/>
        <v>8266.6666666666679</v>
      </c>
      <c r="F1684" s="8">
        <v>4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1362</v>
      </c>
      <c r="M1684" s="9">
        <f t="shared" si="91"/>
        <v>272.39999999999998</v>
      </c>
      <c r="N1684" s="8">
        <v>5</v>
      </c>
      <c r="O1684" s="8">
        <v>0</v>
      </c>
      <c r="P1684" s="8">
        <v>0</v>
      </c>
      <c r="Q1684" s="8">
        <v>21299</v>
      </c>
      <c r="R1684" s="9">
        <f t="shared" si="92"/>
        <v>4259.8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115">
        <v>5692</v>
      </c>
      <c r="AF1684" s="5">
        <v>0</v>
      </c>
    </row>
    <row r="1685" spans="1:32" x14ac:dyDescent="0.25">
      <c r="A1685" s="2">
        <v>2013</v>
      </c>
      <c r="B1685" s="1" t="s">
        <v>29</v>
      </c>
      <c r="C1685" s="8">
        <v>49</v>
      </c>
      <c r="D1685" s="8">
        <v>4967</v>
      </c>
      <c r="E1685" s="9">
        <f t="shared" si="90"/>
        <v>8447.2789115646247</v>
      </c>
      <c r="F1685" s="8">
        <v>3111</v>
      </c>
      <c r="G1685" s="8">
        <v>591</v>
      </c>
      <c r="H1685" s="8">
        <v>380</v>
      </c>
      <c r="I1685" s="8">
        <v>0</v>
      </c>
      <c r="J1685" s="8">
        <v>0</v>
      </c>
      <c r="K1685" s="8">
        <v>0</v>
      </c>
      <c r="L1685" s="8">
        <v>4654</v>
      </c>
      <c r="M1685" s="9">
        <f t="shared" si="91"/>
        <v>94.979591836734699</v>
      </c>
      <c r="N1685" s="8">
        <v>22</v>
      </c>
      <c r="O1685" s="8">
        <v>4</v>
      </c>
      <c r="P1685" s="8">
        <v>0</v>
      </c>
      <c r="Q1685" s="8">
        <v>35417</v>
      </c>
      <c r="R1685" s="9">
        <f t="shared" si="92"/>
        <v>722.79591836734699</v>
      </c>
      <c r="S1685" s="5">
        <v>1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1</v>
      </c>
      <c r="AA1685" s="5">
        <v>0</v>
      </c>
      <c r="AB1685" s="5">
        <v>0</v>
      </c>
      <c r="AC1685" s="5">
        <v>1</v>
      </c>
      <c r="AD1685" s="5">
        <v>0</v>
      </c>
      <c r="AE1685" s="115">
        <v>21418</v>
      </c>
      <c r="AF1685" s="5">
        <v>1</v>
      </c>
    </row>
    <row r="1686" spans="1:32" x14ac:dyDescent="0.25">
      <c r="A1686" s="2">
        <v>2013</v>
      </c>
      <c r="B1686" s="1" t="s">
        <v>29</v>
      </c>
      <c r="C1686" s="8">
        <v>4</v>
      </c>
      <c r="D1686" s="8">
        <v>369</v>
      </c>
      <c r="E1686" s="9">
        <f t="shared" si="90"/>
        <v>7687.5</v>
      </c>
      <c r="F1686" s="8">
        <v>1319</v>
      </c>
      <c r="G1686" s="8">
        <v>0</v>
      </c>
      <c r="H1686" s="8">
        <v>0</v>
      </c>
      <c r="I1686" s="8">
        <v>0</v>
      </c>
      <c r="J1686" s="8">
        <v>0</v>
      </c>
      <c r="K1686" s="8">
        <v>0</v>
      </c>
      <c r="L1686" s="8">
        <v>1531</v>
      </c>
      <c r="M1686" s="9">
        <f t="shared" si="91"/>
        <v>382.75</v>
      </c>
      <c r="N1686" s="8">
        <v>9</v>
      </c>
      <c r="O1686" s="7">
        <v>0</v>
      </c>
      <c r="P1686" s="8">
        <v>0</v>
      </c>
      <c r="Q1686" s="8">
        <v>395</v>
      </c>
      <c r="R1686" s="9">
        <f t="shared" si="92"/>
        <v>98.75</v>
      </c>
      <c r="S1686" s="5">
        <v>1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>
        <v>0</v>
      </c>
      <c r="AE1686" s="115">
        <v>2628</v>
      </c>
      <c r="AF1686" s="5">
        <v>0</v>
      </c>
    </row>
    <row r="1687" spans="1:32" x14ac:dyDescent="0.25">
      <c r="A1687" s="2">
        <v>2013</v>
      </c>
      <c r="B1687" s="1" t="s">
        <v>30</v>
      </c>
      <c r="C1687" s="9">
        <v>2</v>
      </c>
      <c r="D1687" s="9">
        <v>148</v>
      </c>
      <c r="E1687" s="9">
        <f t="shared" si="90"/>
        <v>6166.666666666667</v>
      </c>
      <c r="F1687" s="9">
        <v>1504</v>
      </c>
      <c r="G1687" s="9">
        <v>0</v>
      </c>
      <c r="H1687" s="9">
        <v>0</v>
      </c>
      <c r="I1687" s="9">
        <v>0</v>
      </c>
      <c r="J1687" s="9">
        <v>0</v>
      </c>
      <c r="K1687" s="9">
        <v>0</v>
      </c>
      <c r="L1687" s="9">
        <v>1480</v>
      </c>
      <c r="M1687" s="9">
        <f t="shared" si="91"/>
        <v>740</v>
      </c>
      <c r="N1687" s="9">
        <v>8</v>
      </c>
      <c r="O1687" s="9">
        <v>2</v>
      </c>
      <c r="P1687" s="9">
        <v>1</v>
      </c>
      <c r="Q1687" s="9">
        <v>2638</v>
      </c>
      <c r="R1687" s="9">
        <f t="shared" si="92"/>
        <v>1319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>
        <v>0</v>
      </c>
      <c r="AE1687" s="115">
        <v>233</v>
      </c>
      <c r="AF1687" s="5">
        <v>1</v>
      </c>
    </row>
    <row r="1688" spans="1:32" x14ac:dyDescent="0.25">
      <c r="A1688" s="2">
        <v>2013</v>
      </c>
      <c r="B1688" s="1" t="s">
        <v>29</v>
      </c>
      <c r="C1688" s="8">
        <v>5</v>
      </c>
      <c r="D1688" s="8">
        <v>451</v>
      </c>
      <c r="E1688" s="9">
        <f t="shared" si="90"/>
        <v>7516.666666666667</v>
      </c>
      <c r="F1688" s="8">
        <v>365</v>
      </c>
      <c r="G1688" s="8">
        <v>127</v>
      </c>
      <c r="H1688" s="8">
        <v>77</v>
      </c>
      <c r="I1688" s="8">
        <v>0</v>
      </c>
      <c r="J1688" s="8">
        <v>0</v>
      </c>
      <c r="K1688" s="8">
        <v>0</v>
      </c>
      <c r="L1688" s="8">
        <v>120</v>
      </c>
      <c r="M1688" s="9">
        <f t="shared" si="91"/>
        <v>24</v>
      </c>
      <c r="N1688" s="8">
        <v>2</v>
      </c>
      <c r="O1688" s="8">
        <v>0</v>
      </c>
      <c r="P1688" s="8">
        <v>0</v>
      </c>
      <c r="Q1688" s="8">
        <v>244</v>
      </c>
      <c r="R1688" s="9">
        <f t="shared" si="92"/>
        <v>48.8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1</v>
      </c>
      <c r="AA1688" s="5">
        <v>0</v>
      </c>
      <c r="AB1688" s="5">
        <v>0</v>
      </c>
      <c r="AC1688" s="5">
        <v>1</v>
      </c>
      <c r="AD1688" s="5">
        <v>0</v>
      </c>
      <c r="AE1688" s="115">
        <v>1743</v>
      </c>
      <c r="AF1688" s="5">
        <v>0</v>
      </c>
    </row>
    <row r="1689" spans="1:32" x14ac:dyDescent="0.25">
      <c r="A1689" s="2">
        <v>2013</v>
      </c>
      <c r="B1689" s="1" t="s">
        <v>29</v>
      </c>
      <c r="C1689" s="8">
        <v>4</v>
      </c>
      <c r="D1689" s="8">
        <v>218</v>
      </c>
      <c r="E1689" s="9">
        <f t="shared" si="90"/>
        <v>4541.666666666667</v>
      </c>
      <c r="F1689" s="8">
        <v>437</v>
      </c>
      <c r="G1689" s="8">
        <v>3</v>
      </c>
      <c r="H1689" s="8">
        <v>0</v>
      </c>
      <c r="I1689" s="8">
        <v>0</v>
      </c>
      <c r="J1689" s="8">
        <v>0</v>
      </c>
      <c r="K1689" s="8">
        <v>0</v>
      </c>
      <c r="L1689" s="8">
        <v>240</v>
      </c>
      <c r="M1689" s="9">
        <f t="shared" si="91"/>
        <v>60</v>
      </c>
      <c r="N1689" s="8">
        <v>2</v>
      </c>
      <c r="O1689" s="8">
        <v>0</v>
      </c>
      <c r="P1689" s="8">
        <v>0</v>
      </c>
      <c r="Q1689" s="8">
        <v>1253</v>
      </c>
      <c r="R1689" s="9">
        <f t="shared" si="92"/>
        <v>313.25</v>
      </c>
      <c r="S1689" s="5">
        <v>0</v>
      </c>
      <c r="T1689" s="5">
        <v>0</v>
      </c>
      <c r="U1689" s="5">
        <v>1</v>
      </c>
      <c r="V1689" s="5">
        <v>0</v>
      </c>
      <c r="W1689" s="5">
        <v>0</v>
      </c>
      <c r="X1689" s="5">
        <v>0</v>
      </c>
      <c r="Y1689" s="5">
        <v>0</v>
      </c>
      <c r="Z1689" s="5">
        <v>1</v>
      </c>
      <c r="AA1689" s="5">
        <v>0</v>
      </c>
      <c r="AB1689" s="5">
        <v>0</v>
      </c>
      <c r="AC1689" s="5">
        <v>1</v>
      </c>
      <c r="AD1689" s="5">
        <v>0</v>
      </c>
      <c r="AE1689" s="115">
        <v>538</v>
      </c>
      <c r="AF1689" s="5">
        <v>0</v>
      </c>
    </row>
    <row r="1690" spans="1:32" x14ac:dyDescent="0.25">
      <c r="A1690" s="2">
        <v>2013</v>
      </c>
      <c r="B1690" s="1" t="s">
        <v>29</v>
      </c>
      <c r="C1690" s="9">
        <v>65</v>
      </c>
      <c r="D1690" s="9">
        <v>10059</v>
      </c>
      <c r="E1690" s="9">
        <f t="shared" si="90"/>
        <v>12896.153846153846</v>
      </c>
      <c r="F1690" s="9">
        <v>2833</v>
      </c>
      <c r="G1690" s="9">
        <v>922</v>
      </c>
      <c r="H1690" s="9">
        <v>294</v>
      </c>
      <c r="I1690" s="9">
        <v>0</v>
      </c>
      <c r="J1690" s="9">
        <v>0</v>
      </c>
      <c r="K1690" s="9">
        <v>0</v>
      </c>
      <c r="L1690" s="9">
        <v>7372</v>
      </c>
      <c r="M1690" s="9">
        <f t="shared" si="91"/>
        <v>113.41538461538461</v>
      </c>
      <c r="N1690" s="9">
        <v>24</v>
      </c>
      <c r="O1690" s="9">
        <v>3</v>
      </c>
      <c r="P1690" s="9">
        <v>1</v>
      </c>
      <c r="Q1690" s="9">
        <v>143230</v>
      </c>
      <c r="R1690" s="9">
        <f t="shared" si="92"/>
        <v>2203.5384615384614</v>
      </c>
      <c r="S1690" s="5">
        <v>1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1</v>
      </c>
      <c r="AA1690" s="5">
        <v>0</v>
      </c>
      <c r="AB1690" s="5">
        <v>0</v>
      </c>
      <c r="AC1690" s="5">
        <v>1</v>
      </c>
      <c r="AD1690" s="5">
        <v>0</v>
      </c>
      <c r="AE1690" s="115">
        <v>48039</v>
      </c>
      <c r="AF1690" s="5">
        <v>1</v>
      </c>
    </row>
    <row r="1691" spans="1:32" x14ac:dyDescent="0.25">
      <c r="A1691" s="2">
        <v>2013</v>
      </c>
      <c r="B1691" s="1" t="s">
        <v>36</v>
      </c>
      <c r="C1691" s="16">
        <v>109</v>
      </c>
      <c r="D1691" s="16">
        <v>10456</v>
      </c>
      <c r="E1691" s="16">
        <f t="shared" si="90"/>
        <v>7993.8837920489295</v>
      </c>
      <c r="F1691" s="16">
        <v>4943</v>
      </c>
      <c r="G1691" s="16">
        <v>1175</v>
      </c>
      <c r="H1691" s="16">
        <v>592</v>
      </c>
      <c r="I1691" s="16">
        <v>0</v>
      </c>
      <c r="J1691" s="16">
        <v>0</v>
      </c>
      <c r="K1691" s="16">
        <v>0</v>
      </c>
      <c r="L1691" s="16">
        <v>8023</v>
      </c>
      <c r="M1691" s="16">
        <f t="shared" si="91"/>
        <v>73.605504587155963</v>
      </c>
      <c r="N1691" s="16">
        <v>19</v>
      </c>
      <c r="O1691" s="16">
        <v>6</v>
      </c>
      <c r="P1691" s="16">
        <v>3</v>
      </c>
      <c r="Q1691" s="16">
        <v>131505</v>
      </c>
      <c r="R1691" s="16">
        <f t="shared" si="92"/>
        <v>1206.4678899082569</v>
      </c>
      <c r="S1691" s="5">
        <v>1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  <c r="Z1691" s="5">
        <v>1</v>
      </c>
      <c r="AA1691" s="5">
        <v>0</v>
      </c>
      <c r="AB1691" s="5">
        <v>0</v>
      </c>
      <c r="AC1691" s="5">
        <v>1</v>
      </c>
      <c r="AD1691" s="5">
        <v>0</v>
      </c>
      <c r="AE1691" s="115">
        <v>36700</v>
      </c>
      <c r="AF1691" s="5">
        <v>1</v>
      </c>
    </row>
    <row r="1692" spans="1:32" x14ac:dyDescent="0.25">
      <c r="A1692" s="2">
        <v>2013</v>
      </c>
      <c r="B1692" s="1" t="s">
        <v>29</v>
      </c>
      <c r="C1692" s="9">
        <v>73</v>
      </c>
      <c r="D1692" s="9">
        <v>9195</v>
      </c>
      <c r="E1692" s="9">
        <f t="shared" si="90"/>
        <v>10496.575342465754</v>
      </c>
      <c r="F1692" s="9">
        <v>2279</v>
      </c>
      <c r="G1692" s="9">
        <v>623</v>
      </c>
      <c r="H1692" s="9">
        <v>190</v>
      </c>
      <c r="I1692" s="9">
        <v>0</v>
      </c>
      <c r="J1692" s="9">
        <v>0</v>
      </c>
      <c r="K1692" s="9">
        <v>0</v>
      </c>
      <c r="L1692" s="9">
        <v>4111</v>
      </c>
      <c r="M1692" s="9">
        <f t="shared" si="91"/>
        <v>56.315068493150683</v>
      </c>
      <c r="N1692" s="9">
        <v>10</v>
      </c>
      <c r="O1692" s="9">
        <v>2</v>
      </c>
      <c r="P1692" s="9">
        <v>2</v>
      </c>
      <c r="Q1692" s="9">
        <v>49831</v>
      </c>
      <c r="R1692" s="9">
        <f t="shared" si="92"/>
        <v>682.61643835616439</v>
      </c>
      <c r="S1692" s="5">
        <v>1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1</v>
      </c>
      <c r="AA1692" s="5">
        <v>0</v>
      </c>
      <c r="AB1692" s="5">
        <v>0</v>
      </c>
      <c r="AC1692" s="5">
        <v>1</v>
      </c>
      <c r="AD1692" s="5">
        <v>0</v>
      </c>
      <c r="AE1692" s="115">
        <v>26833</v>
      </c>
      <c r="AF1692" s="5">
        <v>0</v>
      </c>
    </row>
    <row r="1693" spans="1:32" x14ac:dyDescent="0.25">
      <c r="A1693" s="2">
        <v>2013</v>
      </c>
      <c r="B1693" s="1" t="s">
        <v>29</v>
      </c>
      <c r="C1693" s="9">
        <v>102</v>
      </c>
      <c r="D1693" s="9">
        <v>14517</v>
      </c>
      <c r="E1693" s="9">
        <f t="shared" si="90"/>
        <v>11860.294117647058</v>
      </c>
      <c r="F1693" s="9">
        <v>2776</v>
      </c>
      <c r="G1693" s="9">
        <v>818</v>
      </c>
      <c r="H1693" s="9">
        <v>300</v>
      </c>
      <c r="I1693" s="9">
        <v>0</v>
      </c>
      <c r="J1693" s="9">
        <v>0</v>
      </c>
      <c r="K1693" s="9">
        <v>0</v>
      </c>
      <c r="L1693" s="9">
        <v>3475</v>
      </c>
      <c r="M1693" s="9">
        <f t="shared" si="91"/>
        <v>34.068627450980394</v>
      </c>
      <c r="N1693" s="9">
        <v>15</v>
      </c>
      <c r="O1693" s="9">
        <v>3</v>
      </c>
      <c r="P1693" s="9">
        <v>1</v>
      </c>
      <c r="Q1693" s="9">
        <v>88815</v>
      </c>
      <c r="R1693" s="9">
        <f t="shared" si="92"/>
        <v>870.73529411764707</v>
      </c>
      <c r="S1693" s="5">
        <v>1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1</v>
      </c>
      <c r="AA1693" s="5">
        <v>0</v>
      </c>
      <c r="AB1693" s="5">
        <v>0</v>
      </c>
      <c r="AC1693" s="5">
        <v>1</v>
      </c>
      <c r="AD1693" s="5">
        <v>0</v>
      </c>
      <c r="AE1693" s="115">
        <v>39940</v>
      </c>
      <c r="AF1693" s="5">
        <v>0</v>
      </c>
    </row>
    <row r="1694" spans="1:32" x14ac:dyDescent="0.25">
      <c r="A1694" s="2">
        <v>2013</v>
      </c>
      <c r="B1694" s="1" t="s">
        <v>29</v>
      </c>
      <c r="C1694" s="9">
        <v>108</v>
      </c>
      <c r="D1694" s="9">
        <v>13164</v>
      </c>
      <c r="E1694" s="9">
        <f t="shared" si="90"/>
        <v>10157.407407407407</v>
      </c>
      <c r="F1694" s="9">
        <v>8087</v>
      </c>
      <c r="G1694" s="9">
        <v>678</v>
      </c>
      <c r="H1694" s="9">
        <v>288</v>
      </c>
      <c r="I1694" s="9">
        <v>0</v>
      </c>
      <c r="J1694" s="9">
        <v>0</v>
      </c>
      <c r="K1694" s="9">
        <v>0</v>
      </c>
      <c r="L1694" s="9">
        <v>3919</v>
      </c>
      <c r="M1694" s="9">
        <f t="shared" si="91"/>
        <v>36.287037037037038</v>
      </c>
      <c r="N1694" s="9">
        <v>8</v>
      </c>
      <c r="O1694" s="9">
        <v>5</v>
      </c>
      <c r="P1694" s="9">
        <v>0</v>
      </c>
      <c r="Q1694" s="9">
        <v>88791</v>
      </c>
      <c r="R1694" s="9">
        <f t="shared" si="92"/>
        <v>822.13888888888891</v>
      </c>
      <c r="S1694" s="5">
        <v>1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1</v>
      </c>
      <c r="AA1694" s="5">
        <v>0</v>
      </c>
      <c r="AB1694" s="5">
        <v>0</v>
      </c>
      <c r="AC1694" s="5">
        <v>1</v>
      </c>
      <c r="AD1694" s="5">
        <v>0</v>
      </c>
      <c r="AE1694" s="115">
        <v>37787</v>
      </c>
      <c r="AF1694" s="5">
        <v>0</v>
      </c>
    </row>
    <row r="1695" spans="1:32" x14ac:dyDescent="0.25">
      <c r="A1695" s="2">
        <v>2013</v>
      </c>
      <c r="B1695" s="1" t="s">
        <v>30</v>
      </c>
      <c r="C1695" s="9">
        <v>18</v>
      </c>
      <c r="D1695" s="9">
        <v>1628</v>
      </c>
      <c r="E1695" s="9">
        <f t="shared" si="90"/>
        <v>7537.0370370370374</v>
      </c>
      <c r="F1695" s="9">
        <v>2654</v>
      </c>
      <c r="G1695" s="9">
        <v>176</v>
      </c>
      <c r="H1695" s="9">
        <v>74</v>
      </c>
      <c r="I1695" s="9">
        <v>30</v>
      </c>
      <c r="J1695" s="9">
        <v>0</v>
      </c>
      <c r="K1695" s="9">
        <v>0</v>
      </c>
      <c r="L1695" s="9">
        <v>2083</v>
      </c>
      <c r="M1695" s="9">
        <f t="shared" si="91"/>
        <v>115.72222222222223</v>
      </c>
      <c r="N1695" s="9">
        <v>10</v>
      </c>
      <c r="O1695" s="9">
        <v>1</v>
      </c>
      <c r="P1695" s="9">
        <v>1</v>
      </c>
      <c r="Q1695" s="9">
        <v>20232</v>
      </c>
      <c r="R1695" s="9">
        <f t="shared" si="92"/>
        <v>1124</v>
      </c>
      <c r="S1695" s="5">
        <v>1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1</v>
      </c>
      <c r="AA1695" s="5">
        <v>1</v>
      </c>
      <c r="AB1695" s="5">
        <v>0</v>
      </c>
      <c r="AC1695" s="5">
        <v>1</v>
      </c>
      <c r="AD1695" s="5">
        <v>0</v>
      </c>
      <c r="AE1695" s="115">
        <v>7810</v>
      </c>
      <c r="AF1695" s="5">
        <v>0</v>
      </c>
    </row>
    <row r="1696" spans="1:32" x14ac:dyDescent="0.25">
      <c r="A1696" s="2">
        <v>2013</v>
      </c>
      <c r="B1696" s="1" t="s">
        <v>30</v>
      </c>
      <c r="C1696" s="8">
        <v>15</v>
      </c>
      <c r="D1696" s="8">
        <v>1296</v>
      </c>
      <c r="E1696" s="9">
        <f t="shared" ref="E1696:E1738" si="93">D1696/C1696/12*1000</f>
        <v>7200</v>
      </c>
      <c r="F1696" s="8">
        <v>2304</v>
      </c>
      <c r="G1696" s="8">
        <v>46</v>
      </c>
      <c r="H1696" s="8">
        <v>6</v>
      </c>
      <c r="I1696" s="8">
        <v>0</v>
      </c>
      <c r="J1696" s="8">
        <v>0</v>
      </c>
      <c r="K1696" s="8">
        <v>0</v>
      </c>
      <c r="L1696" s="8">
        <v>0.75</v>
      </c>
      <c r="M1696" s="9">
        <f t="shared" si="91"/>
        <v>0.05</v>
      </c>
      <c r="N1696" s="8">
        <v>0</v>
      </c>
      <c r="O1696" s="8">
        <v>0</v>
      </c>
      <c r="P1696" s="8">
        <v>0</v>
      </c>
      <c r="Q1696" s="8">
        <v>2309</v>
      </c>
      <c r="R1696" s="9">
        <f t="shared" si="92"/>
        <v>153.93333333333334</v>
      </c>
      <c r="S1696" s="5">
        <v>1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1</v>
      </c>
      <c r="AA1696" s="5">
        <v>0</v>
      </c>
      <c r="AB1696" s="5">
        <v>0</v>
      </c>
      <c r="AC1696" s="5">
        <v>1</v>
      </c>
      <c r="AD1696" s="5">
        <v>0</v>
      </c>
      <c r="AE1696" s="115">
        <v>5492</v>
      </c>
      <c r="AF1696" s="5">
        <v>0</v>
      </c>
    </row>
    <row r="1697" spans="1:32" x14ac:dyDescent="0.25">
      <c r="A1697" s="2">
        <v>2013</v>
      </c>
      <c r="B1697" s="1" t="s">
        <v>30</v>
      </c>
      <c r="C1697" s="8">
        <v>17</v>
      </c>
      <c r="D1697" s="8">
        <v>1523</v>
      </c>
      <c r="E1697" s="9">
        <f t="shared" si="93"/>
        <v>7465.6862745098042</v>
      </c>
      <c r="F1697" s="8">
        <v>1012</v>
      </c>
      <c r="G1697" s="8">
        <v>153</v>
      </c>
      <c r="H1697" s="8">
        <v>110</v>
      </c>
      <c r="I1697" s="8">
        <v>0</v>
      </c>
      <c r="J1697" s="8">
        <v>0</v>
      </c>
      <c r="K1697" s="8">
        <v>0</v>
      </c>
      <c r="L1697" s="8">
        <v>1253</v>
      </c>
      <c r="M1697" s="9">
        <f t="shared" si="91"/>
        <v>73.705882352941174</v>
      </c>
      <c r="N1697" s="8">
        <v>5</v>
      </c>
      <c r="O1697" s="8">
        <v>0</v>
      </c>
      <c r="P1697" s="8">
        <v>1</v>
      </c>
      <c r="Q1697" s="8">
        <v>8143</v>
      </c>
      <c r="R1697" s="9">
        <f t="shared" si="92"/>
        <v>479</v>
      </c>
      <c r="S1697" s="5">
        <v>1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1</v>
      </c>
      <c r="AA1697" s="5">
        <v>0</v>
      </c>
      <c r="AB1697" s="5">
        <v>0</v>
      </c>
      <c r="AC1697" s="5">
        <v>1</v>
      </c>
      <c r="AD1697" s="5">
        <v>0</v>
      </c>
      <c r="AE1697" s="115">
        <v>4046</v>
      </c>
      <c r="AF1697" s="5">
        <v>0</v>
      </c>
    </row>
    <row r="1698" spans="1:32" x14ac:dyDescent="0.25">
      <c r="A1698" s="2">
        <v>2013</v>
      </c>
      <c r="B1698" s="1" t="s">
        <v>29</v>
      </c>
      <c r="C1698" s="8">
        <v>10</v>
      </c>
      <c r="D1698" s="8">
        <v>965</v>
      </c>
      <c r="E1698" s="9">
        <f t="shared" si="93"/>
        <v>8041.6666666666661</v>
      </c>
      <c r="F1698" s="8">
        <v>1200</v>
      </c>
      <c r="G1698" s="8">
        <v>101</v>
      </c>
      <c r="H1698" s="8">
        <v>48</v>
      </c>
      <c r="I1698" s="8">
        <v>54</v>
      </c>
      <c r="J1698" s="8">
        <v>0</v>
      </c>
      <c r="K1698" s="8">
        <v>0</v>
      </c>
      <c r="L1698" s="8">
        <v>565</v>
      </c>
      <c r="M1698" s="9">
        <f t="shared" si="91"/>
        <v>56.5</v>
      </c>
      <c r="N1698" s="8">
        <v>2</v>
      </c>
      <c r="O1698" s="8">
        <v>2</v>
      </c>
      <c r="P1698" s="8">
        <v>0</v>
      </c>
      <c r="Q1698" s="8">
        <v>825</v>
      </c>
      <c r="R1698" s="9">
        <f t="shared" si="92"/>
        <v>82.5</v>
      </c>
      <c r="S1698" s="5">
        <v>1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1</v>
      </c>
      <c r="AA1698" s="5">
        <v>1</v>
      </c>
      <c r="AB1698" s="5">
        <v>0</v>
      </c>
      <c r="AC1698" s="5">
        <v>1</v>
      </c>
      <c r="AD1698" s="5">
        <v>0</v>
      </c>
      <c r="AE1698" s="115">
        <v>2264</v>
      </c>
      <c r="AF1698" s="5">
        <v>0</v>
      </c>
    </row>
    <row r="1699" spans="1:32" x14ac:dyDescent="0.25">
      <c r="A1699" s="2">
        <v>2013</v>
      </c>
      <c r="B1699" s="1" t="s">
        <v>29</v>
      </c>
      <c r="C1699" s="8">
        <v>14</v>
      </c>
      <c r="D1699" s="8">
        <v>1373</v>
      </c>
      <c r="E1699" s="9">
        <f t="shared" si="93"/>
        <v>8172.6190476190477</v>
      </c>
      <c r="F1699" s="8">
        <v>200</v>
      </c>
      <c r="G1699" s="8">
        <v>96</v>
      </c>
      <c r="H1699" s="8">
        <v>31</v>
      </c>
      <c r="I1699" s="8">
        <v>0</v>
      </c>
      <c r="J1699" s="8">
        <v>0</v>
      </c>
      <c r="K1699" s="8">
        <v>0</v>
      </c>
      <c r="L1699" s="8">
        <v>410</v>
      </c>
      <c r="M1699" s="9">
        <f t="shared" si="91"/>
        <v>29.285714285714285</v>
      </c>
      <c r="N1699" s="8">
        <v>3</v>
      </c>
      <c r="O1699" s="8">
        <v>0</v>
      </c>
      <c r="P1699" s="8">
        <v>0</v>
      </c>
      <c r="Q1699" s="8">
        <v>1208</v>
      </c>
      <c r="R1699" s="9">
        <f t="shared" si="92"/>
        <v>86.285714285714292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1</v>
      </c>
      <c r="AA1699" s="5">
        <v>0</v>
      </c>
      <c r="AB1699" s="5">
        <v>0</v>
      </c>
      <c r="AC1699" s="5">
        <v>1</v>
      </c>
      <c r="AD1699" s="5">
        <v>0</v>
      </c>
      <c r="AE1699" s="115">
        <v>1908</v>
      </c>
      <c r="AF1699" s="5">
        <v>0</v>
      </c>
    </row>
    <row r="1700" spans="1:32" x14ac:dyDescent="0.25">
      <c r="A1700" s="2">
        <v>2013</v>
      </c>
      <c r="B1700" s="1" t="s">
        <v>30</v>
      </c>
      <c r="C1700" s="9">
        <v>10</v>
      </c>
      <c r="D1700" s="9">
        <v>1028</v>
      </c>
      <c r="E1700" s="9">
        <f t="shared" si="93"/>
        <v>8566.6666666666661</v>
      </c>
      <c r="F1700" s="9">
        <v>416</v>
      </c>
      <c r="G1700" s="9">
        <v>116</v>
      </c>
      <c r="H1700" s="9">
        <v>86</v>
      </c>
      <c r="I1700" s="9">
        <v>0</v>
      </c>
      <c r="J1700" s="9">
        <v>0</v>
      </c>
      <c r="K1700" s="9">
        <v>0</v>
      </c>
      <c r="L1700" s="9">
        <v>1250</v>
      </c>
      <c r="M1700" s="9">
        <f t="shared" si="91"/>
        <v>125</v>
      </c>
      <c r="N1700" s="9">
        <v>4</v>
      </c>
      <c r="O1700" s="9">
        <v>0</v>
      </c>
      <c r="P1700" s="9">
        <v>0</v>
      </c>
      <c r="Q1700" s="9">
        <v>11377</v>
      </c>
      <c r="R1700" s="9">
        <f t="shared" si="92"/>
        <v>1137.7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1</v>
      </c>
      <c r="AA1700" s="5">
        <v>0</v>
      </c>
      <c r="AB1700" s="5">
        <v>0</v>
      </c>
      <c r="AC1700" s="5">
        <v>1</v>
      </c>
      <c r="AD1700" s="5">
        <v>0</v>
      </c>
      <c r="AE1700" s="115">
        <v>2430</v>
      </c>
      <c r="AF1700" s="5">
        <v>0</v>
      </c>
    </row>
    <row r="1701" spans="1:32" x14ac:dyDescent="0.25">
      <c r="A1701" s="2">
        <v>2013</v>
      </c>
      <c r="B1701" s="1" t="s">
        <v>34</v>
      </c>
      <c r="C1701" s="8">
        <v>49</v>
      </c>
      <c r="D1701" s="8">
        <v>7782</v>
      </c>
      <c r="E1701" s="9">
        <f t="shared" si="93"/>
        <v>13234.693877551023</v>
      </c>
      <c r="F1701" s="8">
        <v>3592</v>
      </c>
      <c r="G1701" s="8">
        <v>1065</v>
      </c>
      <c r="H1701" s="8">
        <v>272</v>
      </c>
      <c r="I1701" s="8">
        <v>0</v>
      </c>
      <c r="J1701" s="8">
        <v>0</v>
      </c>
      <c r="K1701" s="8">
        <v>0</v>
      </c>
      <c r="L1701" s="8">
        <v>2377</v>
      </c>
      <c r="M1701" s="9">
        <f t="shared" si="91"/>
        <v>48.510204081632651</v>
      </c>
      <c r="N1701" s="8">
        <v>8</v>
      </c>
      <c r="O1701" s="8">
        <v>1</v>
      </c>
      <c r="P1701" s="8">
        <v>2</v>
      </c>
      <c r="Q1701" s="8">
        <v>53358</v>
      </c>
      <c r="R1701" s="9">
        <f t="shared" si="92"/>
        <v>1088.9387755102041</v>
      </c>
      <c r="S1701" s="5">
        <v>1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1</v>
      </c>
      <c r="AA1701" s="5">
        <v>0</v>
      </c>
      <c r="AB1701" s="5">
        <v>0</v>
      </c>
      <c r="AC1701" s="5">
        <v>1</v>
      </c>
      <c r="AD1701" s="5">
        <v>0</v>
      </c>
      <c r="AE1701" s="115">
        <v>20414</v>
      </c>
      <c r="AF1701" s="5">
        <v>0</v>
      </c>
    </row>
    <row r="1702" spans="1:32" x14ac:dyDescent="0.25">
      <c r="A1702" s="2">
        <v>2013</v>
      </c>
      <c r="B1702" s="1" t="s">
        <v>30</v>
      </c>
      <c r="C1702" s="8">
        <v>37</v>
      </c>
      <c r="D1702" s="8">
        <v>4071</v>
      </c>
      <c r="E1702" s="9">
        <f t="shared" si="93"/>
        <v>9168.9189189189201</v>
      </c>
      <c r="F1702" s="8">
        <v>3060</v>
      </c>
      <c r="G1702" s="8">
        <v>371</v>
      </c>
      <c r="H1702" s="8">
        <v>159</v>
      </c>
      <c r="I1702" s="8">
        <v>0</v>
      </c>
      <c r="J1702" s="8">
        <v>0</v>
      </c>
      <c r="K1702" s="8">
        <v>0</v>
      </c>
      <c r="L1702" s="8">
        <v>1888</v>
      </c>
      <c r="M1702" s="9">
        <f t="shared" si="91"/>
        <v>51.027027027027025</v>
      </c>
      <c r="N1702" s="8">
        <v>7</v>
      </c>
      <c r="O1702" s="8">
        <v>2</v>
      </c>
      <c r="P1702" s="8">
        <v>0</v>
      </c>
      <c r="Q1702" s="8">
        <v>26354</v>
      </c>
      <c r="R1702" s="9">
        <f t="shared" si="92"/>
        <v>712.27027027027032</v>
      </c>
      <c r="S1702" s="5">
        <v>1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1</v>
      </c>
      <c r="AA1702" s="5">
        <v>0</v>
      </c>
      <c r="AB1702" s="5">
        <v>0</v>
      </c>
      <c r="AC1702" s="5">
        <v>1</v>
      </c>
      <c r="AD1702" s="5">
        <v>0</v>
      </c>
      <c r="AE1702" s="115">
        <v>5830</v>
      </c>
      <c r="AF1702" s="5">
        <v>0</v>
      </c>
    </row>
    <row r="1703" spans="1:32" x14ac:dyDescent="0.25">
      <c r="A1703" s="2">
        <v>2013</v>
      </c>
      <c r="B1703" s="1" t="s">
        <v>31</v>
      </c>
      <c r="C1703" s="9">
        <v>1450</v>
      </c>
      <c r="D1703" s="9">
        <v>362640</v>
      </c>
      <c r="E1703" s="9">
        <f t="shared" si="93"/>
        <v>20841.379310344826</v>
      </c>
      <c r="F1703" s="9">
        <v>2125</v>
      </c>
      <c r="G1703" s="9">
        <v>660</v>
      </c>
      <c r="H1703" s="9">
        <v>277</v>
      </c>
      <c r="I1703" s="9">
        <v>0</v>
      </c>
      <c r="J1703" s="9">
        <v>2597.3000000000002</v>
      </c>
      <c r="K1703" s="9">
        <v>1670.2</v>
      </c>
      <c r="L1703" s="9">
        <v>52508</v>
      </c>
      <c r="M1703" s="9">
        <f t="shared" si="91"/>
        <v>36.212413793103451</v>
      </c>
      <c r="N1703" s="9">
        <v>117</v>
      </c>
      <c r="O1703" s="9">
        <v>26</v>
      </c>
      <c r="P1703" s="9">
        <v>0</v>
      </c>
      <c r="Q1703" s="9">
        <v>1847908</v>
      </c>
      <c r="R1703" s="9">
        <f t="shared" si="92"/>
        <v>1274.4193103448276</v>
      </c>
      <c r="S1703" s="5">
        <v>1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1</v>
      </c>
      <c r="AA1703" s="5">
        <v>0</v>
      </c>
      <c r="AB1703" s="5">
        <v>1</v>
      </c>
      <c r="AC1703" s="5">
        <v>1</v>
      </c>
      <c r="AD1703" s="5">
        <v>1</v>
      </c>
      <c r="AE1703" s="115">
        <v>1553982</v>
      </c>
      <c r="AF1703" s="5">
        <v>1</v>
      </c>
    </row>
    <row r="1704" spans="1:32" x14ac:dyDescent="0.25">
      <c r="A1704" s="2">
        <v>2013</v>
      </c>
      <c r="B1704" s="1" t="s">
        <v>31</v>
      </c>
      <c r="C1704" s="8">
        <v>169</v>
      </c>
      <c r="D1704" s="8">
        <v>30669</v>
      </c>
      <c r="E1704" s="9">
        <f t="shared" si="93"/>
        <v>15122.781065088757</v>
      </c>
      <c r="F1704" s="8">
        <v>363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4743</v>
      </c>
      <c r="M1704" s="9">
        <f t="shared" si="91"/>
        <v>28.065088757396449</v>
      </c>
      <c r="N1704" s="8">
        <v>15</v>
      </c>
      <c r="O1704" s="8">
        <v>0</v>
      </c>
      <c r="P1704" s="8">
        <v>0</v>
      </c>
      <c r="Q1704" s="8">
        <v>138503</v>
      </c>
      <c r="R1704" s="9">
        <f t="shared" si="92"/>
        <v>819.54437869822482</v>
      </c>
      <c r="S1704" s="5">
        <v>0</v>
      </c>
      <c r="T1704" s="5">
        <v>0</v>
      </c>
      <c r="U1704" s="5">
        <v>0</v>
      </c>
      <c r="V1704" s="5">
        <v>0</v>
      </c>
      <c r="W1704" s="5">
        <v>1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>
        <v>0</v>
      </c>
      <c r="AE1704" s="115">
        <v>105719</v>
      </c>
      <c r="AF1704" s="5">
        <v>0</v>
      </c>
    </row>
    <row r="1705" spans="1:32" x14ac:dyDescent="0.25">
      <c r="A1705" s="2">
        <v>2013</v>
      </c>
      <c r="B1705" s="1" t="s">
        <v>31</v>
      </c>
      <c r="C1705" s="8">
        <v>287</v>
      </c>
      <c r="D1705" s="8">
        <v>67255</v>
      </c>
      <c r="E1705" s="9">
        <f t="shared" si="93"/>
        <v>19528.164924506389</v>
      </c>
      <c r="F1705" s="8">
        <v>0</v>
      </c>
      <c r="G1705" s="8">
        <v>0</v>
      </c>
      <c r="H1705" s="8">
        <v>0</v>
      </c>
      <c r="I1705" s="15">
        <v>38856</v>
      </c>
      <c r="J1705" s="8">
        <v>0</v>
      </c>
      <c r="K1705" s="8">
        <v>0</v>
      </c>
      <c r="L1705" s="15">
        <v>1503</v>
      </c>
      <c r="M1705" s="9">
        <f t="shared" si="91"/>
        <v>5.2369337979094075</v>
      </c>
      <c r="N1705" s="15">
        <v>20</v>
      </c>
      <c r="O1705" s="8">
        <v>0</v>
      </c>
      <c r="P1705" s="8">
        <v>0</v>
      </c>
      <c r="Q1705" s="8">
        <v>285445</v>
      </c>
      <c r="R1705" s="9">
        <f t="shared" si="92"/>
        <v>994.58188153310107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1</v>
      </c>
      <c r="AB1705" s="5">
        <v>0</v>
      </c>
      <c r="AC1705" s="5">
        <v>0</v>
      </c>
      <c r="AD1705" s="5">
        <v>0</v>
      </c>
      <c r="AE1705" s="115">
        <v>406324</v>
      </c>
      <c r="AF1705" s="5">
        <v>0</v>
      </c>
    </row>
    <row r="1706" spans="1:32" x14ac:dyDescent="0.25">
      <c r="A1706" s="2">
        <v>2013</v>
      </c>
      <c r="B1706" s="1" t="s">
        <v>29</v>
      </c>
      <c r="C1706" s="15">
        <v>42</v>
      </c>
      <c r="D1706" s="15">
        <v>5272</v>
      </c>
      <c r="E1706" s="9">
        <f t="shared" si="93"/>
        <v>10460.317460317461</v>
      </c>
      <c r="F1706" s="15">
        <v>1990</v>
      </c>
      <c r="G1706" s="15">
        <f>140+32+203</f>
        <v>375</v>
      </c>
      <c r="H1706" s="15">
        <v>0</v>
      </c>
      <c r="I1706" s="15">
        <v>0</v>
      </c>
      <c r="J1706" s="15">
        <v>0</v>
      </c>
      <c r="K1706" s="15">
        <v>0</v>
      </c>
      <c r="L1706" s="15">
        <v>3882</v>
      </c>
      <c r="M1706" s="9">
        <f t="shared" si="91"/>
        <v>92.428571428571431</v>
      </c>
      <c r="N1706" s="15">
        <v>10</v>
      </c>
      <c r="O1706" s="15">
        <v>2</v>
      </c>
      <c r="P1706" s="15">
        <v>1</v>
      </c>
      <c r="Q1706" s="15">
        <v>46277</v>
      </c>
      <c r="R1706" s="9">
        <f t="shared" si="92"/>
        <v>1101.8333333333333</v>
      </c>
      <c r="S1706" s="5">
        <v>1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1</v>
      </c>
      <c r="AA1706" s="5">
        <v>0</v>
      </c>
      <c r="AB1706" s="5">
        <v>0</v>
      </c>
      <c r="AC1706" s="5">
        <v>0</v>
      </c>
      <c r="AD1706" s="5">
        <v>0</v>
      </c>
      <c r="AE1706" s="115">
        <v>9717</v>
      </c>
      <c r="AF1706" s="5">
        <v>0</v>
      </c>
    </row>
    <row r="1707" spans="1:32" x14ac:dyDescent="0.25">
      <c r="A1707" s="2">
        <v>2013</v>
      </c>
      <c r="B1707" s="1" t="s">
        <v>30</v>
      </c>
      <c r="C1707" s="15">
        <v>20</v>
      </c>
      <c r="D1707" s="15">
        <v>2182</v>
      </c>
      <c r="E1707" s="9">
        <f t="shared" si="93"/>
        <v>9091.6666666666661</v>
      </c>
      <c r="F1707" s="15">
        <v>2264</v>
      </c>
      <c r="G1707" s="15">
        <f>115+67</f>
        <v>182</v>
      </c>
      <c r="H1707" s="15">
        <v>115</v>
      </c>
      <c r="I1707" s="15">
        <v>0</v>
      </c>
      <c r="J1707" s="15">
        <v>0</v>
      </c>
      <c r="K1707" s="15">
        <v>0</v>
      </c>
      <c r="L1707" s="15">
        <v>2877</v>
      </c>
      <c r="M1707" s="9">
        <f t="shared" si="91"/>
        <v>143.85</v>
      </c>
      <c r="N1707" s="15">
        <v>8</v>
      </c>
      <c r="O1707" s="15">
        <v>4</v>
      </c>
      <c r="P1707" s="15">
        <v>1</v>
      </c>
      <c r="Q1707" s="15">
        <v>20392</v>
      </c>
      <c r="R1707" s="9">
        <f t="shared" si="92"/>
        <v>1019.6</v>
      </c>
      <c r="S1707" s="5">
        <v>1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1</v>
      </c>
      <c r="AA1707" s="5">
        <v>0</v>
      </c>
      <c r="AB1707" s="5">
        <v>0</v>
      </c>
      <c r="AC1707" s="5">
        <v>1</v>
      </c>
      <c r="AD1707" s="5">
        <v>0</v>
      </c>
      <c r="AE1707" s="115">
        <v>5613</v>
      </c>
      <c r="AF1707" s="5">
        <v>0</v>
      </c>
    </row>
    <row r="1708" spans="1:32" x14ac:dyDescent="0.25">
      <c r="A1708" s="2">
        <v>2013</v>
      </c>
      <c r="B1708" s="1" t="s">
        <v>35</v>
      </c>
      <c r="C1708" s="15">
        <v>16</v>
      </c>
      <c r="D1708" s="15">
        <v>1404</v>
      </c>
      <c r="E1708" s="9">
        <f t="shared" si="93"/>
        <v>7312.5</v>
      </c>
      <c r="F1708" s="15">
        <v>1546</v>
      </c>
      <c r="G1708" s="15">
        <v>226</v>
      </c>
      <c r="H1708" s="15">
        <v>128</v>
      </c>
      <c r="I1708" s="15">
        <v>0</v>
      </c>
      <c r="J1708" s="15">
        <v>0</v>
      </c>
      <c r="K1708" s="15">
        <v>0</v>
      </c>
      <c r="L1708" s="15">
        <v>2213</v>
      </c>
      <c r="M1708" s="9">
        <f t="shared" si="91"/>
        <v>138.3125</v>
      </c>
      <c r="N1708" s="15">
        <v>6</v>
      </c>
      <c r="O1708" s="15">
        <v>2</v>
      </c>
      <c r="P1708" s="15">
        <v>1</v>
      </c>
      <c r="Q1708" s="15">
        <v>10847</v>
      </c>
      <c r="R1708" s="9">
        <f t="shared" si="92"/>
        <v>677.9375</v>
      </c>
      <c r="S1708" s="5">
        <v>1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1</v>
      </c>
      <c r="AA1708" s="5">
        <v>0</v>
      </c>
      <c r="AB1708" s="5">
        <v>0</v>
      </c>
      <c r="AC1708" s="5">
        <v>1</v>
      </c>
      <c r="AD1708" s="5">
        <v>0</v>
      </c>
      <c r="AE1708" s="115">
        <v>3735</v>
      </c>
      <c r="AF1708" s="5">
        <v>0</v>
      </c>
    </row>
    <row r="1709" spans="1:32" x14ac:dyDescent="0.25">
      <c r="A1709" s="2">
        <v>2013</v>
      </c>
      <c r="B1709" s="1" t="s">
        <v>35</v>
      </c>
      <c r="C1709" s="15">
        <v>16</v>
      </c>
      <c r="D1709" s="15">
        <v>1598</v>
      </c>
      <c r="E1709" s="9">
        <f t="shared" si="93"/>
        <v>8322.9166666666661</v>
      </c>
      <c r="F1709" s="15">
        <v>1432</v>
      </c>
      <c r="G1709" s="15">
        <v>145</v>
      </c>
      <c r="H1709" s="15">
        <v>125</v>
      </c>
      <c r="I1709" s="15">
        <v>0</v>
      </c>
      <c r="J1709" s="15">
        <v>0</v>
      </c>
      <c r="K1709" s="15">
        <v>0</v>
      </c>
      <c r="L1709" s="15">
        <v>885</v>
      </c>
      <c r="M1709" s="9">
        <f t="shared" si="91"/>
        <v>55.3125</v>
      </c>
      <c r="N1709" s="15">
        <v>4</v>
      </c>
      <c r="O1709" s="15">
        <v>2</v>
      </c>
      <c r="P1709" s="15">
        <v>0</v>
      </c>
      <c r="Q1709" s="15">
        <v>11998</v>
      </c>
      <c r="R1709" s="9">
        <f t="shared" si="92"/>
        <v>749.875</v>
      </c>
      <c r="S1709" s="5">
        <v>1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1</v>
      </c>
      <c r="AA1709" s="5">
        <v>0</v>
      </c>
      <c r="AB1709" s="5">
        <v>0</v>
      </c>
      <c r="AC1709" s="5">
        <v>1</v>
      </c>
      <c r="AD1709" s="5">
        <v>0</v>
      </c>
      <c r="AE1709" s="115">
        <v>4795</v>
      </c>
      <c r="AF1709" s="5">
        <v>0</v>
      </c>
    </row>
    <row r="1710" spans="1:32" x14ac:dyDescent="0.25">
      <c r="A1710" s="2">
        <v>2013</v>
      </c>
      <c r="B1710" s="1" t="s">
        <v>31</v>
      </c>
      <c r="C1710" s="15">
        <v>24</v>
      </c>
      <c r="D1710" s="15">
        <v>2125</v>
      </c>
      <c r="E1710" s="9">
        <f t="shared" si="93"/>
        <v>7378.4722222222226</v>
      </c>
      <c r="F1710" s="15">
        <v>2260</v>
      </c>
      <c r="G1710" s="15">
        <v>163</v>
      </c>
      <c r="H1710" s="15">
        <v>72</v>
      </c>
      <c r="I1710" s="15">
        <v>0</v>
      </c>
      <c r="J1710" s="15">
        <v>2.2000000000000002</v>
      </c>
      <c r="K1710" s="15">
        <v>0</v>
      </c>
      <c r="L1710" s="15">
        <v>1365</v>
      </c>
      <c r="M1710" s="9">
        <f t="shared" si="91"/>
        <v>56.875</v>
      </c>
      <c r="N1710" s="15">
        <v>5</v>
      </c>
      <c r="O1710" s="15">
        <v>2</v>
      </c>
      <c r="P1710" s="15">
        <v>1</v>
      </c>
      <c r="Q1710" s="15">
        <v>17891</v>
      </c>
      <c r="R1710" s="9">
        <f t="shared" si="92"/>
        <v>745.45833333333337</v>
      </c>
      <c r="S1710" s="5">
        <v>1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1</v>
      </c>
      <c r="AA1710" s="5">
        <v>0</v>
      </c>
      <c r="AB1710" s="5">
        <v>1</v>
      </c>
      <c r="AC1710" s="5">
        <v>1</v>
      </c>
      <c r="AD1710" s="5">
        <v>1</v>
      </c>
      <c r="AE1710" s="115">
        <v>6904</v>
      </c>
      <c r="AF1710" s="5">
        <v>0</v>
      </c>
    </row>
    <row r="1711" spans="1:32" x14ac:dyDescent="0.25">
      <c r="A1711" s="2">
        <v>2013</v>
      </c>
      <c r="B1711" s="1" t="s">
        <v>31</v>
      </c>
      <c r="C1711" s="15">
        <v>147</v>
      </c>
      <c r="D1711" s="15">
        <v>26389</v>
      </c>
      <c r="E1711" s="9">
        <f t="shared" si="93"/>
        <v>14959.750566893425</v>
      </c>
      <c r="F1711" s="15">
        <v>4843</v>
      </c>
      <c r="G1711" s="15">
        <f>501+603</f>
        <v>1104</v>
      </c>
      <c r="H1711" s="15">
        <v>501</v>
      </c>
      <c r="I1711" s="15">
        <v>0</v>
      </c>
      <c r="J1711" s="15">
        <v>0</v>
      </c>
      <c r="K1711" s="15">
        <v>0</v>
      </c>
      <c r="L1711" s="15">
        <v>7877</v>
      </c>
      <c r="M1711" s="9">
        <f t="shared" si="91"/>
        <v>53.585034013605444</v>
      </c>
      <c r="N1711" s="15">
        <v>17</v>
      </c>
      <c r="O1711" s="15">
        <v>5</v>
      </c>
      <c r="P1711" s="15">
        <v>3</v>
      </c>
      <c r="Q1711" s="15">
        <v>187608</v>
      </c>
      <c r="R1711" s="9">
        <f t="shared" si="92"/>
        <v>1276.2448979591836</v>
      </c>
      <c r="S1711" s="5">
        <v>1</v>
      </c>
      <c r="T1711" s="5">
        <v>1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1</v>
      </c>
      <c r="AA1711" s="5">
        <v>0</v>
      </c>
      <c r="AB1711" s="5">
        <v>0</v>
      </c>
      <c r="AC1711" s="5">
        <v>1</v>
      </c>
      <c r="AD1711" s="5">
        <v>0</v>
      </c>
      <c r="AE1711" s="115">
        <v>74966</v>
      </c>
      <c r="AF1711" s="5">
        <v>1</v>
      </c>
    </row>
    <row r="1712" spans="1:32" x14ac:dyDescent="0.25">
      <c r="A1712" s="2">
        <v>2013</v>
      </c>
      <c r="B1712" s="1" t="s">
        <v>29</v>
      </c>
      <c r="C1712" s="15">
        <v>16</v>
      </c>
      <c r="D1712" s="15">
        <v>1439</v>
      </c>
      <c r="E1712" s="9">
        <f t="shared" si="93"/>
        <v>7494.791666666667</v>
      </c>
      <c r="F1712" s="15">
        <v>480</v>
      </c>
      <c r="G1712" s="15">
        <f>58+6</f>
        <v>64</v>
      </c>
      <c r="H1712" s="15">
        <v>58</v>
      </c>
      <c r="I1712" s="15">
        <v>0</v>
      </c>
      <c r="J1712" s="15">
        <v>0</v>
      </c>
      <c r="K1712" s="15">
        <v>0</v>
      </c>
      <c r="L1712" s="15">
        <v>362</v>
      </c>
      <c r="M1712" s="9">
        <f t="shared" si="91"/>
        <v>22.625</v>
      </c>
      <c r="N1712" s="15">
        <v>3</v>
      </c>
      <c r="O1712" s="15">
        <v>0</v>
      </c>
      <c r="P1712" s="15">
        <v>0</v>
      </c>
      <c r="Q1712" s="15">
        <v>3484</v>
      </c>
      <c r="R1712" s="9">
        <f t="shared" si="92"/>
        <v>217.75</v>
      </c>
      <c r="S1712" s="5">
        <v>1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1</v>
      </c>
      <c r="AA1712" s="5">
        <v>0</v>
      </c>
      <c r="AB1712" s="5">
        <v>0</v>
      </c>
      <c r="AC1712" s="5">
        <v>1</v>
      </c>
      <c r="AD1712" s="5">
        <v>0</v>
      </c>
      <c r="AE1712" s="115">
        <v>5237</v>
      </c>
      <c r="AF1712" s="5">
        <v>0</v>
      </c>
    </row>
    <row r="1713" spans="1:32" x14ac:dyDescent="0.25">
      <c r="A1713" s="2">
        <v>2013</v>
      </c>
      <c r="B1713" s="1" t="s">
        <v>29</v>
      </c>
      <c r="C1713" s="15">
        <v>7</v>
      </c>
      <c r="D1713" s="15">
        <v>728</v>
      </c>
      <c r="E1713" s="9">
        <f t="shared" si="93"/>
        <v>8666.6666666666661</v>
      </c>
      <c r="F1713" s="15">
        <v>1705</v>
      </c>
      <c r="G1713" s="15">
        <f>83+61</f>
        <v>144</v>
      </c>
      <c r="H1713" s="15">
        <v>83</v>
      </c>
      <c r="I1713" s="15">
        <v>0</v>
      </c>
      <c r="J1713" s="15">
        <v>0</v>
      </c>
      <c r="K1713" s="15">
        <v>0</v>
      </c>
      <c r="L1713" s="15">
        <v>2227</v>
      </c>
      <c r="M1713" s="9">
        <f t="shared" si="91"/>
        <v>318.14285714285717</v>
      </c>
      <c r="N1713" s="15">
        <v>1</v>
      </c>
      <c r="O1713" s="15">
        <v>0</v>
      </c>
      <c r="P1713" s="15">
        <v>1</v>
      </c>
      <c r="Q1713" s="15">
        <v>5170</v>
      </c>
      <c r="R1713" s="9">
        <f t="shared" si="92"/>
        <v>738.57142857142856</v>
      </c>
      <c r="S1713" s="5">
        <v>1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1</v>
      </c>
      <c r="AA1713" s="5">
        <v>0</v>
      </c>
      <c r="AB1713" s="5">
        <v>0</v>
      </c>
      <c r="AC1713" s="5">
        <v>1</v>
      </c>
      <c r="AD1713" s="5">
        <v>0</v>
      </c>
      <c r="AE1713" s="115">
        <v>5618</v>
      </c>
      <c r="AF1713" s="5">
        <v>0</v>
      </c>
    </row>
    <row r="1714" spans="1:32" x14ac:dyDescent="0.25">
      <c r="A1714" s="2">
        <v>2013</v>
      </c>
      <c r="B1714" s="1" t="s">
        <v>30</v>
      </c>
      <c r="C1714" s="15">
        <v>3</v>
      </c>
      <c r="D1714" s="15">
        <v>485</v>
      </c>
      <c r="E1714" s="9">
        <f t="shared" si="93"/>
        <v>13472.222222222221</v>
      </c>
      <c r="F1714" s="15">
        <v>2587</v>
      </c>
      <c r="G1714" s="15">
        <v>0</v>
      </c>
      <c r="H1714" s="15">
        <v>0</v>
      </c>
      <c r="I1714" s="15">
        <v>0</v>
      </c>
      <c r="J1714" s="15">
        <v>0</v>
      </c>
      <c r="K1714" s="15">
        <v>0</v>
      </c>
      <c r="L1714" s="15">
        <v>225</v>
      </c>
      <c r="M1714" s="9">
        <f t="shared" si="91"/>
        <v>75</v>
      </c>
      <c r="N1714" s="15">
        <v>0</v>
      </c>
      <c r="O1714" s="15">
        <v>0</v>
      </c>
      <c r="P1714" s="15">
        <v>0</v>
      </c>
      <c r="Q1714" s="15">
        <v>5966</v>
      </c>
      <c r="R1714" s="9">
        <f t="shared" si="92"/>
        <v>1988.6666666666667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115">
        <v>183</v>
      </c>
      <c r="AF1714" s="5">
        <v>0</v>
      </c>
    </row>
    <row r="1715" spans="1:32" x14ac:dyDescent="0.25">
      <c r="A1715" s="2">
        <v>2013</v>
      </c>
      <c r="B1715" s="1" t="s">
        <v>30</v>
      </c>
      <c r="C1715" s="15">
        <v>3</v>
      </c>
      <c r="D1715" s="15">
        <v>280</v>
      </c>
      <c r="E1715" s="9">
        <f t="shared" si="93"/>
        <v>7777.7777777777774</v>
      </c>
      <c r="F1715" s="15">
        <v>1243</v>
      </c>
      <c r="G1715" s="15">
        <v>45</v>
      </c>
      <c r="H1715" s="15">
        <v>21</v>
      </c>
      <c r="I1715" s="15">
        <v>0</v>
      </c>
      <c r="J1715" s="15">
        <v>0</v>
      </c>
      <c r="K1715" s="15">
        <v>0</v>
      </c>
      <c r="L1715" s="15">
        <v>3126</v>
      </c>
      <c r="M1715" s="9">
        <f t="shared" si="91"/>
        <v>1042</v>
      </c>
      <c r="N1715" s="15">
        <v>9</v>
      </c>
      <c r="O1715" s="15">
        <v>2</v>
      </c>
      <c r="P1715" s="15">
        <v>0</v>
      </c>
      <c r="Q1715" s="15">
        <v>2346</v>
      </c>
      <c r="R1715" s="9">
        <f t="shared" si="92"/>
        <v>782</v>
      </c>
      <c r="S1715" s="5">
        <v>1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1</v>
      </c>
      <c r="AA1715" s="5">
        <v>0</v>
      </c>
      <c r="AB1715" s="5">
        <v>0</v>
      </c>
      <c r="AC1715" s="5">
        <v>1</v>
      </c>
      <c r="AD1715" s="5">
        <v>0</v>
      </c>
      <c r="AE1715" s="115">
        <v>659</v>
      </c>
      <c r="AF1715" s="5">
        <v>0</v>
      </c>
    </row>
    <row r="1716" spans="1:32" x14ac:dyDescent="0.25">
      <c r="A1716" s="2">
        <v>2013</v>
      </c>
      <c r="B1716" s="1" t="s">
        <v>35</v>
      </c>
      <c r="C1716" s="15">
        <v>8</v>
      </c>
      <c r="D1716" s="15">
        <v>786</v>
      </c>
      <c r="E1716" s="9">
        <f t="shared" si="93"/>
        <v>8187.5</v>
      </c>
      <c r="F1716" s="15">
        <v>2229</v>
      </c>
      <c r="G1716" s="15">
        <v>77</v>
      </c>
      <c r="H1716" s="15">
        <v>72</v>
      </c>
      <c r="I1716" s="15">
        <v>0</v>
      </c>
      <c r="J1716" s="15">
        <v>0</v>
      </c>
      <c r="K1716" s="15">
        <v>0</v>
      </c>
      <c r="L1716" s="15">
        <v>2426</v>
      </c>
      <c r="M1716" s="9">
        <f t="shared" si="91"/>
        <v>303.25</v>
      </c>
      <c r="N1716" s="15">
        <v>12</v>
      </c>
      <c r="O1716" s="15">
        <v>1</v>
      </c>
      <c r="P1716" s="15">
        <v>2</v>
      </c>
      <c r="Q1716" s="15">
        <v>15653</v>
      </c>
      <c r="R1716" s="9">
        <f t="shared" si="92"/>
        <v>1956.625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1</v>
      </c>
      <c r="AA1716" s="5">
        <v>0</v>
      </c>
      <c r="AB1716" s="5">
        <v>0</v>
      </c>
      <c r="AC1716" s="5">
        <v>1</v>
      </c>
      <c r="AD1716" s="5">
        <v>0</v>
      </c>
      <c r="AE1716" s="115">
        <v>15509</v>
      </c>
      <c r="AF1716" s="5">
        <v>0</v>
      </c>
    </row>
    <row r="1717" spans="1:32" x14ac:dyDescent="0.25">
      <c r="A1717" s="2">
        <v>2013</v>
      </c>
      <c r="B1717" s="1" t="s">
        <v>29</v>
      </c>
      <c r="C1717" s="15">
        <v>2</v>
      </c>
      <c r="D1717" s="15">
        <v>193</v>
      </c>
      <c r="E1717" s="9">
        <f t="shared" si="93"/>
        <v>8041.6666666666661</v>
      </c>
      <c r="F1717" s="15">
        <v>913</v>
      </c>
      <c r="G1717" s="15">
        <v>0</v>
      </c>
      <c r="H1717" s="15">
        <v>0</v>
      </c>
      <c r="I1717" s="15">
        <v>0</v>
      </c>
      <c r="J1717" s="15">
        <v>0</v>
      </c>
      <c r="K1717" s="15">
        <v>0</v>
      </c>
      <c r="L1717" s="15">
        <v>75</v>
      </c>
      <c r="M1717" s="9">
        <f t="shared" si="91"/>
        <v>37.5</v>
      </c>
      <c r="N1717" s="15">
        <v>1</v>
      </c>
      <c r="O1717" s="15">
        <v>0</v>
      </c>
      <c r="P1717" s="15">
        <v>0</v>
      </c>
      <c r="Q1717" s="15">
        <v>4591</v>
      </c>
      <c r="R1717" s="9">
        <f t="shared" si="92"/>
        <v>2295.5</v>
      </c>
      <c r="S1717" s="5">
        <v>1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115">
        <v>977</v>
      </c>
      <c r="AF1717" s="5">
        <v>1</v>
      </c>
    </row>
    <row r="1718" spans="1:32" x14ac:dyDescent="0.25">
      <c r="A1718" s="2">
        <v>2013</v>
      </c>
      <c r="B1718" s="1" t="s">
        <v>30</v>
      </c>
      <c r="C1718" s="9">
        <v>3</v>
      </c>
      <c r="D1718" s="9">
        <v>131</v>
      </c>
      <c r="E1718" s="9">
        <f t="shared" si="93"/>
        <v>3638.8888888888887</v>
      </c>
      <c r="F1718" s="9">
        <v>2005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1350</v>
      </c>
      <c r="M1718" s="9">
        <f t="shared" si="91"/>
        <v>450</v>
      </c>
      <c r="N1718" s="9">
        <v>7</v>
      </c>
      <c r="O1718" s="9">
        <v>2</v>
      </c>
      <c r="P1718" s="9">
        <v>1</v>
      </c>
      <c r="Q1718" s="9">
        <v>2534</v>
      </c>
      <c r="R1718" s="9">
        <f t="shared" si="92"/>
        <v>844.66666666666663</v>
      </c>
      <c r="S1718" s="5">
        <v>1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115">
        <v>246</v>
      </c>
      <c r="AF1718" s="5">
        <v>0</v>
      </c>
    </row>
    <row r="1719" spans="1:32" x14ac:dyDescent="0.25">
      <c r="A1719" s="2">
        <v>2013</v>
      </c>
      <c r="B1719" s="1" t="s">
        <v>30</v>
      </c>
      <c r="C1719" s="8">
        <v>10</v>
      </c>
      <c r="D1719" s="8">
        <v>906</v>
      </c>
      <c r="E1719" s="9">
        <f t="shared" si="93"/>
        <v>7550</v>
      </c>
      <c r="F1719" s="8">
        <v>2259</v>
      </c>
      <c r="G1719" s="8">
        <v>61</v>
      </c>
      <c r="H1719" s="8">
        <v>49</v>
      </c>
      <c r="I1719" s="8">
        <v>0</v>
      </c>
      <c r="J1719" s="8">
        <v>0</v>
      </c>
      <c r="K1719" s="8">
        <v>0</v>
      </c>
      <c r="L1719" s="8">
        <v>1680</v>
      </c>
      <c r="M1719" s="9">
        <f t="shared" si="91"/>
        <v>168</v>
      </c>
      <c r="N1719" s="8">
        <v>6</v>
      </c>
      <c r="O1719" s="8">
        <v>0</v>
      </c>
      <c r="P1719" s="8">
        <v>0</v>
      </c>
      <c r="Q1719" s="15">
        <v>4015</v>
      </c>
      <c r="R1719" s="9">
        <f t="shared" si="92"/>
        <v>401.5</v>
      </c>
      <c r="S1719" s="5">
        <v>1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1</v>
      </c>
      <c r="AA1719" s="5">
        <v>0</v>
      </c>
      <c r="AB1719" s="5">
        <v>0</v>
      </c>
      <c r="AC1719" s="5">
        <v>1</v>
      </c>
      <c r="AD1719" s="5">
        <v>0</v>
      </c>
      <c r="AE1719" s="115">
        <v>2023</v>
      </c>
      <c r="AF1719" s="5">
        <v>0</v>
      </c>
    </row>
    <row r="1720" spans="1:32" x14ac:dyDescent="0.25">
      <c r="A1720" s="2">
        <v>2013</v>
      </c>
      <c r="B1720" s="1" t="s">
        <v>30</v>
      </c>
      <c r="C1720" s="8">
        <v>6</v>
      </c>
      <c r="D1720" s="8">
        <v>451</v>
      </c>
      <c r="E1720" s="9">
        <f t="shared" si="93"/>
        <v>6263.8888888888896</v>
      </c>
      <c r="F1720" s="8">
        <v>1259</v>
      </c>
      <c r="G1720" s="81">
        <v>26</v>
      </c>
      <c r="H1720" s="8">
        <v>24</v>
      </c>
      <c r="I1720" s="8">
        <v>0</v>
      </c>
      <c r="J1720" s="8">
        <v>0</v>
      </c>
      <c r="K1720" s="8">
        <v>0</v>
      </c>
      <c r="L1720" s="8">
        <v>2160</v>
      </c>
      <c r="M1720" s="9">
        <f t="shared" si="91"/>
        <v>360</v>
      </c>
      <c r="N1720" s="8">
        <v>6</v>
      </c>
      <c r="O1720" s="8">
        <v>3</v>
      </c>
      <c r="P1720" s="8">
        <v>0</v>
      </c>
      <c r="Q1720" s="8">
        <v>12598</v>
      </c>
      <c r="R1720" s="9">
        <f t="shared" si="92"/>
        <v>2099.6666666666665</v>
      </c>
      <c r="S1720" s="5">
        <v>1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1</v>
      </c>
      <c r="AA1720" s="5">
        <v>0</v>
      </c>
      <c r="AB1720" s="5">
        <v>0</v>
      </c>
      <c r="AC1720" s="5">
        <v>1</v>
      </c>
      <c r="AD1720" s="5">
        <v>0</v>
      </c>
      <c r="AE1720" s="115">
        <v>2290</v>
      </c>
      <c r="AF1720" s="5">
        <v>0</v>
      </c>
    </row>
    <row r="1721" spans="1:32" x14ac:dyDescent="0.25">
      <c r="A1721" s="2">
        <v>2013</v>
      </c>
      <c r="B1721" s="1" t="s">
        <v>30</v>
      </c>
      <c r="C1721" s="8">
        <v>3</v>
      </c>
      <c r="D1721" s="8">
        <v>234</v>
      </c>
      <c r="E1721" s="9">
        <f t="shared" si="93"/>
        <v>6500</v>
      </c>
      <c r="F1721" s="8">
        <v>1616</v>
      </c>
      <c r="G1721" s="8">
        <v>0</v>
      </c>
      <c r="H1721" s="8">
        <v>0</v>
      </c>
      <c r="I1721" s="8">
        <v>0</v>
      </c>
      <c r="J1721" s="8">
        <v>0</v>
      </c>
      <c r="K1721" s="8">
        <v>0</v>
      </c>
      <c r="L1721" s="8">
        <v>819</v>
      </c>
      <c r="M1721" s="9">
        <f t="shared" si="91"/>
        <v>273</v>
      </c>
      <c r="N1721" s="8">
        <v>1</v>
      </c>
      <c r="O1721" s="8">
        <v>1</v>
      </c>
      <c r="P1721" s="8">
        <v>0</v>
      </c>
      <c r="Q1721" s="8">
        <v>2623</v>
      </c>
      <c r="R1721" s="9">
        <f t="shared" si="92"/>
        <v>874.33333333333337</v>
      </c>
      <c r="S1721" s="5">
        <v>1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115">
        <v>643</v>
      </c>
      <c r="AF1721" s="5">
        <v>0</v>
      </c>
    </row>
    <row r="1722" spans="1:32" x14ac:dyDescent="0.25">
      <c r="A1722" s="2">
        <v>2013</v>
      </c>
      <c r="B1722" s="1" t="s">
        <v>30</v>
      </c>
      <c r="C1722" s="8">
        <v>4</v>
      </c>
      <c r="D1722" s="8">
        <v>330</v>
      </c>
      <c r="E1722" s="9">
        <f t="shared" si="93"/>
        <v>6875</v>
      </c>
      <c r="F1722" s="8">
        <v>2205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800</v>
      </c>
      <c r="M1722" s="9">
        <f t="shared" si="91"/>
        <v>200</v>
      </c>
      <c r="N1722" s="8">
        <v>1</v>
      </c>
      <c r="O1722" s="8">
        <v>1</v>
      </c>
      <c r="P1722" s="8">
        <v>0</v>
      </c>
      <c r="Q1722" s="8">
        <v>6056</v>
      </c>
      <c r="R1722" s="9">
        <f t="shared" si="92"/>
        <v>1514</v>
      </c>
      <c r="S1722" s="5">
        <v>1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0</v>
      </c>
      <c r="AE1722" s="115">
        <v>793</v>
      </c>
      <c r="AF1722" s="5">
        <v>0</v>
      </c>
    </row>
    <row r="1723" spans="1:32" x14ac:dyDescent="0.25">
      <c r="A1723" s="2">
        <v>2013</v>
      </c>
      <c r="B1723" s="1" t="s">
        <v>30</v>
      </c>
      <c r="C1723" s="8">
        <v>74</v>
      </c>
      <c r="D1723" s="8">
        <v>9951</v>
      </c>
      <c r="E1723" s="9">
        <f t="shared" si="93"/>
        <v>11206.08108108108</v>
      </c>
      <c r="F1723" s="8">
        <v>2667</v>
      </c>
      <c r="G1723" s="8">
        <v>937</v>
      </c>
      <c r="H1723" s="8">
        <v>393</v>
      </c>
      <c r="I1723" s="8">
        <v>0</v>
      </c>
      <c r="J1723" s="8">
        <v>0</v>
      </c>
      <c r="K1723" s="8">
        <v>0</v>
      </c>
      <c r="L1723" s="8">
        <v>5400</v>
      </c>
      <c r="M1723" s="9">
        <f t="shared" si="91"/>
        <v>72.972972972972968</v>
      </c>
      <c r="N1723" s="8">
        <v>18</v>
      </c>
      <c r="O1723" s="8">
        <v>3</v>
      </c>
      <c r="P1723" s="8">
        <v>2</v>
      </c>
      <c r="Q1723" s="8">
        <v>43873</v>
      </c>
      <c r="R1723" s="9">
        <f t="shared" si="92"/>
        <v>592.87837837837833</v>
      </c>
      <c r="S1723" s="5">
        <v>1</v>
      </c>
      <c r="T1723" s="5">
        <v>0</v>
      </c>
      <c r="U1723" s="5">
        <v>1</v>
      </c>
      <c r="V1723" s="5">
        <v>0</v>
      </c>
      <c r="W1723" s="5">
        <v>0</v>
      </c>
      <c r="X1723" s="5">
        <v>0</v>
      </c>
      <c r="Y1723" s="5">
        <v>0</v>
      </c>
      <c r="Z1723" s="5">
        <v>1</v>
      </c>
      <c r="AA1723" s="5">
        <v>0</v>
      </c>
      <c r="AB1723" s="5">
        <v>0</v>
      </c>
      <c r="AC1723" s="5">
        <v>1</v>
      </c>
      <c r="AD1723" s="5">
        <v>0</v>
      </c>
      <c r="AE1723" s="115">
        <v>25268</v>
      </c>
      <c r="AF1723" s="5">
        <v>1</v>
      </c>
    </row>
    <row r="1724" spans="1:32" x14ac:dyDescent="0.25">
      <c r="A1724" s="2">
        <v>2013</v>
      </c>
      <c r="B1724" s="1" t="s">
        <v>30</v>
      </c>
      <c r="C1724" s="8">
        <v>11</v>
      </c>
      <c r="D1724" s="8">
        <v>986</v>
      </c>
      <c r="E1724" s="9">
        <f t="shared" si="93"/>
        <v>7469.69696969697</v>
      </c>
      <c r="F1724" s="8">
        <v>1531</v>
      </c>
      <c r="G1724" s="8">
        <v>248</v>
      </c>
      <c r="H1724" s="8">
        <v>0</v>
      </c>
      <c r="I1724" s="8">
        <v>0</v>
      </c>
      <c r="J1724" s="8">
        <v>0</v>
      </c>
      <c r="K1724" s="8">
        <v>0</v>
      </c>
      <c r="L1724" s="8">
        <v>3362</v>
      </c>
      <c r="M1724" s="9">
        <f t="shared" si="91"/>
        <v>305.63636363636363</v>
      </c>
      <c r="N1724" s="8">
        <v>6</v>
      </c>
      <c r="O1724" s="8">
        <v>2</v>
      </c>
      <c r="P1724" s="8">
        <v>1</v>
      </c>
      <c r="Q1724" s="8">
        <v>10274</v>
      </c>
      <c r="R1724" s="9">
        <f t="shared" si="92"/>
        <v>934</v>
      </c>
      <c r="S1724" s="5">
        <v>1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1</v>
      </c>
      <c r="AA1724" s="5">
        <v>0</v>
      </c>
      <c r="AB1724" s="5">
        <v>0</v>
      </c>
      <c r="AC1724" s="5">
        <v>0</v>
      </c>
      <c r="AD1724" s="5">
        <v>0</v>
      </c>
      <c r="AE1724" s="115">
        <v>1928</v>
      </c>
      <c r="AF1724" s="5">
        <v>0</v>
      </c>
    </row>
    <row r="1725" spans="1:32" x14ac:dyDescent="0.25">
      <c r="A1725" s="2">
        <v>2013</v>
      </c>
      <c r="B1725" s="1" t="s">
        <v>30</v>
      </c>
      <c r="C1725" s="8">
        <v>4</v>
      </c>
      <c r="D1725" s="8">
        <v>202</v>
      </c>
      <c r="E1725" s="9">
        <f t="shared" si="93"/>
        <v>4208.333333333333</v>
      </c>
      <c r="F1725" s="8">
        <v>3758</v>
      </c>
      <c r="G1725" s="8">
        <v>0</v>
      </c>
      <c r="H1725" s="8">
        <v>0</v>
      </c>
      <c r="I1725" s="8">
        <v>0</v>
      </c>
      <c r="J1725" s="8">
        <v>0</v>
      </c>
      <c r="K1725" s="8">
        <v>0</v>
      </c>
      <c r="L1725" s="8">
        <v>386</v>
      </c>
      <c r="M1725" s="9">
        <f t="shared" si="91"/>
        <v>96.5</v>
      </c>
      <c r="N1725" s="8">
        <v>1</v>
      </c>
      <c r="O1725" s="8">
        <v>0</v>
      </c>
      <c r="P1725" s="8">
        <v>0</v>
      </c>
      <c r="Q1725" s="8">
        <v>1402</v>
      </c>
      <c r="R1725" s="9">
        <f t="shared" si="92"/>
        <v>350.5</v>
      </c>
      <c r="S1725" s="5">
        <v>1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115">
        <v>909</v>
      </c>
      <c r="AF1725" s="5">
        <v>0</v>
      </c>
    </row>
    <row r="1726" spans="1:32" x14ac:dyDescent="0.25">
      <c r="A1726" s="2">
        <v>2013</v>
      </c>
      <c r="B1726" s="1" t="s">
        <v>29</v>
      </c>
      <c r="C1726" s="8">
        <v>20</v>
      </c>
      <c r="D1726" s="8">
        <v>1748</v>
      </c>
      <c r="E1726" s="9">
        <f t="shared" si="93"/>
        <v>7283.3333333333339</v>
      </c>
      <c r="F1726" s="8">
        <v>1002</v>
      </c>
      <c r="G1726" s="8">
        <v>235</v>
      </c>
      <c r="H1726" s="8">
        <v>149</v>
      </c>
      <c r="I1726" s="8">
        <v>0</v>
      </c>
      <c r="J1726" s="8">
        <v>0</v>
      </c>
      <c r="K1726" s="8">
        <v>0</v>
      </c>
      <c r="L1726" s="8">
        <v>1313</v>
      </c>
      <c r="M1726" s="9">
        <f t="shared" si="91"/>
        <v>65.650000000000006</v>
      </c>
      <c r="N1726" s="8">
        <v>4</v>
      </c>
      <c r="O1726" s="8">
        <v>2</v>
      </c>
      <c r="P1726" s="8">
        <v>2</v>
      </c>
      <c r="Q1726" s="8">
        <v>4922</v>
      </c>
      <c r="R1726" s="9">
        <f t="shared" si="92"/>
        <v>246.1</v>
      </c>
      <c r="S1726" s="5">
        <v>1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1</v>
      </c>
      <c r="AA1726" s="5">
        <v>0</v>
      </c>
      <c r="AB1726" s="5">
        <v>0</v>
      </c>
      <c r="AC1726" s="5">
        <v>1</v>
      </c>
      <c r="AD1726" s="5">
        <v>0</v>
      </c>
      <c r="AE1726" s="115">
        <v>4545</v>
      </c>
      <c r="AF1726" s="5">
        <v>0</v>
      </c>
    </row>
    <row r="1727" spans="1:32" x14ac:dyDescent="0.25">
      <c r="A1727" s="2">
        <v>2013</v>
      </c>
      <c r="B1727" s="1" t="s">
        <v>29</v>
      </c>
      <c r="C1727" s="8">
        <v>7</v>
      </c>
      <c r="D1727" s="8">
        <v>606</v>
      </c>
      <c r="E1727" s="9">
        <f t="shared" si="93"/>
        <v>7214.2857142857147</v>
      </c>
      <c r="F1727" s="8">
        <v>500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162</v>
      </c>
      <c r="M1727" s="9">
        <f t="shared" si="91"/>
        <v>23.142857142857142</v>
      </c>
      <c r="N1727" s="8">
        <v>2</v>
      </c>
      <c r="O1727" s="8">
        <v>0</v>
      </c>
      <c r="P1727" s="8">
        <v>0</v>
      </c>
      <c r="Q1727" s="8">
        <v>237</v>
      </c>
      <c r="R1727" s="9">
        <f t="shared" si="92"/>
        <v>33.857142857142854</v>
      </c>
      <c r="S1727" s="5">
        <v>1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>
        <v>0</v>
      </c>
      <c r="AE1727" s="115">
        <v>455</v>
      </c>
      <c r="AF1727" s="5">
        <v>1</v>
      </c>
    </row>
    <row r="1728" spans="1:32" x14ac:dyDescent="0.25">
      <c r="A1728" s="2">
        <v>2013</v>
      </c>
      <c r="B1728" s="1" t="s">
        <v>29</v>
      </c>
      <c r="C1728" s="9">
        <v>722</v>
      </c>
      <c r="D1728" s="9">
        <v>147914</v>
      </c>
      <c r="E1728" s="9">
        <f t="shared" si="93"/>
        <v>17072.25300092336</v>
      </c>
      <c r="F1728" s="9">
        <v>15616</v>
      </c>
      <c r="G1728" s="9">
        <v>3818</v>
      </c>
      <c r="H1728" s="9">
        <v>1321</v>
      </c>
      <c r="I1728" s="9">
        <v>17740</v>
      </c>
      <c r="J1728" s="9">
        <v>0</v>
      </c>
      <c r="K1728" s="9">
        <v>0</v>
      </c>
      <c r="L1728" s="9">
        <v>41992</v>
      </c>
      <c r="M1728" s="9">
        <f t="shared" si="91"/>
        <v>58.1606648199446</v>
      </c>
      <c r="N1728" s="9">
        <v>112</v>
      </c>
      <c r="O1728" s="9">
        <v>29</v>
      </c>
      <c r="P1728" s="9">
        <v>7</v>
      </c>
      <c r="Q1728" s="9">
        <v>1043830</v>
      </c>
      <c r="R1728" s="9">
        <f t="shared" si="92"/>
        <v>1445.7479224376732</v>
      </c>
      <c r="S1728" s="5">
        <v>1</v>
      </c>
      <c r="T1728" s="5">
        <v>0</v>
      </c>
      <c r="U1728" s="5">
        <v>1</v>
      </c>
      <c r="V1728" s="5">
        <v>0</v>
      </c>
      <c r="W1728" s="5">
        <v>0</v>
      </c>
      <c r="X1728" s="5">
        <v>0</v>
      </c>
      <c r="Y1728" s="5">
        <v>0</v>
      </c>
      <c r="Z1728" s="5">
        <v>1</v>
      </c>
      <c r="AA1728" s="5">
        <v>1</v>
      </c>
      <c r="AB1728" s="5">
        <v>0</v>
      </c>
      <c r="AC1728" s="5">
        <v>1</v>
      </c>
      <c r="AD1728" s="5">
        <v>0</v>
      </c>
      <c r="AE1728" s="115">
        <v>508996</v>
      </c>
      <c r="AF1728" s="5">
        <v>0</v>
      </c>
    </row>
    <row r="1729" spans="1:32" x14ac:dyDescent="0.25">
      <c r="A1729" s="2">
        <v>2013</v>
      </c>
      <c r="B1729" s="1" t="s">
        <v>29</v>
      </c>
      <c r="C1729" s="8">
        <v>19</v>
      </c>
      <c r="D1729" s="8">
        <v>3416</v>
      </c>
      <c r="E1729" s="9">
        <f t="shared" si="93"/>
        <v>14982.456140350876</v>
      </c>
      <c r="F1729" s="8">
        <v>2387</v>
      </c>
      <c r="G1729" s="8">
        <v>343</v>
      </c>
      <c r="H1729" s="8">
        <v>150</v>
      </c>
      <c r="I1729" s="8">
        <v>0</v>
      </c>
      <c r="J1729" s="8">
        <v>0</v>
      </c>
      <c r="K1729" s="8">
        <v>0</v>
      </c>
      <c r="L1729" s="8">
        <v>357</v>
      </c>
      <c r="M1729" s="9">
        <f t="shared" si="91"/>
        <v>18.789473684210527</v>
      </c>
      <c r="N1729" s="8">
        <v>0</v>
      </c>
      <c r="O1729" s="8">
        <v>0</v>
      </c>
      <c r="P1729" s="8">
        <v>0</v>
      </c>
      <c r="Q1729" s="8">
        <v>10045</v>
      </c>
      <c r="R1729" s="9">
        <f t="shared" si="92"/>
        <v>528.68421052631584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1</v>
      </c>
      <c r="AA1729" s="5">
        <v>0</v>
      </c>
      <c r="AB1729" s="5">
        <v>0</v>
      </c>
      <c r="AC1729" s="5">
        <v>1</v>
      </c>
      <c r="AD1729" s="5">
        <v>0</v>
      </c>
      <c r="AE1729" s="115">
        <v>5110</v>
      </c>
      <c r="AF1729" s="5">
        <v>0</v>
      </c>
    </row>
    <row r="1730" spans="1:32" x14ac:dyDescent="0.25">
      <c r="A1730" s="2">
        <v>2013</v>
      </c>
      <c r="B1730" s="1" t="s">
        <v>29</v>
      </c>
      <c r="C1730" s="8">
        <v>10</v>
      </c>
      <c r="D1730" s="8">
        <v>1671</v>
      </c>
      <c r="E1730" s="9">
        <f t="shared" si="93"/>
        <v>13924.999999999998</v>
      </c>
      <c r="F1730" s="8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448</v>
      </c>
      <c r="M1730" s="9">
        <f t="shared" si="91"/>
        <v>44.8</v>
      </c>
      <c r="N1730" s="8">
        <v>4</v>
      </c>
      <c r="O1730" s="8">
        <v>0</v>
      </c>
      <c r="P1730" s="8">
        <v>0</v>
      </c>
      <c r="Q1730" s="8">
        <v>12199</v>
      </c>
      <c r="R1730" s="9">
        <f t="shared" si="92"/>
        <v>1219.9000000000001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>
        <v>0</v>
      </c>
      <c r="AE1730" s="115">
        <v>3752</v>
      </c>
      <c r="AF1730" s="5">
        <v>1</v>
      </c>
    </row>
    <row r="1731" spans="1:32" x14ac:dyDescent="0.25">
      <c r="A1731" s="2">
        <v>2013</v>
      </c>
      <c r="B1731" s="1" t="s">
        <v>29</v>
      </c>
      <c r="C1731" s="8">
        <v>307</v>
      </c>
      <c r="D1731" s="8">
        <v>61348</v>
      </c>
      <c r="E1731" s="9">
        <f t="shared" si="93"/>
        <v>16652.551574375677</v>
      </c>
      <c r="F1731" s="8">
        <v>425</v>
      </c>
      <c r="G1731" s="8">
        <v>0</v>
      </c>
      <c r="H1731" s="8">
        <v>0</v>
      </c>
      <c r="I1731" s="8">
        <v>0</v>
      </c>
      <c r="J1731" s="8">
        <v>627.92899999999997</v>
      </c>
      <c r="K1731" s="8">
        <v>473.82400000000001</v>
      </c>
      <c r="L1731" s="8">
        <v>15519</v>
      </c>
      <c r="M1731" s="9">
        <f t="shared" si="91"/>
        <v>50.550488599348533</v>
      </c>
      <c r="N1731" s="8">
        <v>13</v>
      </c>
      <c r="O1731" s="8">
        <v>0</v>
      </c>
      <c r="P1731" s="8">
        <v>0</v>
      </c>
      <c r="Q1731" s="8">
        <v>449728</v>
      </c>
      <c r="R1731" s="9">
        <f t="shared" si="92"/>
        <v>1464.9120521172638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1</v>
      </c>
      <c r="AC1731" s="5">
        <v>0</v>
      </c>
      <c r="AD1731" s="5">
        <v>1</v>
      </c>
      <c r="AE1731" s="115">
        <v>314762</v>
      </c>
      <c r="AF1731" s="5">
        <v>1</v>
      </c>
    </row>
    <row r="1732" spans="1:32" x14ac:dyDescent="0.25">
      <c r="A1732" s="2">
        <v>2013</v>
      </c>
      <c r="B1732" s="1" t="s">
        <v>29</v>
      </c>
      <c r="C1732" s="8">
        <v>11</v>
      </c>
      <c r="D1732" s="8">
        <v>1396</v>
      </c>
      <c r="E1732" s="9">
        <f t="shared" si="93"/>
        <v>10575.757575757576</v>
      </c>
      <c r="F1732" s="8">
        <v>695</v>
      </c>
      <c r="G1732" s="8">
        <v>116</v>
      </c>
      <c r="H1732" s="8">
        <v>37</v>
      </c>
      <c r="I1732" s="8">
        <v>0</v>
      </c>
      <c r="J1732" s="8">
        <v>0</v>
      </c>
      <c r="K1732" s="8">
        <v>0</v>
      </c>
      <c r="L1732" s="8">
        <v>302</v>
      </c>
      <c r="M1732" s="9">
        <f t="shared" ref="M1732:M1795" si="94">L1732/C1732</f>
        <v>27.454545454545453</v>
      </c>
      <c r="N1732" s="8">
        <v>0</v>
      </c>
      <c r="O1732" s="8">
        <v>0</v>
      </c>
      <c r="P1732" s="8">
        <v>0</v>
      </c>
      <c r="Q1732" s="8">
        <v>3508</v>
      </c>
      <c r="R1732" s="9">
        <f t="shared" ref="R1732:R1795" si="95">Q1732/C1732</f>
        <v>318.90909090909093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1</v>
      </c>
      <c r="AA1732" s="5">
        <v>0</v>
      </c>
      <c r="AB1732" s="5">
        <v>0</v>
      </c>
      <c r="AC1732" s="5">
        <v>1</v>
      </c>
      <c r="AD1732" s="5">
        <v>0</v>
      </c>
      <c r="AE1732" s="115">
        <v>2370</v>
      </c>
      <c r="AF1732" s="5">
        <v>1</v>
      </c>
    </row>
    <row r="1733" spans="1:32" x14ac:dyDescent="0.25">
      <c r="A1733" s="2">
        <v>2013</v>
      </c>
      <c r="B1733" s="1" t="s">
        <v>29</v>
      </c>
      <c r="C1733" s="8">
        <v>61</v>
      </c>
      <c r="D1733" s="8">
        <v>10928</v>
      </c>
      <c r="E1733" s="9">
        <f t="shared" si="93"/>
        <v>14928.961748633879</v>
      </c>
      <c r="F1733" s="8">
        <v>1310</v>
      </c>
      <c r="G1733" s="8">
        <v>332</v>
      </c>
      <c r="H1733" s="8">
        <v>205</v>
      </c>
      <c r="I1733" s="8">
        <v>0</v>
      </c>
      <c r="J1733" s="8">
        <v>0</v>
      </c>
      <c r="K1733" s="8">
        <v>0</v>
      </c>
      <c r="L1733" s="8">
        <v>1579</v>
      </c>
      <c r="M1733" s="9">
        <f t="shared" si="94"/>
        <v>25.885245901639344</v>
      </c>
      <c r="N1733" s="8">
        <v>11</v>
      </c>
      <c r="O1733" s="8">
        <v>0</v>
      </c>
      <c r="P1733" s="8">
        <v>1</v>
      </c>
      <c r="Q1733" s="8">
        <v>42200</v>
      </c>
      <c r="R1733" s="9">
        <f t="shared" si="95"/>
        <v>691.80327868852464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1</v>
      </c>
      <c r="AA1733" s="5">
        <v>0</v>
      </c>
      <c r="AB1733" s="5">
        <v>0</v>
      </c>
      <c r="AC1733" s="5">
        <v>1</v>
      </c>
      <c r="AD1733" s="5">
        <v>0</v>
      </c>
      <c r="AE1733" s="115">
        <v>33197</v>
      </c>
      <c r="AF1733" s="5">
        <v>0</v>
      </c>
    </row>
    <row r="1734" spans="1:32" x14ac:dyDescent="0.25">
      <c r="A1734" s="2">
        <v>2013</v>
      </c>
      <c r="B1734" s="1" t="s">
        <v>29</v>
      </c>
      <c r="C1734" s="8">
        <v>3</v>
      </c>
      <c r="D1734" s="8">
        <v>272</v>
      </c>
      <c r="E1734" s="9">
        <f t="shared" si="93"/>
        <v>7555.5555555555566</v>
      </c>
      <c r="F1734" s="8">
        <v>37</v>
      </c>
      <c r="G1734" s="8">
        <v>19</v>
      </c>
      <c r="H1734" s="8">
        <v>7</v>
      </c>
      <c r="I1734" s="8">
        <v>0</v>
      </c>
      <c r="J1734" s="8">
        <v>0</v>
      </c>
      <c r="K1734" s="8">
        <v>0</v>
      </c>
      <c r="L1734" s="8">
        <v>225</v>
      </c>
      <c r="M1734" s="9">
        <f t="shared" si="94"/>
        <v>75</v>
      </c>
      <c r="N1734" s="8">
        <v>2</v>
      </c>
      <c r="O1734" s="8">
        <v>0</v>
      </c>
      <c r="P1734" s="8">
        <v>0</v>
      </c>
      <c r="Q1734" s="8">
        <v>38848</v>
      </c>
      <c r="R1734" s="9">
        <f t="shared" si="95"/>
        <v>12949.333333333334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1</v>
      </c>
      <c r="AA1734" s="5">
        <v>0</v>
      </c>
      <c r="AB1734" s="5">
        <v>0</v>
      </c>
      <c r="AC1734" s="5">
        <v>1</v>
      </c>
      <c r="AD1734" s="5">
        <v>0</v>
      </c>
      <c r="AE1734" s="115">
        <v>1118</v>
      </c>
      <c r="AF1734" s="5">
        <v>1</v>
      </c>
    </row>
    <row r="1735" spans="1:32" x14ac:dyDescent="0.25">
      <c r="A1735" s="2">
        <v>2013</v>
      </c>
      <c r="B1735" s="1" t="s">
        <v>30</v>
      </c>
      <c r="C1735" s="8">
        <v>44</v>
      </c>
      <c r="D1735" s="8">
        <v>5214</v>
      </c>
      <c r="E1735" s="9">
        <f t="shared" si="93"/>
        <v>9875</v>
      </c>
      <c r="F1735" s="8">
        <v>2418</v>
      </c>
      <c r="G1735" s="8">
        <v>405</v>
      </c>
      <c r="H1735" s="8">
        <v>320</v>
      </c>
      <c r="I1735" s="8">
        <v>0</v>
      </c>
      <c r="J1735" s="8">
        <v>0</v>
      </c>
      <c r="K1735" s="8">
        <v>0</v>
      </c>
      <c r="L1735" s="8">
        <v>6120</v>
      </c>
      <c r="M1735" s="9">
        <f t="shared" si="94"/>
        <v>139.09090909090909</v>
      </c>
      <c r="N1735" s="8">
        <v>17</v>
      </c>
      <c r="O1735" s="8">
        <v>9</v>
      </c>
      <c r="P1735" s="8">
        <v>1</v>
      </c>
      <c r="Q1735" s="8">
        <v>57537</v>
      </c>
      <c r="R1735" s="9">
        <f t="shared" si="95"/>
        <v>1307.659090909091</v>
      </c>
      <c r="S1735" s="5">
        <v>1</v>
      </c>
      <c r="T1735" s="5">
        <v>1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1</v>
      </c>
      <c r="AA1735" s="5">
        <v>0</v>
      </c>
      <c r="AB1735" s="5">
        <v>0</v>
      </c>
      <c r="AC1735" s="5">
        <v>1</v>
      </c>
      <c r="AD1735" s="5">
        <v>0</v>
      </c>
      <c r="AE1735" s="115">
        <v>16347</v>
      </c>
      <c r="AF1735" s="5">
        <v>0</v>
      </c>
    </row>
    <row r="1736" spans="1:32" x14ac:dyDescent="0.25">
      <c r="A1736" s="2">
        <v>2013</v>
      </c>
      <c r="B1736" s="1" t="s">
        <v>30</v>
      </c>
      <c r="C1736" s="8">
        <v>149</v>
      </c>
      <c r="D1736" s="8">
        <v>21860</v>
      </c>
      <c r="E1736" s="9">
        <f t="shared" si="93"/>
        <v>12225.950782997763</v>
      </c>
      <c r="F1736" s="8">
        <v>5358</v>
      </c>
      <c r="G1736" s="8">
        <v>2539</v>
      </c>
      <c r="H1736" s="8">
        <v>633</v>
      </c>
      <c r="I1736" s="8">
        <v>0</v>
      </c>
      <c r="J1736" s="8">
        <v>0</v>
      </c>
      <c r="K1736" s="8">
        <v>0</v>
      </c>
      <c r="L1736" s="8">
        <v>7585</v>
      </c>
      <c r="M1736" s="9">
        <f t="shared" si="94"/>
        <v>50.906040268456373</v>
      </c>
      <c r="N1736" s="8">
        <v>19</v>
      </c>
      <c r="O1736" s="8">
        <v>9</v>
      </c>
      <c r="P1736" s="8">
        <v>4</v>
      </c>
      <c r="Q1736" s="8">
        <v>164414</v>
      </c>
      <c r="R1736" s="9">
        <f t="shared" si="95"/>
        <v>1103.4496644295302</v>
      </c>
      <c r="S1736" s="5">
        <v>1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1</v>
      </c>
      <c r="AA1736" s="5">
        <v>0</v>
      </c>
      <c r="AB1736" s="5">
        <v>0</v>
      </c>
      <c r="AC1736" s="5">
        <v>1</v>
      </c>
      <c r="AD1736" s="5">
        <v>0</v>
      </c>
      <c r="AE1736" s="115">
        <v>64959</v>
      </c>
      <c r="AF1736" s="5">
        <v>1</v>
      </c>
    </row>
    <row r="1737" spans="1:32" x14ac:dyDescent="0.25">
      <c r="A1737" s="2">
        <v>2013</v>
      </c>
      <c r="B1737" s="1" t="s">
        <v>30</v>
      </c>
      <c r="C1737" s="8">
        <v>270</v>
      </c>
      <c r="D1737" s="8">
        <v>39472</v>
      </c>
      <c r="E1737" s="9">
        <f t="shared" si="93"/>
        <v>12182.716049382718</v>
      </c>
      <c r="F1737" s="8">
        <v>7436</v>
      </c>
      <c r="G1737" s="8">
        <v>3109</v>
      </c>
      <c r="H1737" s="8">
        <v>1054</v>
      </c>
      <c r="I1737" s="8">
        <v>0</v>
      </c>
      <c r="J1737" s="8">
        <v>0</v>
      </c>
      <c r="K1737" s="8">
        <v>0</v>
      </c>
      <c r="L1737" s="8">
        <v>15991</v>
      </c>
      <c r="M1737" s="9">
        <f t="shared" si="94"/>
        <v>59.225925925925928</v>
      </c>
      <c r="N1737" s="8">
        <v>47</v>
      </c>
      <c r="O1737" s="8">
        <v>11</v>
      </c>
      <c r="P1737" s="8">
        <v>5</v>
      </c>
      <c r="Q1737" s="8">
        <v>271680</v>
      </c>
      <c r="R1737" s="9">
        <f t="shared" si="95"/>
        <v>1006.2222222222222</v>
      </c>
      <c r="S1737" s="5">
        <v>1</v>
      </c>
      <c r="T1737" s="5">
        <v>0</v>
      </c>
      <c r="U1737" s="5">
        <v>0</v>
      </c>
      <c r="V1737" s="5">
        <v>0</v>
      </c>
      <c r="W1737" s="5">
        <v>0</v>
      </c>
      <c r="X1737" s="5">
        <v>1</v>
      </c>
      <c r="Y1737" s="5">
        <v>0</v>
      </c>
      <c r="Z1737" s="5">
        <v>1</v>
      </c>
      <c r="AA1737" s="5">
        <v>0</v>
      </c>
      <c r="AB1737" s="5">
        <v>0</v>
      </c>
      <c r="AC1737" s="5">
        <v>1</v>
      </c>
      <c r="AD1737" s="5">
        <v>0</v>
      </c>
      <c r="AE1737" s="115">
        <v>152564</v>
      </c>
      <c r="AF1737" s="5">
        <v>0</v>
      </c>
    </row>
    <row r="1738" spans="1:32" x14ac:dyDescent="0.25">
      <c r="A1738" s="2">
        <v>2013</v>
      </c>
      <c r="B1738" s="1" t="s">
        <v>31</v>
      </c>
      <c r="C1738" s="8">
        <v>81</v>
      </c>
      <c r="D1738" s="8">
        <v>7874</v>
      </c>
      <c r="E1738" s="9">
        <f t="shared" si="93"/>
        <v>8100.8230452674898</v>
      </c>
      <c r="F1738" s="8">
        <v>0</v>
      </c>
      <c r="G1738" s="8">
        <v>648</v>
      </c>
      <c r="H1738" s="8">
        <v>157</v>
      </c>
      <c r="I1738" s="8">
        <v>0</v>
      </c>
      <c r="J1738" s="8">
        <v>0</v>
      </c>
      <c r="K1738" s="8">
        <v>0</v>
      </c>
      <c r="L1738" s="8">
        <v>780</v>
      </c>
      <c r="M1738" s="9">
        <f t="shared" si="94"/>
        <v>9.6296296296296298</v>
      </c>
      <c r="N1738" s="8">
        <v>0</v>
      </c>
      <c r="O1738" s="8">
        <v>0</v>
      </c>
      <c r="P1738" s="8">
        <v>0</v>
      </c>
      <c r="Q1738" s="8">
        <v>16424</v>
      </c>
      <c r="R1738" s="9">
        <f t="shared" si="95"/>
        <v>202.76543209876544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1</v>
      </c>
      <c r="AA1738" s="5">
        <v>0</v>
      </c>
      <c r="AB1738" s="5">
        <v>0</v>
      </c>
      <c r="AC1738" s="5">
        <v>1</v>
      </c>
      <c r="AD1738" s="5">
        <v>0</v>
      </c>
      <c r="AE1738" s="115">
        <v>27227</v>
      </c>
      <c r="AF1738" s="5">
        <v>1</v>
      </c>
    </row>
    <row r="1739" spans="1:32" x14ac:dyDescent="0.25">
      <c r="A1739" s="2">
        <v>2013</v>
      </c>
      <c r="B1739" s="1" t="s">
        <v>30</v>
      </c>
      <c r="C1739" s="8">
        <v>142</v>
      </c>
      <c r="D1739" s="8">
        <v>23455</v>
      </c>
      <c r="E1739" s="9">
        <f t="shared" ref="E1739:E1781" si="96">D1739/C1739/12*1000</f>
        <v>13764.671361502345</v>
      </c>
      <c r="F1739" s="8">
        <v>4449</v>
      </c>
      <c r="G1739" s="8">
        <v>1622</v>
      </c>
      <c r="H1739" s="8">
        <v>527</v>
      </c>
      <c r="I1739" s="8">
        <v>0</v>
      </c>
      <c r="J1739" s="8">
        <v>0</v>
      </c>
      <c r="K1739" s="8">
        <v>0</v>
      </c>
      <c r="L1739" s="8">
        <v>12591</v>
      </c>
      <c r="M1739" s="9">
        <f t="shared" si="94"/>
        <v>88.66901408450704</v>
      </c>
      <c r="N1739" s="8">
        <v>25</v>
      </c>
      <c r="O1739" s="8">
        <v>6</v>
      </c>
      <c r="P1739" s="8">
        <v>1</v>
      </c>
      <c r="Q1739" s="8">
        <v>142114</v>
      </c>
      <c r="R1739" s="9">
        <f t="shared" si="95"/>
        <v>1000.8028169014085</v>
      </c>
      <c r="S1739" s="5">
        <v>1</v>
      </c>
      <c r="T1739" s="5">
        <v>1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1</v>
      </c>
      <c r="AA1739" s="5">
        <v>0</v>
      </c>
      <c r="AB1739" s="5">
        <v>0</v>
      </c>
      <c r="AC1739" s="5">
        <v>1</v>
      </c>
      <c r="AD1739" s="5">
        <v>0</v>
      </c>
      <c r="AE1739" s="115">
        <v>55230</v>
      </c>
      <c r="AF1739" s="5">
        <v>1</v>
      </c>
    </row>
    <row r="1740" spans="1:32" x14ac:dyDescent="0.25">
      <c r="A1740" s="2">
        <v>2013</v>
      </c>
      <c r="B1740" s="1" t="s">
        <v>30</v>
      </c>
      <c r="C1740" s="8">
        <v>5</v>
      </c>
      <c r="D1740" s="8">
        <v>281</v>
      </c>
      <c r="E1740" s="9">
        <f t="shared" si="96"/>
        <v>4683.3333333333339</v>
      </c>
      <c r="F1740" s="8">
        <v>1840</v>
      </c>
      <c r="G1740" s="8">
        <v>0</v>
      </c>
      <c r="H1740" s="8">
        <v>0</v>
      </c>
      <c r="I1740" s="8">
        <v>0</v>
      </c>
      <c r="J1740" s="8">
        <v>0</v>
      </c>
      <c r="K1740" s="8">
        <v>0</v>
      </c>
      <c r="L1740" s="8">
        <v>696</v>
      </c>
      <c r="M1740" s="9">
        <f t="shared" si="94"/>
        <v>139.19999999999999</v>
      </c>
      <c r="N1740" s="8">
        <v>1</v>
      </c>
      <c r="O1740" s="8">
        <v>1</v>
      </c>
      <c r="P1740" s="8">
        <v>0</v>
      </c>
      <c r="Q1740" s="8">
        <v>5870</v>
      </c>
      <c r="R1740" s="9">
        <f t="shared" si="95"/>
        <v>1174</v>
      </c>
      <c r="S1740" s="5">
        <v>1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115">
        <v>672</v>
      </c>
      <c r="AF1740" s="5">
        <v>0</v>
      </c>
    </row>
    <row r="1741" spans="1:32" x14ac:dyDescent="0.25">
      <c r="A1741" s="2">
        <v>2013</v>
      </c>
      <c r="B1741" s="1" t="s">
        <v>29</v>
      </c>
      <c r="C1741" s="8">
        <v>4</v>
      </c>
      <c r="D1741" s="8">
        <v>336</v>
      </c>
      <c r="E1741" s="9">
        <f t="shared" si="96"/>
        <v>7000</v>
      </c>
      <c r="F1741" s="8">
        <v>811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820</v>
      </c>
      <c r="M1741" s="9">
        <f t="shared" si="94"/>
        <v>205</v>
      </c>
      <c r="N1741" s="8">
        <v>6</v>
      </c>
      <c r="O1741" s="8">
        <v>2</v>
      </c>
      <c r="P1741" s="8">
        <v>0</v>
      </c>
      <c r="Q1741" s="8">
        <v>564</v>
      </c>
      <c r="R1741" s="9">
        <f t="shared" si="95"/>
        <v>141</v>
      </c>
      <c r="S1741" s="5">
        <v>1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115">
        <v>688</v>
      </c>
      <c r="AF1741" s="5">
        <v>0</v>
      </c>
    </row>
    <row r="1742" spans="1:32" x14ac:dyDescent="0.25">
      <c r="A1742" s="2">
        <v>2013</v>
      </c>
      <c r="B1742" s="1" t="s">
        <v>29</v>
      </c>
      <c r="C1742" s="8">
        <v>78</v>
      </c>
      <c r="D1742" s="8">
        <v>7527</v>
      </c>
      <c r="E1742" s="9">
        <f t="shared" si="96"/>
        <v>8041.6666666666661</v>
      </c>
      <c r="F1742" s="8">
        <v>2475</v>
      </c>
      <c r="G1742" s="8">
        <v>584</v>
      </c>
      <c r="H1742" s="8">
        <v>316</v>
      </c>
      <c r="I1742" s="8">
        <v>0</v>
      </c>
      <c r="J1742" s="8">
        <v>0</v>
      </c>
      <c r="K1742" s="8">
        <v>0</v>
      </c>
      <c r="L1742" s="8">
        <v>4649</v>
      </c>
      <c r="M1742" s="9">
        <f t="shared" si="94"/>
        <v>59.602564102564102</v>
      </c>
      <c r="N1742" s="8">
        <v>15</v>
      </c>
      <c r="O1742" s="8">
        <v>3</v>
      </c>
      <c r="P1742" s="8">
        <v>2</v>
      </c>
      <c r="Q1742" s="8">
        <v>65656</v>
      </c>
      <c r="R1742" s="9">
        <f t="shared" si="95"/>
        <v>841.74358974358972</v>
      </c>
      <c r="S1742" s="5">
        <v>1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1</v>
      </c>
      <c r="AA1742" s="5">
        <v>0</v>
      </c>
      <c r="AB1742" s="5">
        <v>0</v>
      </c>
      <c r="AC1742" s="5">
        <v>1</v>
      </c>
      <c r="AD1742" s="5">
        <v>0</v>
      </c>
      <c r="AE1742" s="115">
        <v>23246</v>
      </c>
      <c r="AF1742" s="5">
        <v>0</v>
      </c>
    </row>
    <row r="1743" spans="1:32" x14ac:dyDescent="0.25">
      <c r="A1743" s="2">
        <v>2013</v>
      </c>
      <c r="B1743" s="1" t="s">
        <v>30</v>
      </c>
      <c r="C1743" s="8">
        <v>48</v>
      </c>
      <c r="D1743" s="8">
        <v>5101</v>
      </c>
      <c r="E1743" s="9">
        <f t="shared" si="96"/>
        <v>8855.9027777777774</v>
      </c>
      <c r="F1743" s="8">
        <v>3386</v>
      </c>
      <c r="G1743" s="8">
        <v>355</v>
      </c>
      <c r="H1743" s="8">
        <v>181</v>
      </c>
      <c r="I1743" s="8">
        <v>0</v>
      </c>
      <c r="J1743" s="8">
        <v>0</v>
      </c>
      <c r="K1743" s="8">
        <v>0</v>
      </c>
      <c r="L1743" s="8">
        <v>2604</v>
      </c>
      <c r="M1743" s="9">
        <f t="shared" si="94"/>
        <v>54.25</v>
      </c>
      <c r="N1743" s="8">
        <v>1</v>
      </c>
      <c r="O1743" s="8">
        <v>1</v>
      </c>
      <c r="P1743" s="8">
        <v>0</v>
      </c>
      <c r="Q1743" s="8">
        <v>19259</v>
      </c>
      <c r="R1743" s="9">
        <f t="shared" si="95"/>
        <v>401.22916666666669</v>
      </c>
      <c r="S1743" s="5">
        <v>1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1</v>
      </c>
      <c r="AA1743" s="5">
        <v>0</v>
      </c>
      <c r="AB1743" s="5">
        <v>0</v>
      </c>
      <c r="AC1743" s="5">
        <v>1</v>
      </c>
      <c r="AD1743" s="5">
        <v>0</v>
      </c>
      <c r="AE1743" s="115">
        <v>12240</v>
      </c>
      <c r="AF1743" s="5">
        <v>0</v>
      </c>
    </row>
    <row r="1744" spans="1:32" x14ac:dyDescent="0.25">
      <c r="A1744" s="2">
        <v>2013</v>
      </c>
      <c r="B1744" s="1" t="s">
        <v>29</v>
      </c>
      <c r="C1744" s="8">
        <v>15</v>
      </c>
      <c r="D1744" s="8">
        <v>1435</v>
      </c>
      <c r="E1744" s="9">
        <f t="shared" si="96"/>
        <v>7972.2222222222226</v>
      </c>
      <c r="F1744" s="8">
        <v>4405</v>
      </c>
      <c r="G1744" s="8">
        <v>133</v>
      </c>
      <c r="H1744" s="8">
        <v>80</v>
      </c>
      <c r="I1744" s="8">
        <v>0</v>
      </c>
      <c r="J1744" s="8">
        <v>0</v>
      </c>
      <c r="K1744" s="8">
        <v>0</v>
      </c>
      <c r="L1744" s="8">
        <v>4620</v>
      </c>
      <c r="M1744" s="9">
        <f t="shared" si="94"/>
        <v>308</v>
      </c>
      <c r="N1744" s="8">
        <v>4</v>
      </c>
      <c r="O1744" s="8">
        <v>1</v>
      </c>
      <c r="P1744" s="8">
        <v>0</v>
      </c>
      <c r="Q1744" s="8">
        <v>38471</v>
      </c>
      <c r="R1744" s="9">
        <f t="shared" si="95"/>
        <v>2564.7333333333331</v>
      </c>
      <c r="S1744" s="5">
        <v>1</v>
      </c>
      <c r="T1744" s="5">
        <v>1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1</v>
      </c>
      <c r="AA1744" s="5">
        <v>0</v>
      </c>
      <c r="AB1744" s="5">
        <v>0</v>
      </c>
      <c r="AC1744" s="5">
        <v>1</v>
      </c>
      <c r="AD1744" s="5">
        <v>0</v>
      </c>
      <c r="AE1744" s="115">
        <v>6585</v>
      </c>
      <c r="AF1744" s="5">
        <v>1</v>
      </c>
    </row>
    <row r="1745" spans="1:32" x14ac:dyDescent="0.25">
      <c r="A1745" s="2">
        <v>2013</v>
      </c>
      <c r="B1745" s="1" t="s">
        <v>29</v>
      </c>
      <c r="C1745" s="8">
        <v>156</v>
      </c>
      <c r="D1745" s="8">
        <v>22260</v>
      </c>
      <c r="E1745" s="9">
        <f t="shared" si="96"/>
        <v>11891.025641025641</v>
      </c>
      <c r="F1745" s="8">
        <v>6947</v>
      </c>
      <c r="G1745" s="8">
        <v>939</v>
      </c>
      <c r="H1745" s="8">
        <v>414</v>
      </c>
      <c r="I1745" s="8">
        <v>0</v>
      </c>
      <c r="J1745" s="8">
        <v>0</v>
      </c>
      <c r="K1745" s="8">
        <v>0</v>
      </c>
      <c r="L1745" s="8">
        <v>10234</v>
      </c>
      <c r="M1745" s="9">
        <f t="shared" si="94"/>
        <v>65.602564102564102</v>
      </c>
      <c r="N1745" s="8">
        <v>21</v>
      </c>
      <c r="O1745" s="8">
        <v>7</v>
      </c>
      <c r="P1745" s="8">
        <v>3</v>
      </c>
      <c r="Q1745" s="8">
        <v>114436</v>
      </c>
      <c r="R1745" s="9">
        <f t="shared" si="95"/>
        <v>733.56410256410254</v>
      </c>
      <c r="S1745" s="5">
        <v>1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1</v>
      </c>
      <c r="AA1745" s="5">
        <v>0</v>
      </c>
      <c r="AB1745" s="5">
        <v>0</v>
      </c>
      <c r="AC1745" s="5">
        <v>1</v>
      </c>
      <c r="AD1745" s="5">
        <v>0</v>
      </c>
      <c r="AE1745" s="115">
        <v>45727</v>
      </c>
      <c r="AF1745" s="5">
        <v>0</v>
      </c>
    </row>
    <row r="1746" spans="1:32" x14ac:dyDescent="0.25">
      <c r="A1746" s="2">
        <v>2013</v>
      </c>
      <c r="B1746" s="1" t="s">
        <v>36</v>
      </c>
      <c r="C1746" s="33">
        <v>74</v>
      </c>
      <c r="D1746" s="33">
        <v>12170</v>
      </c>
      <c r="E1746" s="9">
        <f t="shared" si="96"/>
        <v>13704.954954954956</v>
      </c>
      <c r="F1746" s="33">
        <v>1575</v>
      </c>
      <c r="G1746" s="36">
        <v>510</v>
      </c>
      <c r="H1746" s="53">
        <v>221</v>
      </c>
      <c r="I1746" s="56">
        <v>0</v>
      </c>
      <c r="J1746" s="9">
        <v>0</v>
      </c>
      <c r="K1746" s="9">
        <v>0</v>
      </c>
      <c r="L1746" s="9">
        <v>6029</v>
      </c>
      <c r="M1746" s="9">
        <f t="shared" si="94"/>
        <v>81.472972972972968</v>
      </c>
      <c r="N1746" s="9">
        <v>22</v>
      </c>
      <c r="O1746" s="9">
        <v>2</v>
      </c>
      <c r="P1746" s="9">
        <v>3</v>
      </c>
      <c r="Q1746" s="9">
        <v>102302</v>
      </c>
      <c r="R1746" s="9">
        <f t="shared" si="95"/>
        <v>1382.4594594594594</v>
      </c>
      <c r="S1746" s="5">
        <v>1</v>
      </c>
      <c r="T1746" s="5">
        <v>0</v>
      </c>
      <c r="U1746" s="5">
        <v>1</v>
      </c>
      <c r="V1746" s="5">
        <v>0</v>
      </c>
      <c r="W1746" s="5">
        <v>0</v>
      </c>
      <c r="X1746" s="5">
        <v>0</v>
      </c>
      <c r="Y1746" s="5">
        <v>0</v>
      </c>
      <c r="Z1746" s="5">
        <v>1</v>
      </c>
      <c r="AA1746" s="5">
        <v>0</v>
      </c>
      <c r="AB1746" s="5">
        <v>0</v>
      </c>
      <c r="AC1746" s="5">
        <v>1</v>
      </c>
      <c r="AD1746" s="5">
        <v>0</v>
      </c>
      <c r="AE1746" s="115">
        <v>46400</v>
      </c>
      <c r="AF1746" s="5">
        <v>1</v>
      </c>
    </row>
    <row r="1747" spans="1:32" x14ac:dyDescent="0.25">
      <c r="A1747" s="2">
        <v>2013</v>
      </c>
      <c r="B1747" s="1" t="s">
        <v>36</v>
      </c>
      <c r="C1747" s="33">
        <v>6</v>
      </c>
      <c r="D1747" s="33">
        <v>723</v>
      </c>
      <c r="E1747" s="9">
        <f t="shared" si="96"/>
        <v>10041.666666666666</v>
      </c>
      <c r="F1747" s="33">
        <v>165</v>
      </c>
      <c r="G1747" s="36">
        <v>0</v>
      </c>
      <c r="H1747" s="53">
        <v>0</v>
      </c>
      <c r="I1747" s="56">
        <v>0</v>
      </c>
      <c r="J1747" s="9">
        <v>0</v>
      </c>
      <c r="K1747" s="9">
        <v>0</v>
      </c>
      <c r="L1747" s="9">
        <v>1126</v>
      </c>
      <c r="M1747" s="9">
        <f t="shared" si="94"/>
        <v>187.66666666666666</v>
      </c>
      <c r="N1747" s="9">
        <v>4</v>
      </c>
      <c r="O1747" s="9">
        <v>1</v>
      </c>
      <c r="P1747" s="9">
        <v>0</v>
      </c>
      <c r="Q1747" s="9">
        <v>2101</v>
      </c>
      <c r="R1747" s="9">
        <f t="shared" si="95"/>
        <v>350.16666666666669</v>
      </c>
      <c r="S1747" s="5">
        <v>1</v>
      </c>
      <c r="T1747" s="5">
        <v>0</v>
      </c>
      <c r="U1747" s="5">
        <v>1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115">
        <v>2767</v>
      </c>
      <c r="AF1747" s="5">
        <v>0</v>
      </c>
    </row>
    <row r="1748" spans="1:32" x14ac:dyDescent="0.25">
      <c r="A1748" s="2">
        <v>2013</v>
      </c>
      <c r="B1748" s="1" t="s">
        <v>36</v>
      </c>
      <c r="C1748" s="33">
        <v>4</v>
      </c>
      <c r="D1748" s="33">
        <v>424</v>
      </c>
      <c r="E1748" s="9">
        <f t="shared" si="96"/>
        <v>8833.3333333333339</v>
      </c>
      <c r="F1748" s="33">
        <v>96</v>
      </c>
      <c r="G1748" s="36">
        <v>0</v>
      </c>
      <c r="H1748" s="53">
        <v>0</v>
      </c>
      <c r="I1748" s="56">
        <v>0</v>
      </c>
      <c r="J1748" s="9">
        <v>0</v>
      </c>
      <c r="K1748" s="9">
        <v>0</v>
      </c>
      <c r="L1748" s="9">
        <v>80</v>
      </c>
      <c r="M1748" s="9">
        <f t="shared" si="94"/>
        <v>20</v>
      </c>
      <c r="N1748" s="9">
        <v>1</v>
      </c>
      <c r="O1748" s="9">
        <v>0</v>
      </c>
      <c r="P1748" s="9">
        <v>0</v>
      </c>
      <c r="Q1748" s="9">
        <v>2082</v>
      </c>
      <c r="R1748" s="9">
        <f t="shared" si="95"/>
        <v>520.5</v>
      </c>
      <c r="S1748" s="5">
        <v>1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115">
        <v>1550</v>
      </c>
      <c r="AF1748" s="5">
        <v>1</v>
      </c>
    </row>
    <row r="1749" spans="1:32" x14ac:dyDescent="0.25">
      <c r="A1749" s="2">
        <v>2013</v>
      </c>
      <c r="B1749" s="1" t="s">
        <v>30</v>
      </c>
      <c r="C1749" s="33">
        <v>212</v>
      </c>
      <c r="D1749" s="33">
        <v>50241</v>
      </c>
      <c r="E1749" s="9">
        <f t="shared" si="96"/>
        <v>19748.82075471698</v>
      </c>
      <c r="F1749" s="33">
        <v>3019</v>
      </c>
      <c r="G1749" s="36">
        <v>1640</v>
      </c>
      <c r="H1749" s="53">
        <v>610</v>
      </c>
      <c r="I1749" s="56">
        <v>0</v>
      </c>
      <c r="J1749" s="9">
        <v>0</v>
      </c>
      <c r="K1749" s="9">
        <v>0</v>
      </c>
      <c r="L1749" s="9">
        <v>14292</v>
      </c>
      <c r="M1749" s="9">
        <f t="shared" si="94"/>
        <v>67.415094339622641</v>
      </c>
      <c r="N1749" s="9">
        <v>28</v>
      </c>
      <c r="O1749" s="9">
        <v>5</v>
      </c>
      <c r="P1749" s="9">
        <v>3</v>
      </c>
      <c r="Q1749" s="9">
        <v>176119</v>
      </c>
      <c r="R1749" s="9">
        <f t="shared" si="95"/>
        <v>830.75</v>
      </c>
      <c r="S1749" s="5">
        <v>1</v>
      </c>
      <c r="T1749" s="5">
        <v>0</v>
      </c>
      <c r="U1749" s="5">
        <v>1</v>
      </c>
      <c r="V1749" s="5">
        <v>0</v>
      </c>
      <c r="W1749" s="5">
        <v>0</v>
      </c>
      <c r="X1749" s="5">
        <v>0</v>
      </c>
      <c r="Y1749" s="5">
        <v>0</v>
      </c>
      <c r="Z1749" s="5">
        <v>1</v>
      </c>
      <c r="AA1749" s="5">
        <v>0</v>
      </c>
      <c r="AB1749" s="5">
        <v>0</v>
      </c>
      <c r="AC1749" s="5">
        <v>1</v>
      </c>
      <c r="AD1749" s="5">
        <v>0</v>
      </c>
      <c r="AE1749" s="115">
        <v>104930</v>
      </c>
      <c r="AF1749" s="5">
        <v>0</v>
      </c>
    </row>
    <row r="1750" spans="1:32" x14ac:dyDescent="0.25">
      <c r="A1750" s="2">
        <v>2013</v>
      </c>
      <c r="B1750" s="1" t="s">
        <v>29</v>
      </c>
      <c r="C1750" s="33">
        <v>5</v>
      </c>
      <c r="D1750" s="33">
        <v>541</v>
      </c>
      <c r="E1750" s="9">
        <f t="shared" si="96"/>
        <v>9016.6666666666679</v>
      </c>
      <c r="F1750" s="33">
        <v>350</v>
      </c>
      <c r="G1750" s="36">
        <v>0</v>
      </c>
      <c r="H1750" s="53">
        <v>0</v>
      </c>
      <c r="I1750" s="56">
        <v>0</v>
      </c>
      <c r="J1750" s="9">
        <v>0</v>
      </c>
      <c r="K1750" s="9">
        <v>0</v>
      </c>
      <c r="L1750" s="9">
        <v>680</v>
      </c>
      <c r="M1750" s="9">
        <f t="shared" si="94"/>
        <v>136</v>
      </c>
      <c r="N1750" s="9">
        <v>6</v>
      </c>
      <c r="O1750" s="9">
        <v>0</v>
      </c>
      <c r="P1750" s="9">
        <v>0</v>
      </c>
      <c r="Q1750" s="9">
        <v>1670</v>
      </c>
      <c r="R1750" s="9">
        <f t="shared" si="95"/>
        <v>334</v>
      </c>
      <c r="S1750" s="5">
        <v>0</v>
      </c>
      <c r="T1750" s="5">
        <v>0</v>
      </c>
      <c r="U1750" s="5">
        <v>1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115">
        <v>4654</v>
      </c>
      <c r="AF1750" s="5">
        <v>0</v>
      </c>
    </row>
    <row r="1751" spans="1:32" x14ac:dyDescent="0.25">
      <c r="A1751" s="2">
        <v>2013</v>
      </c>
      <c r="B1751" s="1" t="s">
        <v>29</v>
      </c>
      <c r="C1751" s="33">
        <v>72</v>
      </c>
      <c r="D1751" s="33">
        <v>8134</v>
      </c>
      <c r="E1751" s="9">
        <f t="shared" si="96"/>
        <v>9414.3518518518522</v>
      </c>
      <c r="F1751" s="33">
        <v>1150</v>
      </c>
      <c r="G1751" s="36">
        <v>575</v>
      </c>
      <c r="H1751" s="53">
        <v>191</v>
      </c>
      <c r="I1751" s="56">
        <v>0</v>
      </c>
      <c r="J1751" s="9">
        <v>0</v>
      </c>
      <c r="K1751" s="9">
        <v>0</v>
      </c>
      <c r="L1751" s="9">
        <v>5583</v>
      </c>
      <c r="M1751" s="9">
        <f t="shared" si="94"/>
        <v>77.541666666666671</v>
      </c>
      <c r="N1751" s="9">
        <v>20</v>
      </c>
      <c r="O1751" s="9">
        <v>3</v>
      </c>
      <c r="P1751" s="9">
        <v>2</v>
      </c>
      <c r="Q1751" s="9">
        <v>59373</v>
      </c>
      <c r="R1751" s="9">
        <f t="shared" si="95"/>
        <v>824.625</v>
      </c>
      <c r="S1751" s="5">
        <v>1</v>
      </c>
      <c r="T1751" s="5">
        <v>0</v>
      </c>
      <c r="U1751" s="5">
        <v>1</v>
      </c>
      <c r="V1751" s="5">
        <v>0</v>
      </c>
      <c r="W1751" s="5">
        <v>0</v>
      </c>
      <c r="X1751" s="5">
        <v>0</v>
      </c>
      <c r="Y1751" s="5">
        <v>0</v>
      </c>
      <c r="Z1751" s="5">
        <v>1</v>
      </c>
      <c r="AA1751" s="5">
        <v>0</v>
      </c>
      <c r="AB1751" s="5">
        <v>0</v>
      </c>
      <c r="AC1751" s="5">
        <v>1</v>
      </c>
      <c r="AD1751" s="5">
        <v>0</v>
      </c>
      <c r="AE1751" s="115">
        <v>31065</v>
      </c>
      <c r="AF1751" s="5">
        <v>0</v>
      </c>
    </row>
    <row r="1752" spans="1:32" x14ac:dyDescent="0.25">
      <c r="A1752" s="2">
        <v>2013</v>
      </c>
      <c r="B1752" s="1" t="s">
        <v>29</v>
      </c>
      <c r="C1752" s="33">
        <v>3</v>
      </c>
      <c r="D1752" s="33">
        <v>294</v>
      </c>
      <c r="E1752" s="9">
        <f t="shared" si="96"/>
        <v>8166.6666666666661</v>
      </c>
      <c r="F1752" s="33">
        <v>47</v>
      </c>
      <c r="G1752" s="36">
        <v>0</v>
      </c>
      <c r="H1752" s="53">
        <v>0</v>
      </c>
      <c r="I1752" s="56">
        <v>0</v>
      </c>
      <c r="J1752" s="9">
        <v>0</v>
      </c>
      <c r="K1752" s="9">
        <v>0</v>
      </c>
      <c r="L1752" s="9">
        <v>380</v>
      </c>
      <c r="M1752" s="9">
        <f t="shared" si="94"/>
        <v>126.66666666666667</v>
      </c>
      <c r="N1752" s="9">
        <v>5</v>
      </c>
      <c r="O1752" s="9">
        <v>0</v>
      </c>
      <c r="P1752" s="9">
        <v>0</v>
      </c>
      <c r="Q1752" s="9">
        <v>1509</v>
      </c>
      <c r="R1752" s="9">
        <f t="shared" si="95"/>
        <v>503</v>
      </c>
      <c r="S1752" s="5">
        <v>1</v>
      </c>
      <c r="T1752" s="5">
        <v>0</v>
      </c>
      <c r="U1752" s="5">
        <v>1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115">
        <v>843</v>
      </c>
      <c r="AF1752" s="5">
        <v>1</v>
      </c>
    </row>
    <row r="1753" spans="1:32" x14ac:dyDescent="0.25">
      <c r="A1753" s="2">
        <v>2013</v>
      </c>
      <c r="B1753" s="1" t="s">
        <v>29</v>
      </c>
      <c r="C1753" s="33">
        <v>2</v>
      </c>
      <c r="D1753" s="33">
        <v>236</v>
      </c>
      <c r="E1753" s="9">
        <f t="shared" si="96"/>
        <v>9833.3333333333339</v>
      </c>
      <c r="F1753" s="33">
        <v>270</v>
      </c>
      <c r="G1753" s="36">
        <v>0</v>
      </c>
      <c r="H1753" s="53">
        <v>0</v>
      </c>
      <c r="I1753" s="56">
        <v>0</v>
      </c>
      <c r="J1753" s="9">
        <v>0</v>
      </c>
      <c r="K1753" s="9">
        <v>0</v>
      </c>
      <c r="L1753" s="9">
        <v>80</v>
      </c>
      <c r="M1753" s="9">
        <f t="shared" si="94"/>
        <v>40</v>
      </c>
      <c r="N1753" s="9">
        <v>1</v>
      </c>
      <c r="O1753" s="9">
        <v>0</v>
      </c>
      <c r="P1753" s="9">
        <v>0</v>
      </c>
      <c r="Q1753" s="9">
        <v>1185</v>
      </c>
      <c r="R1753" s="9">
        <f t="shared" si="95"/>
        <v>592.5</v>
      </c>
      <c r="S1753" s="5">
        <v>0</v>
      </c>
      <c r="T1753" s="5">
        <v>0</v>
      </c>
      <c r="U1753" s="5">
        <v>1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>
        <v>0</v>
      </c>
      <c r="AE1753" s="115">
        <v>2106</v>
      </c>
      <c r="AF1753" s="5">
        <v>1</v>
      </c>
    </row>
    <row r="1754" spans="1:32" x14ac:dyDescent="0.25">
      <c r="A1754" s="2">
        <v>2013</v>
      </c>
      <c r="B1754" s="1" t="s">
        <v>29</v>
      </c>
      <c r="C1754" s="33">
        <v>42</v>
      </c>
      <c r="D1754" s="33">
        <v>6181</v>
      </c>
      <c r="E1754" s="9">
        <f t="shared" si="96"/>
        <v>12263.888888888887</v>
      </c>
      <c r="F1754" s="33">
        <v>3240</v>
      </c>
      <c r="G1754" s="36">
        <v>282</v>
      </c>
      <c r="H1754" s="53">
        <v>113</v>
      </c>
      <c r="I1754" s="56">
        <v>0</v>
      </c>
      <c r="J1754" s="9">
        <v>0</v>
      </c>
      <c r="K1754" s="9">
        <v>0</v>
      </c>
      <c r="L1754" s="9">
        <v>4491</v>
      </c>
      <c r="M1754" s="9">
        <f t="shared" si="94"/>
        <v>106.92857142857143</v>
      </c>
      <c r="N1754" s="9">
        <v>18</v>
      </c>
      <c r="O1754" s="9">
        <v>1</v>
      </c>
      <c r="P1754" s="9">
        <v>2</v>
      </c>
      <c r="Q1754" s="9">
        <v>154790</v>
      </c>
      <c r="R1754" s="9">
        <f t="shared" si="95"/>
        <v>3685.4761904761904</v>
      </c>
      <c r="S1754" s="5">
        <v>1</v>
      </c>
      <c r="T1754" s="5">
        <v>0</v>
      </c>
      <c r="U1754" s="5">
        <v>1</v>
      </c>
      <c r="V1754" s="5">
        <v>1</v>
      </c>
      <c r="W1754" s="5">
        <v>0</v>
      </c>
      <c r="X1754" s="5">
        <v>0</v>
      </c>
      <c r="Y1754" s="5">
        <v>0</v>
      </c>
      <c r="Z1754" s="5">
        <v>1</v>
      </c>
      <c r="AA1754" s="5">
        <v>0</v>
      </c>
      <c r="AB1754" s="5">
        <v>0</v>
      </c>
      <c r="AC1754" s="5">
        <v>1</v>
      </c>
      <c r="AD1754" s="5">
        <v>0</v>
      </c>
      <c r="AE1754" s="115">
        <v>36496</v>
      </c>
      <c r="AF1754" s="5">
        <v>0</v>
      </c>
    </row>
    <row r="1755" spans="1:32" x14ac:dyDescent="0.25">
      <c r="A1755" s="2">
        <v>2013</v>
      </c>
      <c r="B1755" s="1" t="s">
        <v>29</v>
      </c>
      <c r="C1755" s="33">
        <v>89</v>
      </c>
      <c r="D1755" s="33">
        <v>14932</v>
      </c>
      <c r="E1755" s="9">
        <f t="shared" si="96"/>
        <v>13981.273408239702</v>
      </c>
      <c r="F1755" s="33">
        <v>2852</v>
      </c>
      <c r="G1755" s="36">
        <v>1019</v>
      </c>
      <c r="H1755" s="53">
        <v>550</v>
      </c>
      <c r="I1755" s="56">
        <v>171</v>
      </c>
      <c r="J1755" s="9">
        <v>0</v>
      </c>
      <c r="K1755" s="9">
        <v>0</v>
      </c>
      <c r="L1755" s="9">
        <v>9860</v>
      </c>
      <c r="M1755" s="9">
        <f t="shared" si="94"/>
        <v>110.78651685393258</v>
      </c>
      <c r="N1755" s="9">
        <v>25</v>
      </c>
      <c r="O1755" s="9">
        <v>1</v>
      </c>
      <c r="P1755" s="9">
        <v>1</v>
      </c>
      <c r="Q1755" s="9">
        <v>157469</v>
      </c>
      <c r="R1755" s="9">
        <f t="shared" si="95"/>
        <v>1769.314606741573</v>
      </c>
      <c r="S1755" s="5">
        <v>1</v>
      </c>
      <c r="T1755" s="5">
        <v>0</v>
      </c>
      <c r="U1755" s="5">
        <v>1</v>
      </c>
      <c r="V1755" s="5">
        <v>0</v>
      </c>
      <c r="W1755" s="5">
        <v>0</v>
      </c>
      <c r="X1755" s="5">
        <v>0</v>
      </c>
      <c r="Y1755" s="5">
        <v>0</v>
      </c>
      <c r="Z1755" s="5">
        <v>1</v>
      </c>
      <c r="AA1755" s="5">
        <v>1</v>
      </c>
      <c r="AB1755" s="5">
        <v>0</v>
      </c>
      <c r="AC1755" s="5">
        <v>1</v>
      </c>
      <c r="AD1755" s="5">
        <v>0</v>
      </c>
      <c r="AE1755" s="115">
        <v>47659</v>
      </c>
      <c r="AF1755" s="5">
        <v>0</v>
      </c>
    </row>
    <row r="1756" spans="1:32" x14ac:dyDescent="0.25">
      <c r="A1756" s="2">
        <v>2013</v>
      </c>
      <c r="B1756" s="1" t="s">
        <v>29</v>
      </c>
      <c r="C1756" s="33">
        <v>19</v>
      </c>
      <c r="D1756" s="33">
        <v>2566</v>
      </c>
      <c r="E1756" s="9">
        <f t="shared" si="96"/>
        <v>11254.385964912281</v>
      </c>
      <c r="F1756" s="33">
        <v>379</v>
      </c>
      <c r="G1756" s="36">
        <v>0</v>
      </c>
      <c r="H1756" s="53">
        <v>0</v>
      </c>
      <c r="I1756" s="56">
        <v>0</v>
      </c>
      <c r="J1756" s="9">
        <v>0</v>
      </c>
      <c r="K1756" s="9">
        <v>0</v>
      </c>
      <c r="L1756" s="9">
        <v>1422</v>
      </c>
      <c r="M1756" s="9">
        <f t="shared" si="94"/>
        <v>74.84210526315789</v>
      </c>
      <c r="N1756" s="9">
        <v>6</v>
      </c>
      <c r="O1756" s="9">
        <v>1</v>
      </c>
      <c r="P1756" s="9">
        <v>0</v>
      </c>
      <c r="Q1756" s="9">
        <v>21790</v>
      </c>
      <c r="R1756" s="9">
        <f t="shared" si="95"/>
        <v>1146.8421052631579</v>
      </c>
      <c r="S1756" s="5">
        <v>1</v>
      </c>
      <c r="T1756" s="5">
        <v>0</v>
      </c>
      <c r="U1756" s="5">
        <v>1</v>
      </c>
      <c r="V1756" s="5">
        <v>1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115">
        <v>11470</v>
      </c>
      <c r="AF1756" s="5">
        <v>1</v>
      </c>
    </row>
    <row r="1757" spans="1:32" x14ac:dyDescent="0.25">
      <c r="A1757" s="2">
        <v>2013</v>
      </c>
      <c r="B1757" s="1" t="s">
        <v>30</v>
      </c>
      <c r="C1757" s="33">
        <v>11</v>
      </c>
      <c r="D1757" s="33">
        <v>1184</v>
      </c>
      <c r="E1757" s="9">
        <f t="shared" si="96"/>
        <v>8969.69696969697</v>
      </c>
      <c r="F1757" s="33">
        <v>599</v>
      </c>
      <c r="G1757" s="36">
        <v>0</v>
      </c>
      <c r="H1757" s="53">
        <v>0</v>
      </c>
      <c r="I1757" s="56">
        <v>0</v>
      </c>
      <c r="J1757" s="9">
        <v>0</v>
      </c>
      <c r="K1757" s="9">
        <v>0</v>
      </c>
      <c r="L1757" s="9">
        <v>2065</v>
      </c>
      <c r="M1757" s="9">
        <f t="shared" si="94"/>
        <v>187.72727272727272</v>
      </c>
      <c r="N1757" s="9">
        <v>11</v>
      </c>
      <c r="O1757" s="9">
        <v>1</v>
      </c>
      <c r="P1757" s="9">
        <v>0</v>
      </c>
      <c r="Q1757" s="9">
        <v>14540</v>
      </c>
      <c r="R1757" s="9">
        <f t="shared" si="95"/>
        <v>1321.8181818181818</v>
      </c>
      <c r="S1757" s="5">
        <v>1</v>
      </c>
      <c r="T1757" s="5">
        <v>0</v>
      </c>
      <c r="U1757" s="5">
        <v>1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115">
        <v>7521</v>
      </c>
      <c r="AF1757" s="5">
        <v>0</v>
      </c>
    </row>
    <row r="1758" spans="1:32" x14ac:dyDescent="0.25">
      <c r="A1758" s="2">
        <v>2013</v>
      </c>
      <c r="B1758" s="1" t="s">
        <v>30</v>
      </c>
      <c r="C1758" s="33">
        <v>47</v>
      </c>
      <c r="D1758" s="33">
        <v>4999</v>
      </c>
      <c r="E1758" s="9">
        <f t="shared" si="96"/>
        <v>8863.4751773049647</v>
      </c>
      <c r="F1758" s="33">
        <v>1040</v>
      </c>
      <c r="G1758" s="36">
        <v>254</v>
      </c>
      <c r="H1758" s="53">
        <v>137</v>
      </c>
      <c r="I1758" s="56">
        <v>0</v>
      </c>
      <c r="J1758" s="9">
        <v>0</v>
      </c>
      <c r="K1758" s="9">
        <v>0</v>
      </c>
      <c r="L1758" s="9">
        <v>3063</v>
      </c>
      <c r="M1758" s="9">
        <f t="shared" si="94"/>
        <v>65.170212765957444</v>
      </c>
      <c r="N1758" s="9">
        <v>12</v>
      </c>
      <c r="O1758" s="9">
        <v>3</v>
      </c>
      <c r="P1758" s="9">
        <v>1</v>
      </c>
      <c r="Q1758" s="9">
        <v>22009</v>
      </c>
      <c r="R1758" s="9">
        <f t="shared" si="95"/>
        <v>468.27659574468083</v>
      </c>
      <c r="S1758" s="5">
        <v>1</v>
      </c>
      <c r="T1758" s="5">
        <v>0</v>
      </c>
      <c r="U1758" s="5">
        <v>1</v>
      </c>
      <c r="V1758" s="5">
        <v>0</v>
      </c>
      <c r="W1758" s="5">
        <v>0</v>
      </c>
      <c r="X1758" s="5">
        <v>0</v>
      </c>
      <c r="Y1758" s="5">
        <v>0</v>
      </c>
      <c r="Z1758" s="5">
        <v>1</v>
      </c>
      <c r="AA1758" s="5">
        <v>0</v>
      </c>
      <c r="AB1758" s="5">
        <v>0</v>
      </c>
      <c r="AC1758" s="5">
        <v>1</v>
      </c>
      <c r="AD1758" s="5">
        <v>0</v>
      </c>
      <c r="AE1758" s="115">
        <v>14688</v>
      </c>
      <c r="AF1758" s="5">
        <v>0</v>
      </c>
    </row>
    <row r="1759" spans="1:32" x14ac:dyDescent="0.25">
      <c r="A1759" s="2">
        <v>2013</v>
      </c>
      <c r="B1759" s="1" t="s">
        <v>30</v>
      </c>
      <c r="C1759" s="33">
        <v>136</v>
      </c>
      <c r="D1759" s="33">
        <v>23387</v>
      </c>
      <c r="E1759" s="9">
        <f t="shared" si="96"/>
        <v>14330.269607843136</v>
      </c>
      <c r="F1759" s="33">
        <v>2200</v>
      </c>
      <c r="G1759" s="36">
        <v>1110</v>
      </c>
      <c r="H1759" s="53">
        <v>390</v>
      </c>
      <c r="I1759" s="56">
        <v>0</v>
      </c>
      <c r="J1759" s="9">
        <v>0</v>
      </c>
      <c r="K1759" s="9">
        <v>0</v>
      </c>
      <c r="L1759" s="9">
        <v>7002</v>
      </c>
      <c r="M1759" s="9">
        <f t="shared" si="94"/>
        <v>51.485294117647058</v>
      </c>
      <c r="N1759" s="9">
        <v>23</v>
      </c>
      <c r="O1759" s="9">
        <v>4</v>
      </c>
      <c r="P1759" s="9">
        <v>3</v>
      </c>
      <c r="Q1759" s="9">
        <v>117736</v>
      </c>
      <c r="R1759" s="9">
        <f t="shared" si="95"/>
        <v>865.70588235294122</v>
      </c>
      <c r="S1759" s="5">
        <v>1</v>
      </c>
      <c r="T1759" s="5">
        <v>0</v>
      </c>
      <c r="U1759" s="5">
        <v>1</v>
      </c>
      <c r="V1759" s="5">
        <v>0</v>
      </c>
      <c r="W1759" s="5">
        <v>0</v>
      </c>
      <c r="X1759" s="5">
        <v>0</v>
      </c>
      <c r="Y1759" s="5">
        <v>0</v>
      </c>
      <c r="Z1759" s="5">
        <v>1</v>
      </c>
      <c r="AA1759" s="5">
        <v>0</v>
      </c>
      <c r="AB1759" s="5">
        <v>0</v>
      </c>
      <c r="AC1759" s="5">
        <v>1</v>
      </c>
      <c r="AD1759" s="5">
        <v>0</v>
      </c>
      <c r="AE1759" s="115">
        <v>61665</v>
      </c>
      <c r="AF1759" s="5">
        <v>1</v>
      </c>
    </row>
    <row r="1760" spans="1:32" x14ac:dyDescent="0.25">
      <c r="A1760" s="2">
        <v>2013</v>
      </c>
      <c r="B1760" s="1" t="s">
        <v>30</v>
      </c>
      <c r="C1760" s="33">
        <v>13</v>
      </c>
      <c r="D1760" s="33">
        <v>2082</v>
      </c>
      <c r="E1760" s="9">
        <f t="shared" si="96"/>
        <v>13346.153846153848</v>
      </c>
      <c r="F1760" s="33">
        <v>479</v>
      </c>
      <c r="G1760" s="36">
        <v>0</v>
      </c>
      <c r="H1760" s="53">
        <v>0</v>
      </c>
      <c r="I1760" s="56">
        <v>0</v>
      </c>
      <c r="J1760" s="9">
        <v>0</v>
      </c>
      <c r="K1760" s="9">
        <v>0</v>
      </c>
      <c r="L1760" s="9">
        <v>1269</v>
      </c>
      <c r="M1760" s="9">
        <f t="shared" si="94"/>
        <v>97.615384615384613</v>
      </c>
      <c r="N1760" s="9">
        <v>5</v>
      </c>
      <c r="O1760" s="9">
        <v>1</v>
      </c>
      <c r="P1760" s="9">
        <v>0</v>
      </c>
      <c r="Q1760" s="9">
        <v>20923</v>
      </c>
      <c r="R1760" s="9">
        <f t="shared" si="95"/>
        <v>1609.4615384615386</v>
      </c>
      <c r="S1760" s="5">
        <v>1</v>
      </c>
      <c r="T1760" s="5">
        <v>0</v>
      </c>
      <c r="U1760" s="5">
        <v>1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115">
        <v>4841</v>
      </c>
      <c r="AF1760" s="5">
        <v>1</v>
      </c>
    </row>
    <row r="1761" spans="1:32" x14ac:dyDescent="0.25">
      <c r="A1761" s="2">
        <v>2013</v>
      </c>
      <c r="B1761" s="1" t="s">
        <v>30</v>
      </c>
      <c r="C1761" s="33">
        <v>229</v>
      </c>
      <c r="D1761" s="33">
        <v>57215</v>
      </c>
      <c r="E1761" s="9">
        <f t="shared" si="96"/>
        <v>20820.596797671034</v>
      </c>
      <c r="F1761" s="33">
        <v>3304</v>
      </c>
      <c r="G1761" s="36">
        <v>1879</v>
      </c>
      <c r="H1761" s="53">
        <v>600</v>
      </c>
      <c r="I1761" s="56">
        <v>0</v>
      </c>
      <c r="J1761" s="9">
        <v>0</v>
      </c>
      <c r="K1761" s="9">
        <v>0</v>
      </c>
      <c r="L1761" s="9">
        <v>12116</v>
      </c>
      <c r="M1761" s="9">
        <f t="shared" si="94"/>
        <v>52.908296943231441</v>
      </c>
      <c r="N1761" s="9">
        <v>33</v>
      </c>
      <c r="O1761" s="9">
        <v>4</v>
      </c>
      <c r="P1761" s="9">
        <v>1</v>
      </c>
      <c r="Q1761" s="9">
        <v>206007</v>
      </c>
      <c r="R1761" s="9">
        <f t="shared" si="95"/>
        <v>899.5938864628821</v>
      </c>
      <c r="S1761" s="5">
        <v>1</v>
      </c>
      <c r="T1761" s="5">
        <v>0</v>
      </c>
      <c r="U1761" s="5">
        <v>1</v>
      </c>
      <c r="V1761" s="5">
        <v>0</v>
      </c>
      <c r="W1761" s="5">
        <v>0</v>
      </c>
      <c r="X1761" s="5">
        <v>0</v>
      </c>
      <c r="Y1761" s="5">
        <v>0</v>
      </c>
      <c r="Z1761" s="5">
        <v>1</v>
      </c>
      <c r="AA1761" s="5">
        <v>0</v>
      </c>
      <c r="AB1761" s="5">
        <v>0</v>
      </c>
      <c r="AC1761" s="5">
        <v>1</v>
      </c>
      <c r="AD1761" s="5">
        <v>0</v>
      </c>
      <c r="AE1761" s="115">
        <v>131996</v>
      </c>
      <c r="AF1761" s="5">
        <v>1</v>
      </c>
    </row>
    <row r="1762" spans="1:32" x14ac:dyDescent="0.25">
      <c r="A1762" s="2">
        <v>2013</v>
      </c>
      <c r="B1762" s="1" t="s">
        <v>34</v>
      </c>
      <c r="C1762" s="33">
        <v>201</v>
      </c>
      <c r="D1762" s="33">
        <v>36601</v>
      </c>
      <c r="E1762" s="9">
        <f t="shared" si="96"/>
        <v>15174.543946932006</v>
      </c>
      <c r="F1762" s="33">
        <v>3169</v>
      </c>
      <c r="G1762" s="36">
        <v>908</v>
      </c>
      <c r="H1762" s="53">
        <v>340</v>
      </c>
      <c r="I1762" s="56">
        <v>0</v>
      </c>
      <c r="J1762" s="9">
        <v>0</v>
      </c>
      <c r="K1762" s="9">
        <v>0</v>
      </c>
      <c r="L1762" s="9">
        <v>11864</v>
      </c>
      <c r="M1762" s="9">
        <f t="shared" si="94"/>
        <v>59.024875621890544</v>
      </c>
      <c r="N1762" s="9">
        <v>40</v>
      </c>
      <c r="O1762" s="9">
        <v>5</v>
      </c>
      <c r="P1762" s="9">
        <v>3</v>
      </c>
      <c r="Q1762" s="9">
        <v>182116</v>
      </c>
      <c r="R1762" s="9">
        <f t="shared" si="95"/>
        <v>906.04975124378109</v>
      </c>
      <c r="S1762" s="5">
        <v>1</v>
      </c>
      <c r="T1762" s="5">
        <v>0</v>
      </c>
      <c r="U1762" s="5">
        <v>1</v>
      </c>
      <c r="V1762" s="5">
        <v>1</v>
      </c>
      <c r="W1762" s="5">
        <v>0</v>
      </c>
      <c r="X1762" s="5">
        <v>0</v>
      </c>
      <c r="Y1762" s="5">
        <v>0</v>
      </c>
      <c r="Z1762" s="5">
        <v>1</v>
      </c>
      <c r="AA1762" s="5">
        <v>0</v>
      </c>
      <c r="AB1762" s="5">
        <v>0</v>
      </c>
      <c r="AC1762" s="5">
        <v>1</v>
      </c>
      <c r="AD1762" s="5">
        <v>0</v>
      </c>
      <c r="AE1762" s="115">
        <v>90062</v>
      </c>
      <c r="AF1762" s="5">
        <v>1</v>
      </c>
    </row>
    <row r="1763" spans="1:32" x14ac:dyDescent="0.25">
      <c r="A1763" s="2">
        <v>2013</v>
      </c>
      <c r="B1763" s="1" t="s">
        <v>40</v>
      </c>
      <c r="C1763" s="33">
        <v>65</v>
      </c>
      <c r="D1763" s="33">
        <v>10404</v>
      </c>
      <c r="E1763" s="9">
        <f t="shared" si="96"/>
        <v>13338.461538461539</v>
      </c>
      <c r="F1763" s="33">
        <v>4496</v>
      </c>
      <c r="G1763" s="36">
        <v>463</v>
      </c>
      <c r="H1763" s="53">
        <v>154</v>
      </c>
      <c r="I1763" s="56">
        <v>0</v>
      </c>
      <c r="J1763" s="9">
        <v>0</v>
      </c>
      <c r="K1763" s="9">
        <v>0</v>
      </c>
      <c r="L1763" s="9">
        <v>6218</v>
      </c>
      <c r="M1763" s="9">
        <f t="shared" si="94"/>
        <v>95.661538461538456</v>
      </c>
      <c r="N1763" s="9">
        <v>28</v>
      </c>
      <c r="O1763" s="9">
        <v>4</v>
      </c>
      <c r="P1763" s="9">
        <v>3</v>
      </c>
      <c r="Q1763" s="9">
        <v>114255</v>
      </c>
      <c r="R1763" s="9">
        <f t="shared" si="95"/>
        <v>1757.7692307692307</v>
      </c>
      <c r="S1763" s="5">
        <v>1</v>
      </c>
      <c r="T1763" s="5">
        <v>0</v>
      </c>
      <c r="U1763" s="5">
        <v>1</v>
      </c>
      <c r="V1763" s="5">
        <v>1</v>
      </c>
      <c r="W1763" s="5">
        <v>0</v>
      </c>
      <c r="X1763" s="5">
        <v>0</v>
      </c>
      <c r="Y1763" s="5">
        <v>0</v>
      </c>
      <c r="Z1763" s="5">
        <v>1</v>
      </c>
      <c r="AA1763" s="5">
        <v>0</v>
      </c>
      <c r="AB1763" s="5">
        <v>0</v>
      </c>
      <c r="AC1763" s="5">
        <v>1</v>
      </c>
      <c r="AD1763" s="5">
        <v>0</v>
      </c>
      <c r="AE1763" s="115">
        <v>36298</v>
      </c>
      <c r="AF1763" s="5">
        <v>0</v>
      </c>
    </row>
    <row r="1764" spans="1:32" x14ac:dyDescent="0.25">
      <c r="A1764" s="2">
        <v>2013</v>
      </c>
      <c r="B1764" s="1" t="s">
        <v>31</v>
      </c>
      <c r="C1764" s="9">
        <v>170</v>
      </c>
      <c r="D1764" s="9">
        <v>41069</v>
      </c>
      <c r="E1764" s="9">
        <f t="shared" si="96"/>
        <v>20131.862745098038</v>
      </c>
      <c r="F1764" s="9">
        <v>3648</v>
      </c>
      <c r="G1764" s="9">
        <v>1506</v>
      </c>
      <c r="H1764" s="9">
        <v>515</v>
      </c>
      <c r="I1764" s="9">
        <v>0</v>
      </c>
      <c r="J1764" s="9">
        <v>0</v>
      </c>
      <c r="K1764" s="9">
        <v>0</v>
      </c>
      <c r="L1764" s="9">
        <v>11815</v>
      </c>
      <c r="M1764" s="9">
        <f t="shared" si="94"/>
        <v>69.5</v>
      </c>
      <c r="N1764" s="9">
        <v>32</v>
      </c>
      <c r="O1764" s="9">
        <v>9</v>
      </c>
      <c r="P1764" s="9">
        <v>2</v>
      </c>
      <c r="Q1764" s="9">
        <v>244724</v>
      </c>
      <c r="R1764" s="9">
        <f t="shared" si="95"/>
        <v>1439.5529411764705</v>
      </c>
      <c r="S1764" s="5">
        <v>1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1</v>
      </c>
      <c r="AA1764" s="5">
        <v>0</v>
      </c>
      <c r="AB1764" s="5">
        <v>0</v>
      </c>
      <c r="AC1764" s="5">
        <v>1</v>
      </c>
      <c r="AD1764" s="5">
        <v>0</v>
      </c>
      <c r="AE1764" s="115">
        <v>145228</v>
      </c>
      <c r="AF1764" s="5">
        <v>0</v>
      </c>
    </row>
    <row r="1765" spans="1:32" x14ac:dyDescent="0.25">
      <c r="A1765" s="2">
        <v>2013</v>
      </c>
      <c r="B1765" s="1" t="s">
        <v>31</v>
      </c>
      <c r="C1765" s="8">
        <v>107</v>
      </c>
      <c r="D1765" s="8">
        <v>33368</v>
      </c>
      <c r="E1765" s="9">
        <f t="shared" si="96"/>
        <v>25987.538940809969</v>
      </c>
      <c r="F1765" s="8">
        <v>3998</v>
      </c>
      <c r="G1765" s="8">
        <v>1268</v>
      </c>
      <c r="H1765" s="8">
        <v>610</v>
      </c>
      <c r="I1765" s="8">
        <v>68</v>
      </c>
      <c r="J1765" s="8">
        <v>0</v>
      </c>
      <c r="K1765" s="8">
        <v>0</v>
      </c>
      <c r="L1765" s="8">
        <v>9240</v>
      </c>
      <c r="M1765" s="9">
        <f t="shared" si="94"/>
        <v>86.355140186915889</v>
      </c>
      <c r="N1765" s="8">
        <v>21</v>
      </c>
      <c r="O1765" s="8">
        <v>7</v>
      </c>
      <c r="P1765" s="8">
        <v>3</v>
      </c>
      <c r="Q1765" s="8">
        <v>304958</v>
      </c>
      <c r="R1765" s="9">
        <f t="shared" si="95"/>
        <v>2850.0747663551401</v>
      </c>
      <c r="S1765" s="5">
        <v>1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1</v>
      </c>
      <c r="AA1765" s="5">
        <v>1</v>
      </c>
      <c r="AB1765" s="5">
        <v>0</v>
      </c>
      <c r="AC1765" s="5">
        <v>1</v>
      </c>
      <c r="AD1765" s="5">
        <v>0</v>
      </c>
      <c r="AE1765" s="115">
        <v>113938</v>
      </c>
      <c r="AF1765" s="5">
        <v>1</v>
      </c>
    </row>
    <row r="1766" spans="1:32" x14ac:dyDescent="0.25">
      <c r="A1766" s="2">
        <v>2013</v>
      </c>
      <c r="B1766" s="1" t="s">
        <v>30</v>
      </c>
      <c r="C1766" s="8">
        <v>101</v>
      </c>
      <c r="D1766" s="8">
        <v>14010</v>
      </c>
      <c r="E1766" s="9">
        <f t="shared" si="96"/>
        <v>11559.405940594059</v>
      </c>
      <c r="F1766" s="8">
        <v>4943</v>
      </c>
      <c r="G1766" s="8">
        <v>1134</v>
      </c>
      <c r="H1766" s="8">
        <v>600</v>
      </c>
      <c r="I1766" s="8">
        <v>0</v>
      </c>
      <c r="J1766" s="8">
        <v>0</v>
      </c>
      <c r="K1766" s="8">
        <v>0</v>
      </c>
      <c r="L1766" s="8">
        <v>13440</v>
      </c>
      <c r="M1766" s="9">
        <f t="shared" si="94"/>
        <v>133.06930693069307</v>
      </c>
      <c r="N1766" s="8">
        <v>25</v>
      </c>
      <c r="O1766" s="8">
        <v>7</v>
      </c>
      <c r="P1766" s="8">
        <v>6</v>
      </c>
      <c r="Q1766" s="8">
        <v>139649</v>
      </c>
      <c r="R1766" s="9">
        <f t="shared" si="95"/>
        <v>1382.6633663366338</v>
      </c>
      <c r="S1766" s="5">
        <v>1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1</v>
      </c>
      <c r="AA1766" s="5">
        <v>0</v>
      </c>
      <c r="AB1766" s="5">
        <v>0</v>
      </c>
      <c r="AC1766" s="5">
        <v>1</v>
      </c>
      <c r="AD1766" s="5">
        <v>0</v>
      </c>
      <c r="AE1766" s="115">
        <v>50071</v>
      </c>
      <c r="AF1766" s="5">
        <v>1</v>
      </c>
    </row>
    <row r="1767" spans="1:32" x14ac:dyDescent="0.25">
      <c r="A1767" s="2">
        <v>2013</v>
      </c>
      <c r="B1767" s="1" t="s">
        <v>30</v>
      </c>
      <c r="C1767" s="8">
        <v>73</v>
      </c>
      <c r="D1767" s="8">
        <v>11680</v>
      </c>
      <c r="E1767" s="9">
        <f t="shared" si="96"/>
        <v>13333.333333333334</v>
      </c>
      <c r="F1767" s="8">
        <v>4673</v>
      </c>
      <c r="G1767" s="8">
        <v>1228</v>
      </c>
      <c r="H1767" s="8">
        <v>542</v>
      </c>
      <c r="I1767" s="8">
        <v>0</v>
      </c>
      <c r="J1767" s="8">
        <v>0</v>
      </c>
      <c r="K1767" s="8">
        <v>0</v>
      </c>
      <c r="L1767" s="8">
        <v>5440</v>
      </c>
      <c r="M1767" s="9">
        <f t="shared" si="94"/>
        <v>74.520547945205479</v>
      </c>
      <c r="N1767" s="8">
        <v>16</v>
      </c>
      <c r="O1767" s="8">
        <v>5</v>
      </c>
      <c r="P1767" s="8">
        <v>3</v>
      </c>
      <c r="Q1767" s="8">
        <v>87595</v>
      </c>
      <c r="R1767" s="9">
        <f t="shared" si="95"/>
        <v>1199.9315068493152</v>
      </c>
      <c r="S1767" s="5">
        <v>1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1</v>
      </c>
      <c r="AA1767" s="5">
        <v>0</v>
      </c>
      <c r="AB1767" s="5">
        <v>0</v>
      </c>
      <c r="AC1767" s="5">
        <v>1</v>
      </c>
      <c r="AD1767" s="5">
        <v>0</v>
      </c>
      <c r="AE1767" s="115">
        <v>37907</v>
      </c>
      <c r="AF1767" s="5">
        <v>1</v>
      </c>
    </row>
    <row r="1768" spans="1:32" x14ac:dyDescent="0.25">
      <c r="A1768" s="2">
        <v>2013</v>
      </c>
      <c r="B1768" s="1" t="s">
        <v>30</v>
      </c>
      <c r="C1768" s="8">
        <v>84</v>
      </c>
      <c r="D1768" s="8">
        <v>20623</v>
      </c>
      <c r="E1768" s="9">
        <f t="shared" si="96"/>
        <v>20459.325396825396</v>
      </c>
      <c r="F1768" s="8">
        <v>1982</v>
      </c>
      <c r="G1768" s="8">
        <v>1209</v>
      </c>
      <c r="H1768" s="8">
        <v>513</v>
      </c>
      <c r="I1768" s="8">
        <v>0</v>
      </c>
      <c r="J1768" s="8">
        <v>0</v>
      </c>
      <c r="K1768" s="8">
        <v>0</v>
      </c>
      <c r="L1768" s="8">
        <v>4897</v>
      </c>
      <c r="M1768" s="9">
        <f t="shared" si="94"/>
        <v>58.297619047619051</v>
      </c>
      <c r="N1768" s="8">
        <v>15</v>
      </c>
      <c r="O1768" s="8">
        <v>3</v>
      </c>
      <c r="P1768" s="8">
        <v>3</v>
      </c>
      <c r="Q1768" s="8">
        <v>174664</v>
      </c>
      <c r="R1768" s="9">
        <f t="shared" si="95"/>
        <v>2079.3333333333335</v>
      </c>
      <c r="S1768" s="5">
        <v>1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1</v>
      </c>
      <c r="AA1768" s="5">
        <v>0</v>
      </c>
      <c r="AB1768" s="5">
        <v>0</v>
      </c>
      <c r="AC1768" s="5">
        <v>1</v>
      </c>
      <c r="AD1768" s="5">
        <v>0</v>
      </c>
      <c r="AE1768" s="115">
        <v>75723</v>
      </c>
      <c r="AF1768" s="5">
        <v>0</v>
      </c>
    </row>
    <row r="1769" spans="1:32" x14ac:dyDescent="0.25">
      <c r="A1769" s="2">
        <v>2013</v>
      </c>
      <c r="B1769" s="1" t="s">
        <v>31</v>
      </c>
      <c r="C1769" s="8">
        <v>5</v>
      </c>
      <c r="D1769" s="8">
        <v>548</v>
      </c>
      <c r="E1769" s="9">
        <f t="shared" si="96"/>
        <v>9133.3333333333321</v>
      </c>
      <c r="F1769" s="8">
        <v>400</v>
      </c>
      <c r="G1769" s="8">
        <v>0</v>
      </c>
      <c r="H1769" s="8">
        <v>0</v>
      </c>
      <c r="I1769" s="8">
        <v>0</v>
      </c>
      <c r="J1769" s="8">
        <v>0</v>
      </c>
      <c r="K1769" s="8">
        <v>0</v>
      </c>
      <c r="L1769" s="8">
        <v>1165</v>
      </c>
      <c r="M1769" s="9">
        <f t="shared" si="94"/>
        <v>233</v>
      </c>
      <c r="N1769" s="8">
        <v>0</v>
      </c>
      <c r="O1769" s="8">
        <v>1</v>
      </c>
      <c r="P1769" s="8">
        <v>0</v>
      </c>
      <c r="Q1769" s="8">
        <v>15143</v>
      </c>
      <c r="R1769" s="9">
        <f t="shared" si="95"/>
        <v>3028.6</v>
      </c>
      <c r="S1769" s="5">
        <v>1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115">
        <v>3888</v>
      </c>
      <c r="AF1769" s="5">
        <v>0</v>
      </c>
    </row>
    <row r="1770" spans="1:32" x14ac:dyDescent="0.25">
      <c r="A1770" s="2">
        <v>2013</v>
      </c>
      <c r="B1770" s="1" t="s">
        <v>29</v>
      </c>
      <c r="C1770" s="8">
        <v>9</v>
      </c>
      <c r="D1770" s="8">
        <v>1270</v>
      </c>
      <c r="E1770" s="9">
        <f t="shared" si="96"/>
        <v>11759.259259259259</v>
      </c>
      <c r="F1770" s="8">
        <v>1993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728</v>
      </c>
      <c r="M1770" s="9">
        <f t="shared" si="94"/>
        <v>80.888888888888886</v>
      </c>
      <c r="N1770" s="8">
        <v>0</v>
      </c>
      <c r="O1770" s="8">
        <v>1</v>
      </c>
      <c r="P1770" s="8">
        <v>0</v>
      </c>
      <c r="Q1770" s="8">
        <v>13245</v>
      </c>
      <c r="R1770" s="9">
        <f t="shared" si="95"/>
        <v>1471.6666666666667</v>
      </c>
      <c r="S1770" s="5">
        <v>1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115">
        <v>24472</v>
      </c>
      <c r="AF1770" s="5">
        <v>1</v>
      </c>
    </row>
    <row r="1771" spans="1:32" x14ac:dyDescent="0.25">
      <c r="A1771" s="2">
        <v>2013</v>
      </c>
      <c r="B1771" s="1" t="s">
        <v>29</v>
      </c>
      <c r="C1771" s="8">
        <v>22</v>
      </c>
      <c r="D1771" s="8">
        <v>1952</v>
      </c>
      <c r="E1771" s="9">
        <f t="shared" si="96"/>
        <v>7393.9393939393949</v>
      </c>
      <c r="F1771" s="8">
        <v>3362</v>
      </c>
      <c r="G1771" s="8">
        <v>500</v>
      </c>
      <c r="H1771" s="8">
        <v>330</v>
      </c>
      <c r="I1771" s="8">
        <v>0</v>
      </c>
      <c r="J1771" s="8">
        <v>0</v>
      </c>
      <c r="K1771" s="8">
        <v>0</v>
      </c>
      <c r="L1771" s="8">
        <v>3167</v>
      </c>
      <c r="M1771" s="9">
        <f t="shared" si="94"/>
        <v>143.95454545454547</v>
      </c>
      <c r="N1771" s="8">
        <v>14</v>
      </c>
      <c r="O1771" s="8">
        <v>2</v>
      </c>
      <c r="P1771" s="8">
        <v>2</v>
      </c>
      <c r="Q1771" s="8">
        <v>15578</v>
      </c>
      <c r="R1771" s="9">
        <f t="shared" si="95"/>
        <v>708.09090909090912</v>
      </c>
      <c r="S1771" s="5">
        <v>1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1</v>
      </c>
      <c r="AA1771" s="5">
        <v>0</v>
      </c>
      <c r="AB1771" s="5">
        <v>0</v>
      </c>
      <c r="AC1771" s="5">
        <v>1</v>
      </c>
      <c r="AD1771" s="5">
        <v>0</v>
      </c>
      <c r="AE1771" s="115">
        <v>25036</v>
      </c>
      <c r="AF1771" s="5">
        <v>1</v>
      </c>
    </row>
    <row r="1772" spans="1:32" x14ac:dyDescent="0.25">
      <c r="A1772" s="2">
        <v>2013</v>
      </c>
      <c r="B1772" s="1" t="s">
        <v>29</v>
      </c>
      <c r="C1772" s="8">
        <v>21</v>
      </c>
      <c r="D1772" s="8">
        <v>4444</v>
      </c>
      <c r="E1772" s="9">
        <f t="shared" si="96"/>
        <v>17634.920634920636</v>
      </c>
      <c r="F1772" s="8">
        <v>1139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1766</v>
      </c>
      <c r="M1772" s="9">
        <f t="shared" si="94"/>
        <v>84.095238095238102</v>
      </c>
      <c r="N1772" s="8">
        <v>7</v>
      </c>
      <c r="O1772" s="8">
        <v>0</v>
      </c>
      <c r="P1772" s="8">
        <v>0</v>
      </c>
      <c r="Q1772" s="8">
        <v>171496</v>
      </c>
      <c r="R1772" s="9">
        <f t="shared" si="95"/>
        <v>8166.4761904761908</v>
      </c>
      <c r="S1772" s="5">
        <v>0</v>
      </c>
      <c r="T1772" s="5">
        <v>1</v>
      </c>
      <c r="U1772" s="5">
        <v>1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115">
        <v>28680</v>
      </c>
      <c r="AF1772" s="5">
        <v>1</v>
      </c>
    </row>
    <row r="1773" spans="1:32" x14ac:dyDescent="0.25">
      <c r="A1773" s="2">
        <v>2013</v>
      </c>
      <c r="B1773" s="1" t="s">
        <v>31</v>
      </c>
      <c r="C1773" s="9">
        <v>154</v>
      </c>
      <c r="D1773" s="9">
        <v>20922</v>
      </c>
      <c r="E1773" s="9">
        <f t="shared" si="96"/>
        <v>11321.428571428571</v>
      </c>
      <c r="F1773" s="9">
        <v>4415</v>
      </c>
      <c r="G1773" s="9">
        <v>1325</v>
      </c>
      <c r="H1773" s="9">
        <v>542</v>
      </c>
      <c r="I1773" s="9">
        <v>0</v>
      </c>
      <c r="J1773" s="9">
        <v>0</v>
      </c>
      <c r="K1773" s="9">
        <v>0</v>
      </c>
      <c r="L1773" s="9">
        <v>9295</v>
      </c>
      <c r="M1773" s="9">
        <f t="shared" si="94"/>
        <v>60.357142857142854</v>
      </c>
      <c r="N1773" s="9">
        <v>31</v>
      </c>
      <c r="O1773" s="9">
        <v>7</v>
      </c>
      <c r="P1773" s="9">
        <v>3</v>
      </c>
      <c r="Q1773" s="9">
        <v>126820</v>
      </c>
      <c r="R1773" s="9">
        <f t="shared" si="95"/>
        <v>823.50649350649348</v>
      </c>
      <c r="S1773" s="5">
        <v>1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1</v>
      </c>
      <c r="AA1773" s="5">
        <v>0</v>
      </c>
      <c r="AB1773" s="5">
        <v>0</v>
      </c>
      <c r="AC1773" s="5">
        <v>1</v>
      </c>
      <c r="AD1773" s="5">
        <v>0</v>
      </c>
      <c r="AE1773" s="115">
        <v>74816</v>
      </c>
      <c r="AF1773" s="5">
        <v>0</v>
      </c>
    </row>
    <row r="1774" spans="1:32" x14ac:dyDescent="0.25">
      <c r="A1774" s="2">
        <v>2013</v>
      </c>
      <c r="B1774" s="1" t="s">
        <v>29</v>
      </c>
      <c r="C1774" s="8">
        <v>24</v>
      </c>
      <c r="D1774" s="8">
        <v>2854</v>
      </c>
      <c r="E1774" s="9">
        <f t="shared" si="96"/>
        <v>9909.7222222222226</v>
      </c>
      <c r="F1774" s="9">
        <v>3114</v>
      </c>
      <c r="G1774" s="8">
        <v>1531</v>
      </c>
      <c r="H1774" s="8">
        <v>949</v>
      </c>
      <c r="I1774" s="8">
        <v>0</v>
      </c>
      <c r="J1774" s="8">
        <v>0</v>
      </c>
      <c r="K1774" s="8">
        <v>0</v>
      </c>
      <c r="L1774" s="8">
        <v>1859</v>
      </c>
      <c r="M1774" s="9">
        <f t="shared" si="94"/>
        <v>77.458333333333329</v>
      </c>
      <c r="N1774" s="8">
        <v>6</v>
      </c>
      <c r="O1774" s="8">
        <v>1</v>
      </c>
      <c r="P1774" s="8">
        <v>0</v>
      </c>
      <c r="Q1774" s="8">
        <v>52467</v>
      </c>
      <c r="R1774" s="9">
        <f t="shared" si="95"/>
        <v>2186.125</v>
      </c>
      <c r="S1774" s="5">
        <v>1</v>
      </c>
      <c r="T1774" s="5">
        <v>0</v>
      </c>
      <c r="U1774" s="5">
        <v>1</v>
      </c>
      <c r="V1774" s="5">
        <v>0</v>
      </c>
      <c r="W1774" s="5">
        <v>0</v>
      </c>
      <c r="X1774" s="5">
        <v>0</v>
      </c>
      <c r="Y1774" s="5">
        <v>0</v>
      </c>
      <c r="Z1774" s="5">
        <v>1</v>
      </c>
      <c r="AA1774" s="5">
        <v>0</v>
      </c>
      <c r="AB1774" s="5">
        <v>0</v>
      </c>
      <c r="AC1774" s="5">
        <v>1</v>
      </c>
      <c r="AD1774" s="5">
        <v>0</v>
      </c>
      <c r="AE1774" s="115">
        <v>58138</v>
      </c>
      <c r="AF1774" s="5">
        <v>1</v>
      </c>
    </row>
    <row r="1775" spans="1:32" x14ac:dyDescent="0.25">
      <c r="A1775" s="2">
        <v>2013</v>
      </c>
      <c r="B1775" s="1" t="s">
        <v>29</v>
      </c>
      <c r="C1775" s="8">
        <v>5</v>
      </c>
      <c r="D1775" s="8">
        <v>523</v>
      </c>
      <c r="E1775" s="9">
        <f t="shared" si="96"/>
        <v>8716.6666666666661</v>
      </c>
      <c r="F1775" s="9">
        <v>0</v>
      </c>
      <c r="G1775" s="8">
        <v>476</v>
      </c>
      <c r="H1775" s="8">
        <v>0</v>
      </c>
      <c r="I1775" s="8">
        <v>0</v>
      </c>
      <c r="J1775" s="8">
        <v>0</v>
      </c>
      <c r="K1775" s="8">
        <v>0</v>
      </c>
      <c r="L1775" s="8">
        <v>1370</v>
      </c>
      <c r="M1775" s="9">
        <f t="shared" si="94"/>
        <v>274</v>
      </c>
      <c r="N1775" s="8">
        <v>3</v>
      </c>
      <c r="O1775" s="8">
        <v>0</v>
      </c>
      <c r="P1775" s="8">
        <v>1</v>
      </c>
      <c r="Q1775" s="8">
        <v>8672</v>
      </c>
      <c r="R1775" s="9">
        <f t="shared" si="95"/>
        <v>1734.4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1</v>
      </c>
      <c r="AA1775" s="5">
        <v>0</v>
      </c>
      <c r="AB1775" s="5">
        <v>0</v>
      </c>
      <c r="AC1775" s="5">
        <v>0</v>
      </c>
      <c r="AD1775" s="5">
        <v>0</v>
      </c>
      <c r="AE1775" s="115">
        <v>21620</v>
      </c>
      <c r="AF1775" s="5">
        <v>1</v>
      </c>
    </row>
    <row r="1776" spans="1:32" x14ac:dyDescent="0.25">
      <c r="A1776" s="2">
        <v>2013</v>
      </c>
      <c r="B1776" s="1" t="s">
        <v>29</v>
      </c>
      <c r="C1776" s="8">
        <v>179</v>
      </c>
      <c r="D1776" s="8">
        <v>43470</v>
      </c>
      <c r="E1776" s="9">
        <f t="shared" si="96"/>
        <v>20237.430167597766</v>
      </c>
      <c r="F1776" s="9">
        <v>0</v>
      </c>
      <c r="G1776" s="8">
        <v>0</v>
      </c>
      <c r="H1776" s="8">
        <v>0</v>
      </c>
      <c r="I1776" s="8">
        <v>0</v>
      </c>
      <c r="J1776" s="8">
        <v>623.29999999999995</v>
      </c>
      <c r="K1776" s="8">
        <v>498</v>
      </c>
      <c r="L1776" s="8">
        <v>8532</v>
      </c>
      <c r="M1776" s="9">
        <f t="shared" si="94"/>
        <v>47.66480446927374</v>
      </c>
      <c r="N1776" s="8">
        <v>5</v>
      </c>
      <c r="O1776" s="8">
        <v>0</v>
      </c>
      <c r="P1776" s="8">
        <v>0</v>
      </c>
      <c r="Q1776" s="8">
        <v>480369</v>
      </c>
      <c r="R1776" s="9">
        <f t="shared" si="95"/>
        <v>2683.6256983240223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1</v>
      </c>
      <c r="AC1776" s="5">
        <v>0</v>
      </c>
      <c r="AD1776" s="5">
        <v>1</v>
      </c>
      <c r="AE1776" s="115">
        <v>559677</v>
      </c>
      <c r="AF1776" s="5">
        <v>1</v>
      </c>
    </row>
    <row r="1777" spans="1:32" x14ac:dyDescent="0.25">
      <c r="A1777" s="2">
        <v>2013</v>
      </c>
      <c r="B1777" s="1" t="s">
        <v>29</v>
      </c>
      <c r="C1777" s="9">
        <v>104</v>
      </c>
      <c r="D1777" s="9">
        <v>18400</v>
      </c>
      <c r="E1777" s="9">
        <f t="shared" si="96"/>
        <v>14743.589743589744</v>
      </c>
      <c r="F1777" s="9">
        <v>4599</v>
      </c>
      <c r="G1777" s="9">
        <v>1481</v>
      </c>
      <c r="H1777" s="9">
        <v>525</v>
      </c>
      <c r="I1777" s="9">
        <v>0</v>
      </c>
      <c r="J1777" s="9">
        <v>0</v>
      </c>
      <c r="K1777" s="9">
        <v>0</v>
      </c>
      <c r="L1777" s="9">
        <v>7730</v>
      </c>
      <c r="M1777" s="9">
        <f t="shared" si="94"/>
        <v>74.32692307692308</v>
      </c>
      <c r="N1777" s="9">
        <v>31</v>
      </c>
      <c r="O1777" s="9">
        <v>5</v>
      </c>
      <c r="P1777" s="9">
        <v>2</v>
      </c>
      <c r="Q1777" s="9">
        <v>77923</v>
      </c>
      <c r="R1777" s="9">
        <f t="shared" si="95"/>
        <v>749.25961538461536</v>
      </c>
      <c r="S1777" s="5">
        <v>1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1</v>
      </c>
      <c r="AA1777" s="5">
        <v>0</v>
      </c>
      <c r="AB1777" s="5">
        <v>0</v>
      </c>
      <c r="AC1777" s="5">
        <v>1</v>
      </c>
      <c r="AD1777" s="5">
        <v>0</v>
      </c>
      <c r="AE1777" s="115">
        <v>50578</v>
      </c>
      <c r="AF1777" s="5">
        <v>0</v>
      </c>
    </row>
    <row r="1778" spans="1:32" x14ac:dyDescent="0.25">
      <c r="A1778" s="2">
        <v>2013</v>
      </c>
      <c r="B1778" s="1" t="s">
        <v>30</v>
      </c>
      <c r="C1778" s="15">
        <v>25</v>
      </c>
      <c r="D1778" s="15">
        <v>2266</v>
      </c>
      <c r="E1778" s="9">
        <f t="shared" si="96"/>
        <v>7553.3333333333339</v>
      </c>
      <c r="F1778" s="15">
        <v>2267</v>
      </c>
      <c r="G1778" s="15">
        <v>172</v>
      </c>
      <c r="H1778" s="15">
        <v>111</v>
      </c>
      <c r="I1778" s="15">
        <v>0</v>
      </c>
      <c r="J1778" s="15">
        <v>0</v>
      </c>
      <c r="K1778" s="15">
        <v>0</v>
      </c>
      <c r="L1778" s="15">
        <v>1855</v>
      </c>
      <c r="M1778" s="9">
        <f t="shared" si="94"/>
        <v>74.2</v>
      </c>
      <c r="N1778" s="15">
        <v>6</v>
      </c>
      <c r="O1778" s="15">
        <v>2</v>
      </c>
      <c r="P1778" s="15">
        <v>0</v>
      </c>
      <c r="Q1778" s="15">
        <v>14617</v>
      </c>
      <c r="R1778" s="9">
        <f t="shared" si="95"/>
        <v>584.67999999999995</v>
      </c>
      <c r="S1778" s="5">
        <v>1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1</v>
      </c>
      <c r="AA1778" s="5">
        <v>0</v>
      </c>
      <c r="AB1778" s="5">
        <v>0</v>
      </c>
      <c r="AC1778" s="5">
        <v>1</v>
      </c>
      <c r="AD1778" s="5">
        <v>0</v>
      </c>
      <c r="AE1778" s="115">
        <v>8785</v>
      </c>
      <c r="AF1778" s="5">
        <v>0</v>
      </c>
    </row>
    <row r="1779" spans="1:32" x14ac:dyDescent="0.25">
      <c r="A1779" s="2">
        <v>2013</v>
      </c>
      <c r="B1779" s="1" t="s">
        <v>36</v>
      </c>
      <c r="C1779" s="15">
        <v>97</v>
      </c>
      <c r="D1779" s="15">
        <v>9357</v>
      </c>
      <c r="E1779" s="9">
        <f t="shared" si="96"/>
        <v>8038.6597938144341</v>
      </c>
      <c r="F1779" s="15">
        <v>9146</v>
      </c>
      <c r="G1779" s="15">
        <v>993</v>
      </c>
      <c r="H1779" s="15">
        <v>543</v>
      </c>
      <c r="I1779" s="15">
        <v>0</v>
      </c>
      <c r="J1779" s="15">
        <v>0</v>
      </c>
      <c r="K1779" s="15">
        <v>0</v>
      </c>
      <c r="L1779" s="15">
        <v>9274</v>
      </c>
      <c r="M1779" s="9">
        <f t="shared" si="94"/>
        <v>95.608247422680407</v>
      </c>
      <c r="N1779" s="15">
        <v>35</v>
      </c>
      <c r="O1779" s="15">
        <v>9</v>
      </c>
      <c r="P1779" s="15">
        <v>4</v>
      </c>
      <c r="Q1779" s="15">
        <v>120666</v>
      </c>
      <c r="R1779" s="9">
        <f t="shared" si="95"/>
        <v>1243.979381443299</v>
      </c>
      <c r="S1779" s="5">
        <v>1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1</v>
      </c>
      <c r="AA1779" s="5">
        <v>0</v>
      </c>
      <c r="AB1779" s="5">
        <v>0</v>
      </c>
      <c r="AC1779" s="5">
        <v>1</v>
      </c>
      <c r="AD1779" s="5">
        <v>0</v>
      </c>
      <c r="AE1779" s="115">
        <v>55643</v>
      </c>
      <c r="AF1779" s="5">
        <v>1</v>
      </c>
    </row>
    <row r="1780" spans="1:32" x14ac:dyDescent="0.25">
      <c r="A1780" s="2">
        <v>2013</v>
      </c>
      <c r="B1780" s="1" t="s">
        <v>30</v>
      </c>
      <c r="C1780" s="15">
        <v>22</v>
      </c>
      <c r="D1780" s="15">
        <v>2509</v>
      </c>
      <c r="E1780" s="9">
        <f t="shared" si="96"/>
        <v>9503.7878787878781</v>
      </c>
      <c r="F1780" s="15">
        <v>1320</v>
      </c>
      <c r="G1780" s="15">
        <v>218</v>
      </c>
      <c r="H1780" s="15">
        <v>151</v>
      </c>
      <c r="I1780" s="15">
        <v>0</v>
      </c>
      <c r="J1780" s="15">
        <v>0</v>
      </c>
      <c r="K1780" s="15">
        <v>0</v>
      </c>
      <c r="L1780" s="15">
        <v>1761</v>
      </c>
      <c r="M1780" s="9">
        <f t="shared" si="94"/>
        <v>80.045454545454547</v>
      </c>
      <c r="N1780" s="15">
        <v>1</v>
      </c>
      <c r="O1780" s="15">
        <v>1</v>
      </c>
      <c r="P1780" s="15">
        <v>0</v>
      </c>
      <c r="Q1780" s="15">
        <v>8646</v>
      </c>
      <c r="R1780" s="9">
        <f t="shared" si="95"/>
        <v>393</v>
      </c>
      <c r="S1780" s="5">
        <v>1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1</v>
      </c>
      <c r="AA1780" s="5">
        <v>0</v>
      </c>
      <c r="AB1780" s="5">
        <v>0</v>
      </c>
      <c r="AC1780" s="5">
        <v>1</v>
      </c>
      <c r="AD1780" s="5">
        <v>0</v>
      </c>
      <c r="AE1780" s="115">
        <v>12338</v>
      </c>
      <c r="AF1780" s="5">
        <v>1</v>
      </c>
    </row>
    <row r="1781" spans="1:32" x14ac:dyDescent="0.25">
      <c r="A1781" s="2">
        <v>2013</v>
      </c>
      <c r="B1781" s="1" t="s">
        <v>29</v>
      </c>
      <c r="C1781" s="15">
        <v>82</v>
      </c>
      <c r="D1781" s="15">
        <v>16304</v>
      </c>
      <c r="E1781" s="9">
        <f t="shared" si="96"/>
        <v>16569.105691056913</v>
      </c>
      <c r="F1781" s="15">
        <v>2406</v>
      </c>
      <c r="G1781" s="15">
        <v>856</v>
      </c>
      <c r="H1781" s="15">
        <v>304</v>
      </c>
      <c r="I1781" s="15">
        <v>0</v>
      </c>
      <c r="J1781" s="15">
        <v>0</v>
      </c>
      <c r="K1781" s="15">
        <v>0</v>
      </c>
      <c r="L1781" s="15">
        <v>6135</v>
      </c>
      <c r="M1781" s="9">
        <f t="shared" si="94"/>
        <v>74.817073170731703</v>
      </c>
      <c r="N1781" s="15">
        <v>18</v>
      </c>
      <c r="O1781" s="15">
        <v>3</v>
      </c>
      <c r="P1781" s="15">
        <v>1</v>
      </c>
      <c r="Q1781" s="15">
        <v>57242</v>
      </c>
      <c r="R1781" s="9">
        <f t="shared" si="95"/>
        <v>698.07317073170736</v>
      </c>
      <c r="S1781" s="5">
        <v>1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1</v>
      </c>
      <c r="AA1781" s="5">
        <v>0</v>
      </c>
      <c r="AB1781" s="5">
        <v>0</v>
      </c>
      <c r="AC1781" s="5">
        <v>1</v>
      </c>
      <c r="AD1781" s="5">
        <v>0</v>
      </c>
      <c r="AE1781" s="115">
        <v>32662</v>
      </c>
      <c r="AF1781" s="5">
        <v>1</v>
      </c>
    </row>
    <row r="1782" spans="1:32" x14ac:dyDescent="0.25">
      <c r="A1782" s="2">
        <v>2013</v>
      </c>
      <c r="B1782" s="1" t="s">
        <v>29</v>
      </c>
      <c r="C1782" s="15">
        <v>41</v>
      </c>
      <c r="D1782" s="15">
        <v>3710</v>
      </c>
      <c r="E1782" s="9">
        <f t="shared" ref="E1782:E1830" si="97">D1782/C1782/12*1000</f>
        <v>7540.6504065040644</v>
      </c>
      <c r="F1782" s="15">
        <v>3684</v>
      </c>
      <c r="G1782" s="15">
        <v>544</v>
      </c>
      <c r="H1782" s="15">
        <v>301</v>
      </c>
      <c r="I1782" s="15">
        <v>0</v>
      </c>
      <c r="J1782" s="15">
        <v>0</v>
      </c>
      <c r="K1782" s="15">
        <v>0</v>
      </c>
      <c r="L1782" s="15">
        <v>5185</v>
      </c>
      <c r="M1782" s="9">
        <f t="shared" si="94"/>
        <v>126.46341463414635</v>
      </c>
      <c r="N1782" s="15">
        <v>16</v>
      </c>
      <c r="O1782" s="15">
        <v>0</v>
      </c>
      <c r="P1782" s="15">
        <v>2</v>
      </c>
      <c r="Q1782" s="15">
        <v>66455</v>
      </c>
      <c r="R1782" s="9">
        <f t="shared" si="95"/>
        <v>1620.8536585365853</v>
      </c>
      <c r="S1782" s="5">
        <v>1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1</v>
      </c>
      <c r="AA1782" s="5">
        <v>0</v>
      </c>
      <c r="AB1782" s="5">
        <v>0</v>
      </c>
      <c r="AC1782" s="5">
        <v>1</v>
      </c>
      <c r="AD1782" s="5">
        <v>0</v>
      </c>
      <c r="AE1782" s="115">
        <v>17819</v>
      </c>
      <c r="AF1782" s="5">
        <v>1</v>
      </c>
    </row>
    <row r="1783" spans="1:32" x14ac:dyDescent="0.25">
      <c r="A1783" s="2">
        <v>2013</v>
      </c>
      <c r="B1783" s="1" t="s">
        <v>36</v>
      </c>
      <c r="C1783" s="15">
        <v>19</v>
      </c>
      <c r="D1783" s="15">
        <v>4749</v>
      </c>
      <c r="E1783" s="9">
        <f t="shared" si="97"/>
        <v>20828.94736842105</v>
      </c>
      <c r="F1783" s="15">
        <v>5285</v>
      </c>
      <c r="G1783" s="15">
        <v>0</v>
      </c>
      <c r="H1783" s="15">
        <v>0</v>
      </c>
      <c r="I1783" s="15">
        <v>0</v>
      </c>
      <c r="J1783" s="15">
        <v>0</v>
      </c>
      <c r="K1783" s="15">
        <v>0</v>
      </c>
      <c r="L1783" s="15">
        <v>3172</v>
      </c>
      <c r="M1783" s="9">
        <f t="shared" si="94"/>
        <v>166.94736842105263</v>
      </c>
      <c r="N1783" s="15">
        <v>13</v>
      </c>
      <c r="O1783" s="15">
        <v>2</v>
      </c>
      <c r="P1783" s="15">
        <v>3</v>
      </c>
      <c r="Q1783" s="15">
        <v>18338</v>
      </c>
      <c r="R1783" s="9">
        <f t="shared" si="95"/>
        <v>965.15789473684208</v>
      </c>
      <c r="S1783" s="5">
        <v>1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115">
        <v>22536</v>
      </c>
      <c r="AF1783" s="5">
        <v>1</v>
      </c>
    </row>
    <row r="1784" spans="1:32" x14ac:dyDescent="0.25">
      <c r="A1784" s="2">
        <v>2013</v>
      </c>
      <c r="B1784" s="1" t="s">
        <v>30</v>
      </c>
      <c r="C1784" s="9">
        <v>146</v>
      </c>
      <c r="D1784" s="9">
        <v>14841</v>
      </c>
      <c r="E1784" s="9">
        <f t="shared" si="97"/>
        <v>8470.8904109589039</v>
      </c>
      <c r="F1784" s="9">
        <v>3537</v>
      </c>
      <c r="G1784" s="9">
        <v>1632</v>
      </c>
      <c r="H1784" s="9">
        <v>510</v>
      </c>
      <c r="I1784" s="9">
        <v>0</v>
      </c>
      <c r="J1784" s="9">
        <v>0</v>
      </c>
      <c r="K1784" s="9">
        <v>0</v>
      </c>
      <c r="L1784" s="9">
        <v>9543</v>
      </c>
      <c r="M1784" s="9">
        <f t="shared" si="94"/>
        <v>65.363013698630141</v>
      </c>
      <c r="N1784" s="9">
        <v>27</v>
      </c>
      <c r="O1784" s="9">
        <v>4</v>
      </c>
      <c r="P1784" s="9">
        <v>2</v>
      </c>
      <c r="Q1784" s="9">
        <v>125099</v>
      </c>
      <c r="R1784" s="9">
        <f t="shared" si="95"/>
        <v>856.84246575342468</v>
      </c>
      <c r="S1784" s="5">
        <v>1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1</v>
      </c>
      <c r="AA1784" s="5">
        <v>0</v>
      </c>
      <c r="AB1784" s="5">
        <v>0</v>
      </c>
      <c r="AC1784" s="5">
        <v>1</v>
      </c>
      <c r="AD1784" s="5">
        <v>0</v>
      </c>
      <c r="AE1784" s="115">
        <v>40429</v>
      </c>
      <c r="AF1784" s="5">
        <v>1</v>
      </c>
    </row>
    <row r="1785" spans="1:32" x14ac:dyDescent="0.25">
      <c r="A1785" s="2">
        <v>2013</v>
      </c>
      <c r="B1785" s="1" t="s">
        <v>31</v>
      </c>
      <c r="C1785" s="8">
        <v>236</v>
      </c>
      <c r="D1785" s="8">
        <v>32832</v>
      </c>
      <c r="E1785" s="9">
        <f t="shared" si="97"/>
        <v>11593.220338983052</v>
      </c>
      <c r="F1785" s="8">
        <v>5414</v>
      </c>
      <c r="G1785" s="8">
        <v>2551</v>
      </c>
      <c r="H1785" s="8">
        <v>893</v>
      </c>
      <c r="I1785" s="8">
        <v>0</v>
      </c>
      <c r="J1785" s="8">
        <v>0</v>
      </c>
      <c r="K1785" s="8">
        <v>0</v>
      </c>
      <c r="L1785" s="8">
        <v>22215</v>
      </c>
      <c r="M1785" s="9">
        <f t="shared" si="94"/>
        <v>94.131355932203391</v>
      </c>
      <c r="N1785" s="8">
        <v>51</v>
      </c>
      <c r="O1785" s="8">
        <v>6</v>
      </c>
      <c r="P1785" s="8">
        <v>3</v>
      </c>
      <c r="Q1785" s="8">
        <v>327095</v>
      </c>
      <c r="R1785" s="9">
        <f t="shared" si="95"/>
        <v>1385.9957627118645</v>
      </c>
      <c r="S1785" s="5">
        <v>1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1</v>
      </c>
      <c r="AA1785" s="5">
        <v>0</v>
      </c>
      <c r="AB1785" s="5">
        <v>0</v>
      </c>
      <c r="AC1785" s="5">
        <v>1</v>
      </c>
      <c r="AD1785" s="5">
        <v>0</v>
      </c>
      <c r="AE1785" s="115">
        <v>155049</v>
      </c>
      <c r="AF1785" s="5">
        <v>0</v>
      </c>
    </row>
    <row r="1786" spans="1:32" x14ac:dyDescent="0.25">
      <c r="A1786" s="2">
        <v>2013</v>
      </c>
      <c r="B1786" s="1" t="s">
        <v>30</v>
      </c>
      <c r="C1786" s="8">
        <v>33</v>
      </c>
      <c r="D1786" s="8">
        <v>3142</v>
      </c>
      <c r="E1786" s="9">
        <f t="shared" si="97"/>
        <v>7934.3434343434355</v>
      </c>
      <c r="F1786" s="8">
        <v>2176</v>
      </c>
      <c r="G1786" s="8">
        <v>357</v>
      </c>
      <c r="H1786" s="8">
        <v>161</v>
      </c>
      <c r="I1786" s="8">
        <v>0</v>
      </c>
      <c r="J1786" s="8">
        <v>0</v>
      </c>
      <c r="K1786" s="8">
        <v>0</v>
      </c>
      <c r="L1786" s="8">
        <v>3393</v>
      </c>
      <c r="M1786" s="9">
        <f t="shared" si="94"/>
        <v>102.81818181818181</v>
      </c>
      <c r="N1786" s="8">
        <v>13</v>
      </c>
      <c r="O1786" s="8">
        <v>2</v>
      </c>
      <c r="P1786" s="8">
        <v>2</v>
      </c>
      <c r="Q1786" s="8">
        <v>28942</v>
      </c>
      <c r="R1786" s="9">
        <f t="shared" si="95"/>
        <v>877.030303030303</v>
      </c>
      <c r="S1786" s="5">
        <v>1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1</v>
      </c>
      <c r="AA1786" s="5">
        <v>0</v>
      </c>
      <c r="AB1786" s="5">
        <v>0</v>
      </c>
      <c r="AC1786" s="5">
        <v>1</v>
      </c>
      <c r="AD1786" s="5">
        <v>0</v>
      </c>
      <c r="AE1786" s="115">
        <v>10888</v>
      </c>
      <c r="AF1786" s="5">
        <v>1</v>
      </c>
    </row>
    <row r="1787" spans="1:32" x14ac:dyDescent="0.25">
      <c r="A1787" s="2">
        <v>2013</v>
      </c>
      <c r="B1787" s="1" t="s">
        <v>30</v>
      </c>
      <c r="C1787" s="8">
        <v>137</v>
      </c>
      <c r="D1787" s="8">
        <v>20904</v>
      </c>
      <c r="E1787" s="9">
        <f t="shared" si="97"/>
        <v>12715.328467153284</v>
      </c>
      <c r="F1787" s="8">
        <v>3788</v>
      </c>
      <c r="G1787" s="8">
        <v>1593</v>
      </c>
      <c r="H1787" s="8">
        <v>500</v>
      </c>
      <c r="I1787" s="8">
        <v>0</v>
      </c>
      <c r="J1787" s="8">
        <v>0</v>
      </c>
      <c r="K1787" s="8">
        <v>0</v>
      </c>
      <c r="L1787" s="8">
        <v>15013</v>
      </c>
      <c r="M1787" s="9">
        <f t="shared" si="94"/>
        <v>109.58394160583941</v>
      </c>
      <c r="N1787" s="8">
        <v>41</v>
      </c>
      <c r="O1787" s="8">
        <v>6</v>
      </c>
      <c r="P1787" s="8">
        <v>5</v>
      </c>
      <c r="Q1787" s="8">
        <v>137220</v>
      </c>
      <c r="R1787" s="9">
        <f t="shared" si="95"/>
        <v>1001.6058394160584</v>
      </c>
      <c r="S1787" s="5">
        <v>1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1</v>
      </c>
      <c r="AA1787" s="5">
        <v>0</v>
      </c>
      <c r="AB1787" s="5">
        <v>0</v>
      </c>
      <c r="AC1787" s="5">
        <v>1</v>
      </c>
      <c r="AD1787" s="5">
        <v>0</v>
      </c>
      <c r="AE1787" s="115">
        <v>58828</v>
      </c>
      <c r="AF1787" s="5">
        <v>1</v>
      </c>
    </row>
    <row r="1788" spans="1:32" x14ac:dyDescent="0.25">
      <c r="A1788" s="2">
        <v>2013</v>
      </c>
      <c r="B1788" s="1" t="s">
        <v>30</v>
      </c>
      <c r="C1788" s="8">
        <v>52</v>
      </c>
      <c r="D1788" s="8">
        <v>6430</v>
      </c>
      <c r="E1788" s="9">
        <f t="shared" si="97"/>
        <v>10304.487179487181</v>
      </c>
      <c r="F1788" s="8">
        <v>4666</v>
      </c>
      <c r="G1788" s="8">
        <v>771</v>
      </c>
      <c r="H1788" s="8">
        <v>409</v>
      </c>
      <c r="I1788" s="8">
        <v>0</v>
      </c>
      <c r="J1788" s="8">
        <v>0</v>
      </c>
      <c r="K1788" s="8">
        <v>0</v>
      </c>
      <c r="L1788" s="8">
        <v>6379</v>
      </c>
      <c r="M1788" s="9">
        <f t="shared" si="94"/>
        <v>122.67307692307692</v>
      </c>
      <c r="N1788" s="8">
        <v>24</v>
      </c>
      <c r="O1788" s="8">
        <v>6</v>
      </c>
      <c r="P1788" s="8">
        <v>5</v>
      </c>
      <c r="Q1788" s="8">
        <v>54372</v>
      </c>
      <c r="R1788" s="9">
        <f t="shared" si="95"/>
        <v>1045.6153846153845</v>
      </c>
      <c r="S1788" s="5">
        <v>1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5">
        <v>1</v>
      </c>
      <c r="AA1788" s="5">
        <v>0</v>
      </c>
      <c r="AB1788" s="5">
        <v>0</v>
      </c>
      <c r="AC1788" s="5">
        <v>1</v>
      </c>
      <c r="AD1788" s="5">
        <v>0</v>
      </c>
      <c r="AE1788" s="115">
        <v>24153</v>
      </c>
      <c r="AF1788" s="5">
        <v>1</v>
      </c>
    </row>
    <row r="1789" spans="1:32" x14ac:dyDescent="0.25">
      <c r="A1789" s="2">
        <v>2013</v>
      </c>
      <c r="B1789" s="1" t="s">
        <v>30</v>
      </c>
      <c r="C1789" s="8">
        <v>145</v>
      </c>
      <c r="D1789" s="8">
        <v>22973</v>
      </c>
      <c r="E1789" s="9">
        <f t="shared" si="97"/>
        <v>13202.873563218391</v>
      </c>
      <c r="F1789" s="8">
        <v>4153</v>
      </c>
      <c r="G1789" s="8">
        <v>1575</v>
      </c>
      <c r="H1789" s="8">
        <v>480</v>
      </c>
      <c r="I1789" s="8">
        <v>0</v>
      </c>
      <c r="J1789" s="8">
        <v>0</v>
      </c>
      <c r="K1789" s="8">
        <v>0</v>
      </c>
      <c r="L1789" s="8">
        <v>12033</v>
      </c>
      <c r="M1789" s="9">
        <f t="shared" si="94"/>
        <v>82.986206896551721</v>
      </c>
      <c r="N1789" s="8">
        <v>32</v>
      </c>
      <c r="O1789" s="8">
        <v>5</v>
      </c>
      <c r="P1789" s="8">
        <v>4</v>
      </c>
      <c r="Q1789" s="8">
        <v>204235</v>
      </c>
      <c r="R1789" s="9">
        <f t="shared" si="95"/>
        <v>1408.5172413793102</v>
      </c>
      <c r="S1789" s="5">
        <v>1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1</v>
      </c>
      <c r="AA1789" s="5">
        <v>0</v>
      </c>
      <c r="AB1789" s="5">
        <v>0</v>
      </c>
      <c r="AC1789" s="5">
        <v>1</v>
      </c>
      <c r="AD1789" s="5">
        <v>0</v>
      </c>
      <c r="AE1789" s="115">
        <v>70679</v>
      </c>
      <c r="AF1789" s="5">
        <v>1</v>
      </c>
    </row>
    <row r="1790" spans="1:32" x14ac:dyDescent="0.25">
      <c r="A1790" s="2">
        <v>2013</v>
      </c>
      <c r="B1790" s="1" t="s">
        <v>30</v>
      </c>
      <c r="C1790" s="8">
        <v>211</v>
      </c>
      <c r="D1790" s="8">
        <v>37540</v>
      </c>
      <c r="E1790" s="9">
        <f t="shared" si="97"/>
        <v>14826.224328593997</v>
      </c>
      <c r="F1790" s="8">
        <v>4055</v>
      </c>
      <c r="G1790" s="8">
        <v>1828</v>
      </c>
      <c r="H1790" s="8">
        <v>630</v>
      </c>
      <c r="I1790" s="8">
        <v>0</v>
      </c>
      <c r="J1790" s="8">
        <v>0</v>
      </c>
      <c r="K1790" s="8">
        <v>0</v>
      </c>
      <c r="L1790" s="8">
        <v>15010</v>
      </c>
      <c r="M1790" s="9">
        <f t="shared" si="94"/>
        <v>71.137440758293835</v>
      </c>
      <c r="N1790" s="8">
        <v>42</v>
      </c>
      <c r="O1790" s="8">
        <v>6</v>
      </c>
      <c r="P1790" s="8">
        <v>4</v>
      </c>
      <c r="Q1790" s="8">
        <v>249383</v>
      </c>
      <c r="R1790" s="9">
        <f t="shared" si="95"/>
        <v>1181.909952606635</v>
      </c>
      <c r="S1790" s="5">
        <v>1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1</v>
      </c>
      <c r="AA1790" s="5">
        <v>0</v>
      </c>
      <c r="AB1790" s="5">
        <v>0</v>
      </c>
      <c r="AC1790" s="5">
        <v>1</v>
      </c>
      <c r="AD1790" s="5">
        <v>0</v>
      </c>
      <c r="AE1790" s="115">
        <v>98579</v>
      </c>
      <c r="AF1790" s="5">
        <v>1</v>
      </c>
    </row>
    <row r="1791" spans="1:32" x14ac:dyDescent="0.25">
      <c r="A1791" s="2">
        <v>2013</v>
      </c>
      <c r="B1791" s="1" t="s">
        <v>29</v>
      </c>
      <c r="C1791" s="8">
        <v>310</v>
      </c>
      <c r="D1791" s="8">
        <v>63806</v>
      </c>
      <c r="E1791" s="9">
        <f t="shared" si="97"/>
        <v>17152.15053763441</v>
      </c>
      <c r="F1791" s="8">
        <v>5731</v>
      </c>
      <c r="G1791" s="8">
        <v>1959</v>
      </c>
      <c r="H1791" s="8">
        <v>527</v>
      </c>
      <c r="I1791" s="8">
        <v>2001</v>
      </c>
      <c r="J1791" s="8">
        <v>0</v>
      </c>
      <c r="K1791" s="8">
        <v>0</v>
      </c>
      <c r="L1791" s="8">
        <v>30001</v>
      </c>
      <c r="M1791" s="9">
        <f t="shared" si="94"/>
        <v>96.777419354838713</v>
      </c>
      <c r="N1791" s="8">
        <v>54</v>
      </c>
      <c r="O1791" s="8">
        <v>9</v>
      </c>
      <c r="P1791" s="8">
        <v>4</v>
      </c>
      <c r="Q1791" s="8">
        <v>333145</v>
      </c>
      <c r="R1791" s="9">
        <f t="shared" si="95"/>
        <v>1074.6612903225807</v>
      </c>
      <c r="S1791" s="5">
        <v>1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1</v>
      </c>
      <c r="AA1791" s="5">
        <v>1</v>
      </c>
      <c r="AB1791" s="5">
        <v>0</v>
      </c>
      <c r="AC1791" s="5">
        <v>1</v>
      </c>
      <c r="AD1791" s="5">
        <v>0</v>
      </c>
      <c r="AE1791" s="115">
        <v>158102</v>
      </c>
      <c r="AF1791" s="5">
        <v>1</v>
      </c>
    </row>
    <row r="1792" spans="1:32" x14ac:dyDescent="0.25">
      <c r="A1792" s="2">
        <v>2013</v>
      </c>
      <c r="B1792" s="1" t="s">
        <v>30</v>
      </c>
      <c r="C1792" s="9">
        <v>5</v>
      </c>
      <c r="D1792" s="9">
        <v>96</v>
      </c>
      <c r="E1792" s="9">
        <f t="shared" si="97"/>
        <v>1599.9999999999998</v>
      </c>
      <c r="F1792" s="9">
        <v>1830</v>
      </c>
      <c r="G1792" s="9">
        <v>0</v>
      </c>
      <c r="H1792" s="9">
        <v>0</v>
      </c>
      <c r="I1792" s="9">
        <v>0</v>
      </c>
      <c r="J1792" s="9">
        <v>0</v>
      </c>
      <c r="K1792" s="9">
        <v>0</v>
      </c>
      <c r="L1792" s="9">
        <v>1636</v>
      </c>
      <c r="M1792" s="9">
        <f t="shared" si="94"/>
        <v>327.2</v>
      </c>
      <c r="N1792" s="9">
        <v>9</v>
      </c>
      <c r="O1792" s="9">
        <v>2</v>
      </c>
      <c r="P1792" s="9">
        <v>1</v>
      </c>
      <c r="Q1792" s="9">
        <v>8315</v>
      </c>
      <c r="R1792" s="9">
        <f t="shared" si="95"/>
        <v>1663</v>
      </c>
      <c r="S1792" s="5">
        <v>1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115">
        <v>1333</v>
      </c>
      <c r="AF1792" s="5">
        <v>0</v>
      </c>
    </row>
    <row r="1793" spans="1:32" x14ac:dyDescent="0.25">
      <c r="A1793" s="2">
        <v>2013</v>
      </c>
      <c r="B1793" s="1" t="s">
        <v>37</v>
      </c>
      <c r="C1793" s="8">
        <v>5</v>
      </c>
      <c r="D1793" s="8">
        <v>382</v>
      </c>
      <c r="E1793" s="9">
        <f t="shared" si="97"/>
        <v>6366.666666666667</v>
      </c>
      <c r="F1793" s="8">
        <v>0</v>
      </c>
      <c r="G1793" s="8">
        <v>0</v>
      </c>
      <c r="H1793" s="8">
        <v>0</v>
      </c>
      <c r="I1793" s="9">
        <v>0</v>
      </c>
      <c r="J1793" s="9">
        <v>0</v>
      </c>
      <c r="K1793" s="9">
        <v>0</v>
      </c>
      <c r="L1793" s="8">
        <v>68</v>
      </c>
      <c r="M1793" s="9">
        <f t="shared" si="94"/>
        <v>13.6</v>
      </c>
      <c r="N1793" s="8">
        <v>0</v>
      </c>
      <c r="O1793" s="8">
        <v>0</v>
      </c>
      <c r="P1793" s="8">
        <v>0</v>
      </c>
      <c r="Q1793" s="8">
        <v>1010</v>
      </c>
      <c r="R1793" s="9">
        <f t="shared" si="95"/>
        <v>202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115">
        <v>700</v>
      </c>
      <c r="AF1793" s="5">
        <v>0</v>
      </c>
    </row>
    <row r="1794" spans="1:32" x14ac:dyDescent="0.25">
      <c r="A1794" s="2">
        <v>2013</v>
      </c>
      <c r="B1794" s="1" t="s">
        <v>29</v>
      </c>
      <c r="C1794" s="8">
        <v>1</v>
      </c>
      <c r="D1794" s="8">
        <v>108</v>
      </c>
      <c r="E1794" s="9">
        <f t="shared" si="97"/>
        <v>9000</v>
      </c>
      <c r="F1794" s="8">
        <v>3174</v>
      </c>
      <c r="G1794" s="8">
        <v>0</v>
      </c>
      <c r="H1794" s="8">
        <v>0</v>
      </c>
      <c r="I1794" s="9">
        <v>0</v>
      </c>
      <c r="J1794" s="9">
        <v>0</v>
      </c>
      <c r="K1794" s="9">
        <v>0</v>
      </c>
      <c r="L1794" s="8">
        <v>1200</v>
      </c>
      <c r="M1794" s="9">
        <f t="shared" si="94"/>
        <v>1200</v>
      </c>
      <c r="N1794" s="8">
        <v>0</v>
      </c>
      <c r="O1794" s="8">
        <v>5</v>
      </c>
      <c r="P1794" s="8">
        <v>0</v>
      </c>
      <c r="Q1794" s="8">
        <v>22561</v>
      </c>
      <c r="R1794" s="9">
        <f t="shared" si="95"/>
        <v>22561</v>
      </c>
      <c r="S1794" s="5">
        <v>1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115">
        <v>5146</v>
      </c>
      <c r="AF1794" s="5">
        <v>1</v>
      </c>
    </row>
    <row r="1795" spans="1:32" x14ac:dyDescent="0.25">
      <c r="A1795" s="2">
        <v>2013</v>
      </c>
      <c r="B1795" s="1" t="s">
        <v>29</v>
      </c>
      <c r="C1795" s="8">
        <v>1</v>
      </c>
      <c r="D1795" s="8">
        <v>48</v>
      </c>
      <c r="E1795" s="9">
        <f t="shared" si="97"/>
        <v>4000</v>
      </c>
      <c r="F1795" s="8">
        <v>350</v>
      </c>
      <c r="G1795" s="8">
        <v>0</v>
      </c>
      <c r="H1795" s="8">
        <v>0</v>
      </c>
      <c r="I1795" s="9">
        <v>0</v>
      </c>
      <c r="J1795" s="9">
        <v>0</v>
      </c>
      <c r="K1795" s="9">
        <v>0</v>
      </c>
      <c r="L1795" s="8">
        <v>324</v>
      </c>
      <c r="M1795" s="9">
        <f t="shared" si="94"/>
        <v>324</v>
      </c>
      <c r="N1795" s="8">
        <v>4</v>
      </c>
      <c r="O1795" s="8">
        <v>0</v>
      </c>
      <c r="P1795" s="8">
        <v>0</v>
      </c>
      <c r="Q1795" s="8">
        <v>2329</v>
      </c>
      <c r="R1795" s="9">
        <f t="shared" si="95"/>
        <v>2329</v>
      </c>
      <c r="S1795" s="5">
        <v>1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115">
        <v>459</v>
      </c>
      <c r="AF1795" s="5">
        <v>1</v>
      </c>
    </row>
    <row r="1796" spans="1:32" x14ac:dyDescent="0.25">
      <c r="A1796" s="2">
        <v>2013</v>
      </c>
      <c r="B1796" s="1" t="s">
        <v>29</v>
      </c>
      <c r="C1796" s="8">
        <v>1</v>
      </c>
      <c r="D1796" s="8">
        <v>89</v>
      </c>
      <c r="E1796" s="9">
        <f t="shared" si="97"/>
        <v>7416.666666666667</v>
      </c>
      <c r="F1796" s="8">
        <v>1022</v>
      </c>
      <c r="G1796" s="8">
        <v>57</v>
      </c>
      <c r="H1796" s="8">
        <v>52</v>
      </c>
      <c r="I1796" s="9">
        <v>0</v>
      </c>
      <c r="J1796" s="9">
        <v>0</v>
      </c>
      <c r="K1796" s="9">
        <v>0</v>
      </c>
      <c r="L1796" s="8">
        <v>720</v>
      </c>
      <c r="M1796" s="9">
        <f t="shared" ref="M1796:M1859" si="98">L1796/C1796</f>
        <v>720</v>
      </c>
      <c r="N1796" s="8">
        <v>4</v>
      </c>
      <c r="O1796" s="8">
        <v>2</v>
      </c>
      <c r="P1796" s="8">
        <v>0</v>
      </c>
      <c r="Q1796" s="8">
        <v>889</v>
      </c>
      <c r="R1796" s="9">
        <f t="shared" ref="R1796:R1859" si="99">Q1796/C1796</f>
        <v>889</v>
      </c>
      <c r="S1796" s="5">
        <v>1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1</v>
      </c>
      <c r="AA1796" s="5">
        <v>0</v>
      </c>
      <c r="AB1796" s="5">
        <v>0</v>
      </c>
      <c r="AC1796" s="5">
        <v>1</v>
      </c>
      <c r="AD1796" s="5">
        <v>0</v>
      </c>
      <c r="AE1796" s="115">
        <v>1088</v>
      </c>
      <c r="AF1796" s="5">
        <v>1</v>
      </c>
    </row>
    <row r="1797" spans="1:32" x14ac:dyDescent="0.25">
      <c r="A1797" s="2">
        <v>2013</v>
      </c>
      <c r="B1797" s="1" t="s">
        <v>29</v>
      </c>
      <c r="C1797" s="8">
        <v>7</v>
      </c>
      <c r="D1797" s="8">
        <v>410</v>
      </c>
      <c r="E1797" s="9">
        <f t="shared" si="97"/>
        <v>4880.9523809523807</v>
      </c>
      <c r="F1797" s="8">
        <v>0</v>
      </c>
      <c r="G1797" s="8">
        <v>0</v>
      </c>
      <c r="H1797" s="8">
        <v>0</v>
      </c>
      <c r="I1797" s="9">
        <v>0</v>
      </c>
      <c r="J1797" s="9">
        <v>0</v>
      </c>
      <c r="K1797" s="9">
        <v>0</v>
      </c>
      <c r="L1797" s="8">
        <v>120</v>
      </c>
      <c r="M1797" s="9">
        <f t="shared" si="98"/>
        <v>17.142857142857142</v>
      </c>
      <c r="N1797" s="8">
        <v>0</v>
      </c>
      <c r="O1797" s="8">
        <v>0</v>
      </c>
      <c r="P1797" s="8">
        <v>0</v>
      </c>
      <c r="Q1797" s="8">
        <v>1169</v>
      </c>
      <c r="R1797" s="9">
        <f t="shared" si="99"/>
        <v>167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115">
        <v>710</v>
      </c>
      <c r="AF1797" s="5">
        <v>1</v>
      </c>
    </row>
    <row r="1798" spans="1:32" x14ac:dyDescent="0.25">
      <c r="A1798" s="2">
        <v>2013</v>
      </c>
      <c r="B1798" s="1" t="s">
        <v>29</v>
      </c>
      <c r="C1798" s="8">
        <v>5</v>
      </c>
      <c r="D1798" s="8">
        <v>479</v>
      </c>
      <c r="E1798" s="9">
        <f t="shared" si="97"/>
        <v>7983.333333333333</v>
      </c>
      <c r="F1798" s="8">
        <v>780</v>
      </c>
      <c r="G1798" s="8">
        <v>141</v>
      </c>
      <c r="H1798" s="8">
        <v>67</v>
      </c>
      <c r="I1798" s="9">
        <v>0</v>
      </c>
      <c r="J1798" s="9">
        <v>0</v>
      </c>
      <c r="K1798" s="9">
        <v>0</v>
      </c>
      <c r="L1798" s="8">
        <v>423</v>
      </c>
      <c r="M1798" s="9">
        <f t="shared" si="98"/>
        <v>84.6</v>
      </c>
      <c r="N1798" s="8">
        <v>2</v>
      </c>
      <c r="O1798" s="8">
        <v>1</v>
      </c>
      <c r="P1798" s="8">
        <v>0</v>
      </c>
      <c r="Q1798" s="8">
        <v>3157</v>
      </c>
      <c r="R1798" s="9">
        <f t="shared" si="99"/>
        <v>631.4</v>
      </c>
      <c r="S1798" s="5">
        <v>1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1</v>
      </c>
      <c r="AA1798" s="5">
        <v>0</v>
      </c>
      <c r="AB1798" s="5">
        <v>0</v>
      </c>
      <c r="AC1798" s="5">
        <v>1</v>
      </c>
      <c r="AD1798" s="5">
        <v>0</v>
      </c>
      <c r="AE1798" s="115">
        <v>3632</v>
      </c>
      <c r="AF1798" s="5">
        <v>0</v>
      </c>
    </row>
    <row r="1799" spans="1:32" x14ac:dyDescent="0.25">
      <c r="A1799" s="2">
        <v>2013</v>
      </c>
      <c r="B1799" s="1" t="s">
        <v>29</v>
      </c>
      <c r="C1799" s="8">
        <v>8</v>
      </c>
      <c r="D1799" s="8">
        <v>225</v>
      </c>
      <c r="E1799" s="9">
        <f t="shared" si="97"/>
        <v>2343.75</v>
      </c>
      <c r="F1799" s="8">
        <v>2037</v>
      </c>
      <c r="G1799" s="8">
        <v>0</v>
      </c>
      <c r="H1799" s="8">
        <v>0</v>
      </c>
      <c r="I1799" s="9">
        <v>0</v>
      </c>
      <c r="J1799" s="9">
        <v>0</v>
      </c>
      <c r="K1799" s="9">
        <v>0</v>
      </c>
      <c r="L1799" s="8">
        <v>1400</v>
      </c>
      <c r="M1799" s="9">
        <f t="shared" si="98"/>
        <v>175</v>
      </c>
      <c r="N1799" s="8">
        <v>4</v>
      </c>
      <c r="O1799" s="8">
        <v>2</v>
      </c>
      <c r="P1799" s="8">
        <v>0</v>
      </c>
      <c r="Q1799" s="8">
        <v>3860</v>
      </c>
      <c r="R1799" s="9">
        <f t="shared" si="99"/>
        <v>482.5</v>
      </c>
      <c r="S1799" s="5">
        <v>1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115">
        <v>2232</v>
      </c>
      <c r="AF1799" s="5">
        <v>1</v>
      </c>
    </row>
    <row r="1800" spans="1:32" x14ac:dyDescent="0.25">
      <c r="A1800" s="2">
        <v>2013</v>
      </c>
      <c r="B1800" s="1" t="s">
        <v>29</v>
      </c>
      <c r="C1800" s="8">
        <v>4</v>
      </c>
      <c r="D1800" s="8">
        <v>370</v>
      </c>
      <c r="E1800" s="9">
        <f t="shared" si="97"/>
        <v>7708.333333333333</v>
      </c>
      <c r="F1800" s="8">
        <v>1700</v>
      </c>
      <c r="G1800" s="8">
        <v>429</v>
      </c>
      <c r="H1800" s="8">
        <v>348</v>
      </c>
      <c r="I1800" s="9">
        <v>0</v>
      </c>
      <c r="J1800" s="9">
        <v>0</v>
      </c>
      <c r="K1800" s="9">
        <v>0</v>
      </c>
      <c r="L1800" s="8">
        <v>560</v>
      </c>
      <c r="M1800" s="9">
        <f t="shared" si="98"/>
        <v>140</v>
      </c>
      <c r="N1800" s="8">
        <v>0</v>
      </c>
      <c r="O1800" s="8">
        <v>0</v>
      </c>
      <c r="P1800" s="8">
        <v>0</v>
      </c>
      <c r="Q1800" s="8">
        <v>30816</v>
      </c>
      <c r="R1800" s="9">
        <f t="shared" si="99"/>
        <v>7704</v>
      </c>
      <c r="S1800" s="5">
        <v>1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1</v>
      </c>
      <c r="AA1800" s="5">
        <v>0</v>
      </c>
      <c r="AB1800" s="5">
        <v>0</v>
      </c>
      <c r="AC1800" s="5">
        <v>1</v>
      </c>
      <c r="AD1800" s="5">
        <v>0</v>
      </c>
      <c r="AE1800" s="115">
        <v>4027</v>
      </c>
      <c r="AF1800" s="5">
        <v>1</v>
      </c>
    </row>
    <row r="1801" spans="1:32" x14ac:dyDescent="0.25">
      <c r="A1801" s="2">
        <v>2013</v>
      </c>
      <c r="B1801" s="1" t="s">
        <v>29</v>
      </c>
      <c r="C1801" s="8">
        <v>2</v>
      </c>
      <c r="D1801" s="8">
        <v>114</v>
      </c>
      <c r="E1801" s="9">
        <f t="shared" si="97"/>
        <v>4750</v>
      </c>
      <c r="F1801" s="8">
        <v>450</v>
      </c>
      <c r="G1801" s="8">
        <v>0</v>
      </c>
      <c r="H1801" s="8">
        <v>0</v>
      </c>
      <c r="I1801" s="9">
        <v>0</v>
      </c>
      <c r="J1801" s="9">
        <v>0</v>
      </c>
      <c r="K1801" s="9">
        <v>0</v>
      </c>
      <c r="L1801" s="8">
        <v>420</v>
      </c>
      <c r="M1801" s="9">
        <f t="shared" si="98"/>
        <v>210</v>
      </c>
      <c r="N1801" s="8">
        <v>1</v>
      </c>
      <c r="O1801" s="8">
        <v>1</v>
      </c>
      <c r="P1801" s="8">
        <v>0</v>
      </c>
      <c r="Q1801" s="8">
        <v>5577</v>
      </c>
      <c r="R1801" s="9">
        <f t="shared" si="99"/>
        <v>2788.5</v>
      </c>
      <c r="S1801" s="5">
        <v>1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115">
        <v>2739</v>
      </c>
      <c r="AF1801" s="5">
        <v>1</v>
      </c>
    </row>
    <row r="1802" spans="1:32" x14ac:dyDescent="0.25">
      <c r="A1802" s="2">
        <v>2013</v>
      </c>
      <c r="B1802" s="1" t="s">
        <v>29</v>
      </c>
      <c r="C1802" s="8">
        <v>14</v>
      </c>
      <c r="D1802" s="8">
        <v>1272</v>
      </c>
      <c r="E1802" s="9">
        <f t="shared" si="97"/>
        <v>7571.4285714285725</v>
      </c>
      <c r="F1802" s="8">
        <v>979</v>
      </c>
      <c r="G1802" s="8">
        <v>280</v>
      </c>
      <c r="H1802" s="8">
        <v>200</v>
      </c>
      <c r="I1802" s="9">
        <v>0</v>
      </c>
      <c r="J1802" s="9">
        <v>0</v>
      </c>
      <c r="K1802" s="9">
        <v>0</v>
      </c>
      <c r="L1802" s="8">
        <v>817</v>
      </c>
      <c r="M1802" s="9">
        <f t="shared" si="98"/>
        <v>58.357142857142854</v>
      </c>
      <c r="N1802" s="8">
        <v>3</v>
      </c>
      <c r="O1802" s="8">
        <v>2</v>
      </c>
      <c r="P1802" s="8">
        <v>0</v>
      </c>
      <c r="Q1802" s="8">
        <v>19092</v>
      </c>
      <c r="R1802" s="9">
        <f t="shared" si="99"/>
        <v>1363.7142857142858</v>
      </c>
      <c r="S1802" s="5">
        <v>1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1</v>
      </c>
      <c r="AA1802" s="5">
        <v>0</v>
      </c>
      <c r="AB1802" s="5">
        <v>0</v>
      </c>
      <c r="AC1802" s="5">
        <v>1</v>
      </c>
      <c r="AD1802" s="5">
        <v>0</v>
      </c>
      <c r="AE1802" s="115">
        <v>9139</v>
      </c>
      <c r="AF1802" s="5">
        <v>0</v>
      </c>
    </row>
    <row r="1803" spans="1:32" x14ac:dyDescent="0.25">
      <c r="A1803" s="2">
        <v>2013</v>
      </c>
      <c r="B1803" s="1" t="s">
        <v>29</v>
      </c>
      <c r="C1803" s="8">
        <v>22</v>
      </c>
      <c r="D1803" s="8">
        <v>2002</v>
      </c>
      <c r="E1803" s="9">
        <f t="shared" si="97"/>
        <v>7583.333333333333</v>
      </c>
      <c r="F1803" s="8">
        <v>3093</v>
      </c>
      <c r="G1803" s="8">
        <v>877</v>
      </c>
      <c r="H1803" s="8">
        <v>145</v>
      </c>
      <c r="I1803" s="9">
        <v>0</v>
      </c>
      <c r="J1803" s="9">
        <v>0</v>
      </c>
      <c r="K1803" s="9">
        <v>0</v>
      </c>
      <c r="L1803" s="8">
        <v>2171</v>
      </c>
      <c r="M1803" s="9">
        <f t="shared" si="98"/>
        <v>98.681818181818187</v>
      </c>
      <c r="N1803" s="8">
        <v>5</v>
      </c>
      <c r="O1803" s="8">
        <v>7</v>
      </c>
      <c r="P1803" s="8">
        <v>0</v>
      </c>
      <c r="Q1803" s="8">
        <v>31080</v>
      </c>
      <c r="R1803" s="9">
        <f t="shared" si="99"/>
        <v>1412.7272727272727</v>
      </c>
      <c r="S1803" s="5">
        <v>1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1</v>
      </c>
      <c r="AA1803" s="5">
        <v>0</v>
      </c>
      <c r="AB1803" s="5">
        <v>0</v>
      </c>
      <c r="AC1803" s="5">
        <v>1</v>
      </c>
      <c r="AD1803" s="5">
        <v>0</v>
      </c>
      <c r="AE1803" s="115">
        <v>12392</v>
      </c>
      <c r="AF1803" s="5">
        <v>1</v>
      </c>
    </row>
    <row r="1804" spans="1:32" x14ac:dyDescent="0.25">
      <c r="A1804" s="2">
        <v>2013</v>
      </c>
      <c r="B1804" s="1" t="s">
        <v>29</v>
      </c>
      <c r="C1804" s="8">
        <v>2</v>
      </c>
      <c r="D1804" s="8">
        <v>203</v>
      </c>
      <c r="E1804" s="9">
        <f t="shared" si="97"/>
        <v>8458.3333333333339</v>
      </c>
      <c r="F1804" s="8">
        <v>1825</v>
      </c>
      <c r="G1804" s="8">
        <v>0</v>
      </c>
      <c r="H1804" s="8">
        <v>0</v>
      </c>
      <c r="I1804" s="9">
        <v>0</v>
      </c>
      <c r="J1804" s="9">
        <v>0</v>
      </c>
      <c r="K1804" s="9">
        <v>0</v>
      </c>
      <c r="L1804" s="8">
        <v>1707</v>
      </c>
      <c r="M1804" s="9">
        <f t="shared" si="98"/>
        <v>853.5</v>
      </c>
      <c r="N1804" s="8">
        <v>2</v>
      </c>
      <c r="O1804" s="8">
        <v>2</v>
      </c>
      <c r="P1804" s="8">
        <v>0</v>
      </c>
      <c r="Q1804" s="8">
        <v>14334</v>
      </c>
      <c r="R1804" s="9">
        <f t="shared" si="99"/>
        <v>7167</v>
      </c>
      <c r="S1804" s="5">
        <v>1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115">
        <v>1446</v>
      </c>
      <c r="AF1804" s="5">
        <v>1</v>
      </c>
    </row>
    <row r="1805" spans="1:32" x14ac:dyDescent="0.25">
      <c r="A1805" s="2">
        <v>2013</v>
      </c>
      <c r="B1805" s="1" t="s">
        <v>30</v>
      </c>
      <c r="C1805" s="8">
        <v>7</v>
      </c>
      <c r="D1805" s="8">
        <v>451</v>
      </c>
      <c r="E1805" s="9">
        <f t="shared" si="97"/>
        <v>5369.0476190476193</v>
      </c>
      <c r="F1805" s="8">
        <v>797</v>
      </c>
      <c r="G1805" s="8">
        <v>132</v>
      </c>
      <c r="H1805" s="8">
        <v>119</v>
      </c>
      <c r="I1805" s="9">
        <v>0</v>
      </c>
      <c r="J1805" s="9">
        <v>0</v>
      </c>
      <c r="K1805" s="9">
        <v>0</v>
      </c>
      <c r="L1805" s="8">
        <v>1630</v>
      </c>
      <c r="M1805" s="9">
        <f t="shared" si="98"/>
        <v>232.85714285714286</v>
      </c>
      <c r="N1805" s="8">
        <v>12</v>
      </c>
      <c r="O1805" s="8">
        <v>3</v>
      </c>
      <c r="P1805" s="8">
        <v>1</v>
      </c>
      <c r="Q1805" s="8">
        <v>9284</v>
      </c>
      <c r="R1805" s="9">
        <f t="shared" si="99"/>
        <v>1326.2857142857142</v>
      </c>
      <c r="S1805" s="5">
        <v>1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1</v>
      </c>
      <c r="AA1805" s="5">
        <v>0</v>
      </c>
      <c r="AB1805" s="5">
        <v>0</v>
      </c>
      <c r="AC1805" s="5">
        <v>1</v>
      </c>
      <c r="AD1805" s="5">
        <v>0</v>
      </c>
      <c r="AE1805" s="115">
        <v>2051</v>
      </c>
      <c r="AF1805" s="5">
        <v>0</v>
      </c>
    </row>
    <row r="1806" spans="1:32" x14ac:dyDescent="0.25">
      <c r="A1806" s="2">
        <v>2013</v>
      </c>
      <c r="B1806" s="1" t="s">
        <v>30</v>
      </c>
      <c r="C1806" s="8">
        <v>6</v>
      </c>
      <c r="D1806" s="8">
        <v>124</v>
      </c>
      <c r="E1806" s="9">
        <f t="shared" si="97"/>
        <v>1722.2222222222224</v>
      </c>
      <c r="F1806" s="8">
        <v>2660</v>
      </c>
      <c r="G1806" s="8">
        <v>168</v>
      </c>
      <c r="H1806" s="8">
        <v>168</v>
      </c>
      <c r="I1806" s="9">
        <v>0</v>
      </c>
      <c r="J1806" s="9">
        <v>0</v>
      </c>
      <c r="K1806" s="9">
        <v>0</v>
      </c>
      <c r="L1806" s="8">
        <v>6381</v>
      </c>
      <c r="M1806" s="9">
        <f t="shared" si="98"/>
        <v>1063.5</v>
      </c>
      <c r="N1806" s="8">
        <v>19</v>
      </c>
      <c r="O1806" s="8">
        <v>7</v>
      </c>
      <c r="P1806" s="8">
        <v>1</v>
      </c>
      <c r="Q1806" s="8">
        <v>14121</v>
      </c>
      <c r="R1806" s="9">
        <f t="shared" si="99"/>
        <v>2353.5</v>
      </c>
      <c r="S1806" s="5">
        <v>1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1</v>
      </c>
      <c r="AD1806" s="5">
        <v>0</v>
      </c>
      <c r="AE1806" s="115">
        <v>4216</v>
      </c>
      <c r="AF1806" s="5">
        <v>0</v>
      </c>
    </row>
    <row r="1807" spans="1:32" x14ac:dyDescent="0.25">
      <c r="A1807" s="2">
        <v>2013</v>
      </c>
      <c r="B1807" s="1" t="s">
        <v>30</v>
      </c>
      <c r="C1807" s="8">
        <v>27</v>
      </c>
      <c r="D1807" s="8">
        <v>2474</v>
      </c>
      <c r="E1807" s="9">
        <f t="shared" si="97"/>
        <v>7635.8024691358032</v>
      </c>
      <c r="F1807" s="8">
        <v>2830</v>
      </c>
      <c r="G1807" s="8">
        <v>236</v>
      </c>
      <c r="H1807" s="8">
        <v>209</v>
      </c>
      <c r="I1807" s="9">
        <v>0</v>
      </c>
      <c r="J1807" s="9">
        <v>0</v>
      </c>
      <c r="K1807" s="9">
        <v>0</v>
      </c>
      <c r="L1807" s="8">
        <v>3161</v>
      </c>
      <c r="M1807" s="9">
        <f t="shared" si="98"/>
        <v>117.07407407407408</v>
      </c>
      <c r="N1807" s="8">
        <v>13</v>
      </c>
      <c r="O1807" s="8">
        <v>1</v>
      </c>
      <c r="P1807" s="8">
        <v>1</v>
      </c>
      <c r="Q1807" s="8">
        <v>22936</v>
      </c>
      <c r="R1807" s="9">
        <f t="shared" si="99"/>
        <v>849.48148148148152</v>
      </c>
      <c r="S1807" s="5">
        <v>1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1</v>
      </c>
      <c r="AA1807" s="5">
        <v>0</v>
      </c>
      <c r="AB1807" s="5">
        <v>0</v>
      </c>
      <c r="AC1807" s="5">
        <v>1</v>
      </c>
      <c r="AD1807" s="5">
        <v>0</v>
      </c>
      <c r="AE1807" s="115">
        <v>9206</v>
      </c>
      <c r="AF1807" s="5">
        <v>1</v>
      </c>
    </row>
    <row r="1808" spans="1:32" x14ac:dyDescent="0.25">
      <c r="A1808" s="2">
        <v>2013</v>
      </c>
      <c r="B1808" s="1" t="s">
        <v>30</v>
      </c>
      <c r="C1808" s="8">
        <v>38</v>
      </c>
      <c r="D1808" s="8">
        <v>3124</v>
      </c>
      <c r="E1808" s="9">
        <f t="shared" si="97"/>
        <v>6850.8771929824561</v>
      </c>
      <c r="F1808" s="8">
        <v>4584</v>
      </c>
      <c r="G1808" s="8">
        <v>367</v>
      </c>
      <c r="H1808" s="8">
        <v>287</v>
      </c>
      <c r="I1808" s="9">
        <v>0</v>
      </c>
      <c r="J1808" s="9">
        <v>0</v>
      </c>
      <c r="K1808" s="9">
        <v>0</v>
      </c>
      <c r="L1808" s="8">
        <v>10020</v>
      </c>
      <c r="M1808" s="9">
        <f t="shared" si="98"/>
        <v>263.68421052631578</v>
      </c>
      <c r="N1808" s="8">
        <v>23</v>
      </c>
      <c r="O1808" s="8">
        <v>9</v>
      </c>
      <c r="P1808" s="8">
        <v>3</v>
      </c>
      <c r="Q1808" s="8">
        <v>66623</v>
      </c>
      <c r="R1808" s="9">
        <f t="shared" si="99"/>
        <v>1753.2368421052631</v>
      </c>
      <c r="S1808" s="5">
        <v>1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1</v>
      </c>
      <c r="AA1808" s="5">
        <v>0</v>
      </c>
      <c r="AB1808" s="5">
        <v>0</v>
      </c>
      <c r="AC1808" s="5">
        <v>1</v>
      </c>
      <c r="AD1808" s="5">
        <v>0</v>
      </c>
      <c r="AE1808" s="115">
        <v>14095</v>
      </c>
      <c r="AF1808" s="5">
        <v>0</v>
      </c>
    </row>
    <row r="1809" spans="1:32" x14ac:dyDescent="0.25">
      <c r="A1809" s="2">
        <v>2013</v>
      </c>
      <c r="B1809" s="1" t="s">
        <v>30</v>
      </c>
      <c r="C1809" s="8">
        <v>9</v>
      </c>
      <c r="D1809" s="8">
        <v>812</v>
      </c>
      <c r="E1809" s="9">
        <f t="shared" si="97"/>
        <v>7518.5185185185192</v>
      </c>
      <c r="F1809" s="8">
        <v>2005</v>
      </c>
      <c r="G1809" s="8">
        <v>476</v>
      </c>
      <c r="H1809" s="8">
        <v>260</v>
      </c>
      <c r="I1809" s="9">
        <v>0</v>
      </c>
      <c r="J1809" s="9">
        <v>0</v>
      </c>
      <c r="K1809" s="9">
        <v>0</v>
      </c>
      <c r="L1809" s="8">
        <v>1707</v>
      </c>
      <c r="M1809" s="9">
        <f t="shared" si="98"/>
        <v>189.66666666666666</v>
      </c>
      <c r="N1809" s="8">
        <v>8</v>
      </c>
      <c r="O1809" s="8">
        <v>1</v>
      </c>
      <c r="P1809" s="8">
        <v>0</v>
      </c>
      <c r="Q1809" s="8">
        <v>12602</v>
      </c>
      <c r="R1809" s="9">
        <f t="shared" si="99"/>
        <v>1400.2222222222222</v>
      </c>
      <c r="S1809" s="5">
        <v>1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1</v>
      </c>
      <c r="AA1809" s="5">
        <v>0</v>
      </c>
      <c r="AB1809" s="5">
        <v>0</v>
      </c>
      <c r="AC1809" s="5">
        <v>1</v>
      </c>
      <c r="AD1809" s="5">
        <v>0</v>
      </c>
      <c r="AE1809" s="115">
        <v>8354</v>
      </c>
      <c r="AF1809" s="5">
        <v>0</v>
      </c>
    </row>
    <row r="1810" spans="1:32" x14ac:dyDescent="0.25">
      <c r="A1810" s="2">
        <v>2013</v>
      </c>
      <c r="B1810" s="1" t="s">
        <v>30</v>
      </c>
      <c r="C1810" s="8">
        <v>4</v>
      </c>
      <c r="D1810" s="8">
        <v>52</v>
      </c>
      <c r="E1810" s="9">
        <f t="shared" si="97"/>
        <v>1083.3333333333333</v>
      </c>
      <c r="F1810" s="8">
        <v>100</v>
      </c>
      <c r="G1810" s="8">
        <v>0</v>
      </c>
      <c r="H1810" s="8">
        <v>0</v>
      </c>
      <c r="I1810" s="9">
        <v>0</v>
      </c>
      <c r="J1810" s="9">
        <v>0</v>
      </c>
      <c r="K1810" s="9">
        <v>0</v>
      </c>
      <c r="L1810" s="8">
        <v>1057</v>
      </c>
      <c r="M1810" s="9">
        <f t="shared" si="98"/>
        <v>264.25</v>
      </c>
      <c r="N1810" s="8">
        <v>2</v>
      </c>
      <c r="O1810" s="8">
        <v>1</v>
      </c>
      <c r="P1810" s="8">
        <v>0</v>
      </c>
      <c r="Q1810" s="8">
        <v>3190</v>
      </c>
      <c r="R1810" s="9">
        <f t="shared" si="99"/>
        <v>797.5</v>
      </c>
      <c r="S1810" s="5">
        <v>1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115">
        <v>232</v>
      </c>
      <c r="AF1810" s="5">
        <v>1</v>
      </c>
    </row>
    <row r="1811" spans="1:32" x14ac:dyDescent="0.25">
      <c r="A1811" s="2">
        <v>2013</v>
      </c>
      <c r="B1811" s="1" t="s">
        <v>30</v>
      </c>
      <c r="C1811" s="8">
        <v>53</v>
      </c>
      <c r="D1811" s="8">
        <v>5066</v>
      </c>
      <c r="E1811" s="9">
        <f t="shared" si="97"/>
        <v>7965.4088050314467</v>
      </c>
      <c r="F1811" s="8">
        <v>2167</v>
      </c>
      <c r="G1811" s="8">
        <v>591</v>
      </c>
      <c r="H1811" s="8">
        <v>259</v>
      </c>
      <c r="I1811" s="9">
        <v>0</v>
      </c>
      <c r="J1811" s="9">
        <v>0</v>
      </c>
      <c r="K1811" s="9">
        <v>0</v>
      </c>
      <c r="L1811" s="8">
        <v>6703</v>
      </c>
      <c r="M1811" s="9">
        <f t="shared" si="98"/>
        <v>126.47169811320755</v>
      </c>
      <c r="N1811" s="8">
        <v>18</v>
      </c>
      <c r="O1811" s="8">
        <v>3</v>
      </c>
      <c r="P1811" s="8">
        <v>1</v>
      </c>
      <c r="Q1811" s="8">
        <v>50026</v>
      </c>
      <c r="R1811" s="9">
        <f t="shared" si="99"/>
        <v>943.88679245283015</v>
      </c>
      <c r="S1811" s="5">
        <v>1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5">
        <v>1</v>
      </c>
      <c r="AA1811" s="5">
        <v>0</v>
      </c>
      <c r="AB1811" s="5">
        <v>0</v>
      </c>
      <c r="AC1811" s="5">
        <v>1</v>
      </c>
      <c r="AD1811" s="5">
        <v>0</v>
      </c>
      <c r="AE1811" s="115">
        <v>20483</v>
      </c>
      <c r="AF1811" s="5">
        <v>1</v>
      </c>
    </row>
    <row r="1812" spans="1:32" x14ac:dyDescent="0.25">
      <c r="A1812" s="2">
        <v>2013</v>
      </c>
      <c r="B1812" s="1" t="s">
        <v>30</v>
      </c>
      <c r="C1812" s="8">
        <v>42</v>
      </c>
      <c r="D1812" s="8">
        <v>3683</v>
      </c>
      <c r="E1812" s="9">
        <f t="shared" si="97"/>
        <v>7307.5396825396829</v>
      </c>
      <c r="F1812" s="8">
        <v>3399</v>
      </c>
      <c r="G1812" s="8">
        <v>451</v>
      </c>
      <c r="H1812" s="8">
        <v>258</v>
      </c>
      <c r="I1812" s="9">
        <v>0</v>
      </c>
      <c r="J1812" s="9">
        <v>0</v>
      </c>
      <c r="K1812" s="9">
        <v>0</v>
      </c>
      <c r="L1812" s="8">
        <v>5252</v>
      </c>
      <c r="M1812" s="9">
        <f t="shared" si="98"/>
        <v>125.04761904761905</v>
      </c>
      <c r="N1812" s="8">
        <v>12</v>
      </c>
      <c r="O1812" s="8">
        <v>5</v>
      </c>
      <c r="P1812" s="8">
        <v>2</v>
      </c>
      <c r="Q1812" s="8">
        <v>52008</v>
      </c>
      <c r="R1812" s="9">
        <f t="shared" si="99"/>
        <v>1238.2857142857142</v>
      </c>
      <c r="S1812" s="5">
        <v>1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1</v>
      </c>
      <c r="AA1812" s="5">
        <v>0</v>
      </c>
      <c r="AB1812" s="5">
        <v>0</v>
      </c>
      <c r="AC1812" s="5">
        <v>1</v>
      </c>
      <c r="AD1812" s="5">
        <v>0</v>
      </c>
      <c r="AE1812" s="115">
        <v>17493</v>
      </c>
      <c r="AF1812" s="5">
        <v>0</v>
      </c>
    </row>
    <row r="1813" spans="1:32" x14ac:dyDescent="0.25">
      <c r="A1813" s="2">
        <v>2013</v>
      </c>
      <c r="B1813" s="1" t="s">
        <v>36</v>
      </c>
      <c r="C1813" s="9">
        <v>47</v>
      </c>
      <c r="D1813" s="9">
        <v>10023</v>
      </c>
      <c r="E1813" s="9">
        <f t="shared" si="97"/>
        <v>17771.276595744679</v>
      </c>
      <c r="F1813" s="9">
        <v>951</v>
      </c>
      <c r="G1813" s="9">
        <v>1429</v>
      </c>
      <c r="H1813" s="9">
        <v>165</v>
      </c>
      <c r="I1813" s="9">
        <v>0</v>
      </c>
      <c r="J1813" s="9">
        <v>0</v>
      </c>
      <c r="K1813" s="9">
        <v>0</v>
      </c>
      <c r="L1813" s="9">
        <v>16284</v>
      </c>
      <c r="M1813" s="9">
        <f t="shared" si="98"/>
        <v>346.468085106383</v>
      </c>
      <c r="N1813" s="9">
        <v>47</v>
      </c>
      <c r="O1813" s="9">
        <v>6</v>
      </c>
      <c r="P1813" s="9">
        <v>5</v>
      </c>
      <c r="Q1813" s="9">
        <v>203843</v>
      </c>
      <c r="R1813" s="9">
        <f t="shared" si="99"/>
        <v>4337.0851063829787</v>
      </c>
      <c r="S1813" s="5">
        <v>1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1</v>
      </c>
      <c r="AA1813" s="5">
        <v>0</v>
      </c>
      <c r="AB1813" s="5">
        <v>0</v>
      </c>
      <c r="AC1813" s="5">
        <v>1</v>
      </c>
      <c r="AD1813" s="5">
        <v>0</v>
      </c>
      <c r="AE1813" s="115">
        <v>71802</v>
      </c>
      <c r="AF1813" s="5">
        <v>0</v>
      </c>
    </row>
    <row r="1814" spans="1:32" x14ac:dyDescent="0.25">
      <c r="A1814" s="2">
        <v>2013</v>
      </c>
      <c r="B1814" s="1" t="s">
        <v>36</v>
      </c>
      <c r="C1814" s="9">
        <v>160</v>
      </c>
      <c r="D1814" s="9">
        <v>22444</v>
      </c>
      <c r="E1814" s="9">
        <f t="shared" si="97"/>
        <v>11689.583333333334</v>
      </c>
      <c r="F1814" s="9">
        <v>2900</v>
      </c>
      <c r="G1814" s="9">
        <v>702</v>
      </c>
      <c r="H1814" s="9">
        <v>329</v>
      </c>
      <c r="I1814" s="9">
        <v>0</v>
      </c>
      <c r="J1814" s="9">
        <v>0</v>
      </c>
      <c r="K1814" s="9">
        <v>0</v>
      </c>
      <c r="L1814" s="9">
        <v>10904</v>
      </c>
      <c r="M1814" s="9">
        <f t="shared" si="98"/>
        <v>68.150000000000006</v>
      </c>
      <c r="N1814" s="9">
        <v>21</v>
      </c>
      <c r="O1814" s="9">
        <v>3</v>
      </c>
      <c r="P1814" s="9">
        <v>3</v>
      </c>
      <c r="Q1814" s="9">
        <v>109073</v>
      </c>
      <c r="R1814" s="9">
        <f t="shared" si="99"/>
        <v>681.70624999999995</v>
      </c>
      <c r="S1814" s="5">
        <v>1</v>
      </c>
      <c r="T1814" s="5">
        <v>0</v>
      </c>
      <c r="U1814" s="5">
        <v>1</v>
      </c>
      <c r="V1814" s="5">
        <v>0</v>
      </c>
      <c r="W1814" s="5">
        <v>1</v>
      </c>
      <c r="X1814" s="5">
        <v>0</v>
      </c>
      <c r="Y1814" s="5">
        <v>0</v>
      </c>
      <c r="Z1814" s="5">
        <v>1</v>
      </c>
      <c r="AA1814" s="5">
        <v>0</v>
      </c>
      <c r="AB1814" s="5">
        <v>0</v>
      </c>
      <c r="AC1814" s="5">
        <v>1</v>
      </c>
      <c r="AD1814" s="5">
        <v>0</v>
      </c>
      <c r="AE1814" s="115">
        <v>69461</v>
      </c>
      <c r="AF1814" s="5">
        <v>0</v>
      </c>
    </row>
    <row r="1815" spans="1:32" x14ac:dyDescent="0.25">
      <c r="A1815" s="2">
        <v>2013</v>
      </c>
      <c r="B1815" s="1" t="s">
        <v>31</v>
      </c>
      <c r="C1815" s="9">
        <v>58</v>
      </c>
      <c r="D1815" s="9">
        <v>13651</v>
      </c>
      <c r="E1815" s="9">
        <f t="shared" si="97"/>
        <v>19613.505747126434</v>
      </c>
      <c r="F1815" s="9">
        <v>2.31</v>
      </c>
      <c r="G1815" s="9">
        <v>0</v>
      </c>
      <c r="H1815" s="9">
        <v>0</v>
      </c>
      <c r="I1815" s="9">
        <v>0</v>
      </c>
      <c r="J1815" s="9">
        <v>0</v>
      </c>
      <c r="K1815" s="9">
        <v>0</v>
      </c>
      <c r="L1815" s="9">
        <v>2007</v>
      </c>
      <c r="M1815" s="9">
        <f t="shared" si="98"/>
        <v>34.603448275862071</v>
      </c>
      <c r="N1815" s="9">
        <v>2</v>
      </c>
      <c r="O1815" s="9">
        <v>0</v>
      </c>
      <c r="P1815" s="9">
        <v>0</v>
      </c>
      <c r="Q1815" s="9">
        <v>51492</v>
      </c>
      <c r="R1815" s="9">
        <f t="shared" si="99"/>
        <v>887.79310344827582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>
        <v>0</v>
      </c>
      <c r="AE1815" s="115">
        <v>5861</v>
      </c>
      <c r="AF1815" s="5">
        <v>1</v>
      </c>
    </row>
    <row r="1816" spans="1:32" x14ac:dyDescent="0.25">
      <c r="A1816" s="2">
        <v>2013</v>
      </c>
      <c r="B1816" s="1" t="s">
        <v>29</v>
      </c>
      <c r="C1816" s="9">
        <v>52</v>
      </c>
      <c r="D1816" s="9">
        <v>11564</v>
      </c>
      <c r="E1816" s="9">
        <f t="shared" si="97"/>
        <v>18532.051282051281</v>
      </c>
      <c r="F1816" s="9">
        <v>2517</v>
      </c>
      <c r="G1816" s="9">
        <v>742</v>
      </c>
      <c r="H1816" s="9">
        <v>538</v>
      </c>
      <c r="I1816" s="9">
        <v>0</v>
      </c>
      <c r="J1816" s="9">
        <v>0</v>
      </c>
      <c r="K1816" s="9">
        <v>0</v>
      </c>
      <c r="L1816" s="9">
        <v>6280</v>
      </c>
      <c r="M1816" s="9">
        <f t="shared" si="98"/>
        <v>120.76923076923077</v>
      </c>
      <c r="N1816" s="9">
        <v>23</v>
      </c>
      <c r="O1816" s="9">
        <v>4</v>
      </c>
      <c r="P1816" s="9">
        <v>5</v>
      </c>
      <c r="Q1816" s="9">
        <v>323818</v>
      </c>
      <c r="R1816" s="9">
        <f t="shared" si="99"/>
        <v>6227.2692307692305</v>
      </c>
      <c r="S1816" s="5">
        <v>1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1</v>
      </c>
      <c r="AA1816" s="5">
        <v>0</v>
      </c>
      <c r="AB1816" s="5">
        <v>0</v>
      </c>
      <c r="AC1816" s="5">
        <v>1</v>
      </c>
      <c r="AD1816" s="5">
        <v>0</v>
      </c>
      <c r="AE1816" s="115">
        <v>69178</v>
      </c>
      <c r="AF1816" s="5">
        <v>0</v>
      </c>
    </row>
    <row r="1817" spans="1:32" x14ac:dyDescent="0.25">
      <c r="A1817" s="2">
        <v>2013</v>
      </c>
      <c r="B1817" s="1" t="s">
        <v>29</v>
      </c>
      <c r="C1817" s="9">
        <v>145</v>
      </c>
      <c r="D1817" s="9">
        <v>32305</v>
      </c>
      <c r="E1817" s="9">
        <f t="shared" si="97"/>
        <v>18566.091954022992</v>
      </c>
      <c r="F1817" s="9">
        <v>135</v>
      </c>
      <c r="G1817" s="9">
        <v>0</v>
      </c>
      <c r="H1817" s="9">
        <v>0</v>
      </c>
      <c r="I1817" s="9">
        <v>0</v>
      </c>
      <c r="J1817" s="9">
        <v>0</v>
      </c>
      <c r="K1817" s="9">
        <v>0</v>
      </c>
      <c r="L1817" s="9">
        <v>36</v>
      </c>
      <c r="M1817" s="9">
        <f t="shared" si="98"/>
        <v>0.24827586206896551</v>
      </c>
      <c r="N1817" s="9">
        <v>6</v>
      </c>
      <c r="O1817" s="9">
        <v>0</v>
      </c>
      <c r="P1817" s="9">
        <v>0</v>
      </c>
      <c r="Q1817" s="9">
        <v>7563</v>
      </c>
      <c r="R1817" s="9">
        <f t="shared" si="99"/>
        <v>52.158620689655173</v>
      </c>
      <c r="S1817" s="5">
        <v>0</v>
      </c>
      <c r="T1817" s="5">
        <v>0</v>
      </c>
      <c r="U1817" s="5">
        <v>1</v>
      </c>
      <c r="V1817" s="5">
        <v>1</v>
      </c>
      <c r="W1817" s="5">
        <v>1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115">
        <v>91208</v>
      </c>
      <c r="AF1817" s="5">
        <v>1</v>
      </c>
    </row>
    <row r="1818" spans="1:32" x14ac:dyDescent="0.25">
      <c r="A1818" s="2">
        <v>2013</v>
      </c>
      <c r="B1818" s="1" t="s">
        <v>29</v>
      </c>
      <c r="C1818" s="9">
        <v>163</v>
      </c>
      <c r="D1818" s="9">
        <v>43219</v>
      </c>
      <c r="E1818" s="9">
        <f t="shared" si="97"/>
        <v>22095.603271983637</v>
      </c>
      <c r="F1818" s="9">
        <v>3669</v>
      </c>
      <c r="G1818" s="9">
        <v>2687</v>
      </c>
      <c r="H1818" s="9">
        <v>1170</v>
      </c>
      <c r="I1818" s="9">
        <v>0</v>
      </c>
      <c r="J1818" s="9">
        <v>0</v>
      </c>
      <c r="K1818" s="9">
        <v>0</v>
      </c>
      <c r="L1818" s="9">
        <v>8944</v>
      </c>
      <c r="M1818" s="9">
        <f t="shared" si="98"/>
        <v>54.871165644171782</v>
      </c>
      <c r="N1818" s="9">
        <v>38</v>
      </c>
      <c r="O1818" s="9">
        <v>1</v>
      </c>
      <c r="P1818" s="9">
        <v>0</v>
      </c>
      <c r="Q1818" s="9">
        <v>764268</v>
      </c>
      <c r="R1818" s="9">
        <f t="shared" si="99"/>
        <v>4688.7607361963192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1</v>
      </c>
      <c r="AA1818" s="5">
        <v>0</v>
      </c>
      <c r="AB1818" s="5">
        <v>0</v>
      </c>
      <c r="AC1818" s="5">
        <v>1</v>
      </c>
      <c r="AD1818" s="5">
        <v>0</v>
      </c>
      <c r="AE1818" s="115">
        <v>202556</v>
      </c>
      <c r="AF1818" s="5">
        <v>0</v>
      </c>
    </row>
    <row r="1819" spans="1:32" x14ac:dyDescent="0.25">
      <c r="A1819" s="2">
        <v>2013</v>
      </c>
      <c r="B1819" s="1" t="s">
        <v>29</v>
      </c>
      <c r="C1819" s="9">
        <v>15</v>
      </c>
      <c r="D1819" s="9">
        <v>1916</v>
      </c>
      <c r="E1819" s="9">
        <f t="shared" si="97"/>
        <v>10644.444444444443</v>
      </c>
      <c r="F1819" s="9">
        <v>4150</v>
      </c>
      <c r="G1819" s="9">
        <v>0</v>
      </c>
      <c r="H1819" s="9">
        <v>0</v>
      </c>
      <c r="I1819" s="9">
        <v>0</v>
      </c>
      <c r="J1819" s="9">
        <v>0</v>
      </c>
      <c r="K1819" s="9">
        <v>0</v>
      </c>
      <c r="L1819" s="9">
        <v>1159</v>
      </c>
      <c r="M1819" s="9">
        <f t="shared" si="98"/>
        <v>77.266666666666666</v>
      </c>
      <c r="N1819" s="9">
        <v>7</v>
      </c>
      <c r="O1819" s="9">
        <v>0</v>
      </c>
      <c r="P1819" s="9">
        <v>0</v>
      </c>
      <c r="Q1819" s="9">
        <v>55253</v>
      </c>
      <c r="R1819" s="9">
        <f t="shared" si="99"/>
        <v>3683.5333333333333</v>
      </c>
      <c r="S1819" s="5">
        <v>1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115">
        <v>14129</v>
      </c>
      <c r="AF1819" s="5">
        <v>0</v>
      </c>
    </row>
    <row r="1820" spans="1:32" x14ac:dyDescent="0.25">
      <c r="A1820" s="2">
        <v>2013</v>
      </c>
      <c r="B1820" s="1" t="s">
        <v>40</v>
      </c>
      <c r="C1820" s="9">
        <v>101</v>
      </c>
      <c r="D1820" s="9">
        <v>15547</v>
      </c>
      <c r="E1820" s="9">
        <f t="shared" si="97"/>
        <v>12827.557755775577</v>
      </c>
      <c r="F1820" s="9">
        <v>4048</v>
      </c>
      <c r="G1820" s="9">
        <v>933</v>
      </c>
      <c r="H1820" s="9">
        <v>477</v>
      </c>
      <c r="I1820" s="9">
        <v>0</v>
      </c>
      <c r="J1820" s="9">
        <v>0</v>
      </c>
      <c r="K1820" s="9">
        <v>0</v>
      </c>
      <c r="L1820" s="9">
        <v>8655</v>
      </c>
      <c r="M1820" s="9">
        <f t="shared" si="98"/>
        <v>85.693069306930695</v>
      </c>
      <c r="N1820" s="9">
        <v>18</v>
      </c>
      <c r="O1820" s="9">
        <v>6</v>
      </c>
      <c r="P1820" s="9">
        <v>5</v>
      </c>
      <c r="Q1820" s="9">
        <v>181427</v>
      </c>
      <c r="R1820" s="9">
        <f t="shared" si="99"/>
        <v>1796.3069306930693</v>
      </c>
      <c r="S1820" s="5">
        <v>1</v>
      </c>
      <c r="T1820" s="5">
        <v>0</v>
      </c>
      <c r="U1820" s="5">
        <v>1</v>
      </c>
      <c r="V1820" s="5">
        <v>0</v>
      </c>
      <c r="W1820" s="5">
        <v>0</v>
      </c>
      <c r="X1820" s="5">
        <v>0</v>
      </c>
      <c r="Y1820" s="5">
        <v>0</v>
      </c>
      <c r="Z1820" s="5">
        <v>1</v>
      </c>
      <c r="AA1820" s="5">
        <v>0</v>
      </c>
      <c r="AB1820" s="5">
        <v>0</v>
      </c>
      <c r="AC1820" s="5">
        <v>1</v>
      </c>
      <c r="AD1820" s="5">
        <v>0</v>
      </c>
      <c r="AE1820" s="115">
        <v>79608</v>
      </c>
      <c r="AF1820" s="5">
        <v>0</v>
      </c>
    </row>
    <row r="1821" spans="1:32" x14ac:dyDescent="0.25">
      <c r="A1821" s="2">
        <v>2013</v>
      </c>
      <c r="B1821" s="1" t="s">
        <v>40</v>
      </c>
      <c r="C1821" s="9">
        <v>68</v>
      </c>
      <c r="D1821" s="9">
        <v>9814.7999999999993</v>
      </c>
      <c r="E1821" s="9">
        <f t="shared" si="97"/>
        <v>12027.941176470586</v>
      </c>
      <c r="F1821" s="9">
        <v>2937</v>
      </c>
      <c r="G1821" s="9">
        <v>211</v>
      </c>
      <c r="H1821" s="9">
        <v>137</v>
      </c>
      <c r="I1821" s="9">
        <v>0</v>
      </c>
      <c r="J1821" s="9">
        <v>0</v>
      </c>
      <c r="K1821" s="9">
        <v>0</v>
      </c>
      <c r="L1821" s="9">
        <v>6983</v>
      </c>
      <c r="M1821" s="9">
        <f t="shared" si="98"/>
        <v>102.69117647058823</v>
      </c>
      <c r="N1821" s="9">
        <v>11</v>
      </c>
      <c r="O1821" s="9">
        <v>4</v>
      </c>
      <c r="P1821" s="9">
        <v>2</v>
      </c>
      <c r="Q1821" s="9">
        <v>108709</v>
      </c>
      <c r="R1821" s="9">
        <f t="shared" si="99"/>
        <v>1598.6617647058824</v>
      </c>
      <c r="S1821" s="5">
        <v>1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1</v>
      </c>
      <c r="AA1821" s="5">
        <v>0</v>
      </c>
      <c r="AB1821" s="5">
        <v>0</v>
      </c>
      <c r="AC1821" s="5">
        <v>1</v>
      </c>
      <c r="AD1821" s="5">
        <v>0</v>
      </c>
      <c r="AE1821" s="115">
        <v>24096</v>
      </c>
      <c r="AF1821" s="5">
        <v>0</v>
      </c>
    </row>
    <row r="1822" spans="1:32" x14ac:dyDescent="0.25">
      <c r="A1822" s="2">
        <v>2013</v>
      </c>
      <c r="B1822" s="1" t="s">
        <v>29</v>
      </c>
      <c r="C1822" s="9">
        <v>11</v>
      </c>
      <c r="D1822" s="9">
        <v>1103</v>
      </c>
      <c r="E1822" s="9">
        <f t="shared" si="97"/>
        <v>8356.060606060606</v>
      </c>
      <c r="F1822" s="9">
        <v>320</v>
      </c>
      <c r="G1822" s="9">
        <v>103</v>
      </c>
      <c r="H1822" s="9">
        <v>59</v>
      </c>
      <c r="I1822" s="9">
        <v>0</v>
      </c>
      <c r="J1822" s="9">
        <v>0</v>
      </c>
      <c r="K1822" s="9">
        <v>0</v>
      </c>
      <c r="L1822" s="9">
        <v>1464</v>
      </c>
      <c r="M1822" s="9">
        <f t="shared" si="98"/>
        <v>133.09090909090909</v>
      </c>
      <c r="N1822" s="9">
        <v>4</v>
      </c>
      <c r="O1822" s="9">
        <v>1</v>
      </c>
      <c r="P1822" s="9">
        <v>0</v>
      </c>
      <c r="Q1822" s="9">
        <v>7380</v>
      </c>
      <c r="R1822" s="9">
        <f t="shared" si="99"/>
        <v>670.90909090909088</v>
      </c>
      <c r="S1822" s="5">
        <v>1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1</v>
      </c>
      <c r="AA1822" s="5">
        <v>0</v>
      </c>
      <c r="AB1822" s="5">
        <v>0</v>
      </c>
      <c r="AC1822" s="5">
        <v>1</v>
      </c>
      <c r="AD1822" s="5">
        <v>0</v>
      </c>
      <c r="AE1822" s="115">
        <v>3942</v>
      </c>
      <c r="AF1822" s="5">
        <v>0</v>
      </c>
    </row>
    <row r="1823" spans="1:32" x14ac:dyDescent="0.25">
      <c r="A1823" s="2">
        <v>2013</v>
      </c>
      <c r="B1823" s="1" t="s">
        <v>29</v>
      </c>
      <c r="C1823" s="8">
        <v>3</v>
      </c>
      <c r="D1823" s="8">
        <v>327</v>
      </c>
      <c r="E1823" s="9">
        <f t="shared" si="97"/>
        <v>9083.3333333333339</v>
      </c>
      <c r="F1823" s="8">
        <v>184</v>
      </c>
      <c r="G1823" s="8">
        <v>63</v>
      </c>
      <c r="H1823" s="8">
        <v>32</v>
      </c>
      <c r="I1823" s="8">
        <v>0</v>
      </c>
      <c r="J1823" s="8">
        <v>0</v>
      </c>
      <c r="K1823" s="8">
        <v>0</v>
      </c>
      <c r="L1823" s="8">
        <v>290</v>
      </c>
      <c r="M1823" s="9">
        <f t="shared" si="98"/>
        <v>96.666666666666671</v>
      </c>
      <c r="N1823" s="8">
        <v>1</v>
      </c>
      <c r="O1823" s="8">
        <v>0</v>
      </c>
      <c r="P1823" s="8">
        <v>0</v>
      </c>
      <c r="Q1823" s="8">
        <v>2076</v>
      </c>
      <c r="R1823" s="9">
        <f t="shared" si="99"/>
        <v>692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1</v>
      </c>
      <c r="AA1823" s="5">
        <v>0</v>
      </c>
      <c r="AB1823" s="5">
        <v>0</v>
      </c>
      <c r="AC1823" s="5">
        <v>1</v>
      </c>
      <c r="AD1823" s="5">
        <v>0</v>
      </c>
      <c r="AE1823" s="115">
        <v>2141</v>
      </c>
      <c r="AF1823" s="5">
        <v>1</v>
      </c>
    </row>
    <row r="1824" spans="1:32" x14ac:dyDescent="0.25">
      <c r="A1824" s="2">
        <v>2013</v>
      </c>
      <c r="B1824" s="1" t="s">
        <v>38</v>
      </c>
      <c r="C1824" s="8">
        <v>9</v>
      </c>
      <c r="D1824" s="8">
        <v>307</v>
      </c>
      <c r="E1824" s="9">
        <f t="shared" si="97"/>
        <v>2842.5925925925931</v>
      </c>
      <c r="F1824" s="8">
        <v>230</v>
      </c>
      <c r="G1824" s="8">
        <v>122</v>
      </c>
      <c r="H1824" s="8">
        <v>65</v>
      </c>
      <c r="I1824" s="8">
        <v>0</v>
      </c>
      <c r="J1824" s="8">
        <v>0</v>
      </c>
      <c r="K1824" s="8">
        <v>0</v>
      </c>
      <c r="L1824" s="8">
        <v>1229</v>
      </c>
      <c r="M1824" s="9">
        <f t="shared" si="98"/>
        <v>136.55555555555554</v>
      </c>
      <c r="N1824" s="8">
        <v>3</v>
      </c>
      <c r="O1824" s="8">
        <v>1</v>
      </c>
      <c r="P1824" s="8">
        <v>0</v>
      </c>
      <c r="Q1824" s="8">
        <v>1311</v>
      </c>
      <c r="R1824" s="9">
        <f t="shared" si="99"/>
        <v>145.66666666666666</v>
      </c>
      <c r="S1824" s="5">
        <v>1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1</v>
      </c>
      <c r="AA1824" s="5">
        <v>0</v>
      </c>
      <c r="AB1824" s="5">
        <v>0</v>
      </c>
      <c r="AC1824" s="5">
        <v>1</v>
      </c>
      <c r="AD1824" s="5">
        <v>0</v>
      </c>
      <c r="AE1824" s="115">
        <v>2262</v>
      </c>
      <c r="AF1824" s="5">
        <v>0</v>
      </c>
    </row>
    <row r="1825" spans="1:32" x14ac:dyDescent="0.25">
      <c r="A1825" s="2">
        <v>2013</v>
      </c>
      <c r="B1825" s="1" t="s">
        <v>29</v>
      </c>
      <c r="C1825" s="8">
        <v>7</v>
      </c>
      <c r="D1825" s="8">
        <v>810</v>
      </c>
      <c r="E1825" s="9">
        <f t="shared" si="97"/>
        <v>9642.8571428571431</v>
      </c>
      <c r="F1825" s="8">
        <v>0</v>
      </c>
      <c r="G1825" s="8">
        <v>0</v>
      </c>
      <c r="H1825" s="8">
        <v>0</v>
      </c>
      <c r="I1825" s="8">
        <v>72</v>
      </c>
      <c r="J1825" s="8">
        <v>0</v>
      </c>
      <c r="K1825" s="8">
        <v>0</v>
      </c>
      <c r="L1825" s="8">
        <v>1110</v>
      </c>
      <c r="M1825" s="9">
        <f t="shared" si="98"/>
        <v>158.57142857142858</v>
      </c>
      <c r="N1825" s="8">
        <v>3</v>
      </c>
      <c r="O1825" s="8">
        <v>0</v>
      </c>
      <c r="P1825" s="8">
        <v>0</v>
      </c>
      <c r="Q1825" s="8">
        <v>13621</v>
      </c>
      <c r="R1825" s="9">
        <f t="shared" si="99"/>
        <v>1945.8571428571429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1</v>
      </c>
      <c r="AB1825" s="5">
        <v>0</v>
      </c>
      <c r="AC1825" s="5">
        <v>0</v>
      </c>
      <c r="AD1825" s="5">
        <v>0</v>
      </c>
      <c r="AE1825" s="115">
        <v>2277</v>
      </c>
      <c r="AF1825" s="5">
        <v>0</v>
      </c>
    </row>
    <row r="1826" spans="1:32" x14ac:dyDescent="0.25">
      <c r="A1826" s="2">
        <v>2013</v>
      </c>
      <c r="B1826" s="1" t="s">
        <v>29</v>
      </c>
      <c r="C1826" s="9">
        <v>5</v>
      </c>
      <c r="D1826" s="9">
        <v>518</v>
      </c>
      <c r="E1826" s="9">
        <f t="shared" si="97"/>
        <v>8633.3333333333321</v>
      </c>
      <c r="F1826" s="9">
        <v>670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1860</v>
      </c>
      <c r="M1826" s="9">
        <f t="shared" si="98"/>
        <v>372</v>
      </c>
      <c r="N1826" s="9">
        <v>5</v>
      </c>
      <c r="O1826" s="9">
        <v>3</v>
      </c>
      <c r="P1826" s="9">
        <v>0</v>
      </c>
      <c r="Q1826" s="9">
        <v>9579</v>
      </c>
      <c r="R1826" s="9">
        <f t="shared" si="99"/>
        <v>1915.8</v>
      </c>
      <c r="S1826" s="5">
        <v>1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115">
        <v>3298</v>
      </c>
      <c r="AF1826" s="5">
        <v>1</v>
      </c>
    </row>
    <row r="1827" spans="1:32" x14ac:dyDescent="0.25">
      <c r="A1827" s="2">
        <v>2013</v>
      </c>
      <c r="B1827" s="1" t="s">
        <v>29</v>
      </c>
      <c r="C1827" s="8">
        <v>12</v>
      </c>
      <c r="D1827" s="8">
        <v>1410</v>
      </c>
      <c r="E1827" s="9">
        <f t="shared" si="97"/>
        <v>9791.6666666666661</v>
      </c>
      <c r="F1827" s="8">
        <v>1379</v>
      </c>
      <c r="G1827" s="8">
        <v>230</v>
      </c>
      <c r="H1827" s="8">
        <v>121</v>
      </c>
      <c r="I1827" s="8">
        <v>0</v>
      </c>
      <c r="J1827" s="8">
        <v>0</v>
      </c>
      <c r="K1827" s="8">
        <v>0</v>
      </c>
      <c r="L1827" s="8">
        <v>1771</v>
      </c>
      <c r="M1827" s="9">
        <f t="shared" si="98"/>
        <v>147.58333333333334</v>
      </c>
      <c r="N1827" s="8">
        <v>4</v>
      </c>
      <c r="O1827" s="8">
        <v>3</v>
      </c>
      <c r="P1827" s="8">
        <v>0</v>
      </c>
      <c r="Q1827" s="8">
        <v>20303</v>
      </c>
      <c r="R1827" s="9">
        <f t="shared" si="99"/>
        <v>1691.9166666666667</v>
      </c>
      <c r="S1827" s="5">
        <v>1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1</v>
      </c>
      <c r="AA1827" s="5">
        <v>0</v>
      </c>
      <c r="AB1827" s="5">
        <v>0</v>
      </c>
      <c r="AC1827" s="5">
        <v>1</v>
      </c>
      <c r="AD1827" s="5">
        <v>0</v>
      </c>
      <c r="AE1827" s="115">
        <v>12413</v>
      </c>
      <c r="AF1827" s="5">
        <v>0</v>
      </c>
    </row>
    <row r="1828" spans="1:32" x14ac:dyDescent="0.25">
      <c r="A1828" s="2">
        <v>2013</v>
      </c>
      <c r="B1828" s="1" t="s">
        <v>29</v>
      </c>
      <c r="C1828" s="8">
        <v>52</v>
      </c>
      <c r="D1828" s="8">
        <v>5247</v>
      </c>
      <c r="E1828" s="9">
        <f t="shared" si="97"/>
        <v>8408.6538461538476</v>
      </c>
      <c r="F1828" s="8">
        <v>3886</v>
      </c>
      <c r="G1828" s="8">
        <v>336</v>
      </c>
      <c r="H1828" s="8">
        <v>302</v>
      </c>
      <c r="I1828" s="8">
        <v>0</v>
      </c>
      <c r="J1828" s="8">
        <v>0</v>
      </c>
      <c r="K1828" s="8">
        <v>0</v>
      </c>
      <c r="L1828" s="8">
        <v>5589</v>
      </c>
      <c r="M1828" s="9">
        <f t="shared" si="98"/>
        <v>107.48076923076923</v>
      </c>
      <c r="N1828" s="8">
        <v>7</v>
      </c>
      <c r="O1828" s="8">
        <v>4</v>
      </c>
      <c r="P1828" s="8">
        <v>0</v>
      </c>
      <c r="Q1828" s="8">
        <v>86286</v>
      </c>
      <c r="R1828" s="9">
        <f t="shared" si="99"/>
        <v>1659.3461538461538</v>
      </c>
      <c r="S1828" s="5">
        <v>1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1</v>
      </c>
      <c r="AA1828" s="5">
        <v>0</v>
      </c>
      <c r="AB1828" s="5">
        <v>0</v>
      </c>
      <c r="AC1828" s="5">
        <v>1</v>
      </c>
      <c r="AD1828" s="5">
        <v>0</v>
      </c>
      <c r="AE1828" s="115">
        <v>21105</v>
      </c>
      <c r="AF1828" s="5">
        <v>0</v>
      </c>
    </row>
    <row r="1829" spans="1:32" x14ac:dyDescent="0.25">
      <c r="A1829" s="2">
        <v>2013</v>
      </c>
      <c r="B1829" s="1" t="s">
        <v>30</v>
      </c>
      <c r="C1829" s="8">
        <v>23</v>
      </c>
      <c r="D1829" s="8">
        <v>2164</v>
      </c>
      <c r="E1829" s="9">
        <f t="shared" si="97"/>
        <v>7840.579710144927</v>
      </c>
      <c r="F1829" s="8">
        <v>1101</v>
      </c>
      <c r="G1829" s="8">
        <v>84</v>
      </c>
      <c r="H1829" s="8">
        <v>0</v>
      </c>
      <c r="I1829" s="8">
        <v>0</v>
      </c>
      <c r="J1829" s="8">
        <v>0</v>
      </c>
      <c r="K1829" s="8">
        <v>0</v>
      </c>
      <c r="L1829" s="8">
        <v>4487</v>
      </c>
      <c r="M1829" s="9">
        <f t="shared" si="98"/>
        <v>195.08695652173913</v>
      </c>
      <c r="N1829" s="8">
        <v>14</v>
      </c>
      <c r="O1829" s="8">
        <v>5</v>
      </c>
      <c r="P1829" s="8">
        <v>3</v>
      </c>
      <c r="Q1829" s="8">
        <v>42105</v>
      </c>
      <c r="R1829" s="9">
        <f t="shared" si="99"/>
        <v>1830.6521739130435</v>
      </c>
      <c r="S1829" s="5">
        <v>1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1</v>
      </c>
      <c r="AA1829" s="5">
        <v>0</v>
      </c>
      <c r="AB1829" s="5">
        <v>0</v>
      </c>
      <c r="AC1829" s="5">
        <v>0</v>
      </c>
      <c r="AD1829" s="5">
        <v>0</v>
      </c>
      <c r="AE1829" s="115">
        <v>11392</v>
      </c>
      <c r="AF1829" s="5">
        <v>0</v>
      </c>
    </row>
    <row r="1830" spans="1:32" x14ac:dyDescent="0.25">
      <c r="A1830" s="2">
        <v>2013</v>
      </c>
      <c r="B1830" s="1" t="s">
        <v>30</v>
      </c>
      <c r="C1830" s="8">
        <v>50</v>
      </c>
      <c r="D1830" s="8">
        <v>9467</v>
      </c>
      <c r="E1830" s="9">
        <f t="shared" si="97"/>
        <v>15778.333333333334</v>
      </c>
      <c r="F1830" s="8">
        <v>3163</v>
      </c>
      <c r="G1830" s="8">
        <v>339</v>
      </c>
      <c r="H1830" s="8">
        <v>174</v>
      </c>
      <c r="I1830" s="8">
        <v>0</v>
      </c>
      <c r="J1830" s="8">
        <v>0</v>
      </c>
      <c r="K1830" s="8">
        <v>0</v>
      </c>
      <c r="L1830" s="8">
        <v>4013</v>
      </c>
      <c r="M1830" s="9">
        <f t="shared" si="98"/>
        <v>80.260000000000005</v>
      </c>
      <c r="N1830" s="8">
        <v>9</v>
      </c>
      <c r="O1830" s="8">
        <v>2</v>
      </c>
      <c r="P1830" s="8">
        <v>2</v>
      </c>
      <c r="Q1830" s="8">
        <v>50943</v>
      </c>
      <c r="R1830" s="9">
        <f t="shared" si="99"/>
        <v>1018.86</v>
      </c>
      <c r="S1830" s="5">
        <v>1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1</v>
      </c>
      <c r="AA1830" s="5">
        <v>0</v>
      </c>
      <c r="AB1830" s="5">
        <v>0</v>
      </c>
      <c r="AC1830" s="5">
        <v>1</v>
      </c>
      <c r="AD1830" s="5">
        <v>0</v>
      </c>
      <c r="AE1830" s="115">
        <v>70045</v>
      </c>
      <c r="AF1830" s="5">
        <v>0</v>
      </c>
    </row>
    <row r="1831" spans="1:32" x14ac:dyDescent="0.25">
      <c r="A1831" s="2">
        <v>2013</v>
      </c>
      <c r="B1831" s="1" t="s">
        <v>33</v>
      </c>
      <c r="C1831" s="8">
        <v>5</v>
      </c>
      <c r="D1831" s="8">
        <v>780</v>
      </c>
      <c r="E1831" s="9">
        <f t="shared" ref="E1831:E1884" si="100">D1831/C1831/12*1000</f>
        <v>13000</v>
      </c>
      <c r="F1831" s="8">
        <v>991</v>
      </c>
      <c r="G1831" s="8">
        <v>66</v>
      </c>
      <c r="H1831" s="8">
        <v>19</v>
      </c>
      <c r="I1831" s="8">
        <v>424</v>
      </c>
      <c r="J1831" s="8">
        <v>0</v>
      </c>
      <c r="K1831" s="8">
        <v>0</v>
      </c>
      <c r="L1831" s="8">
        <v>2548</v>
      </c>
      <c r="M1831" s="9">
        <f t="shared" si="98"/>
        <v>509.6</v>
      </c>
      <c r="N1831" s="8">
        <v>7</v>
      </c>
      <c r="O1831" s="8">
        <v>3</v>
      </c>
      <c r="P1831" s="8">
        <v>0</v>
      </c>
      <c r="Q1831" s="8">
        <v>9724</v>
      </c>
      <c r="R1831" s="9">
        <f t="shared" si="99"/>
        <v>1944.8</v>
      </c>
      <c r="S1831" s="5">
        <v>1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  <c r="Z1831" s="5">
        <v>1</v>
      </c>
      <c r="AA1831" s="5">
        <v>1</v>
      </c>
      <c r="AB1831" s="5">
        <v>0</v>
      </c>
      <c r="AC1831" s="5">
        <v>1</v>
      </c>
      <c r="AD1831" s="5">
        <v>0</v>
      </c>
      <c r="AE1831" s="115">
        <v>4578</v>
      </c>
      <c r="AF1831" s="5">
        <v>1</v>
      </c>
    </row>
    <row r="1832" spans="1:32" x14ac:dyDescent="0.25">
      <c r="A1832" s="2">
        <v>2013</v>
      </c>
      <c r="B1832" s="1" t="s">
        <v>30</v>
      </c>
      <c r="C1832" s="8">
        <v>3</v>
      </c>
      <c r="D1832" s="8">
        <v>276</v>
      </c>
      <c r="E1832" s="9">
        <f t="shared" si="100"/>
        <v>7666.666666666667</v>
      </c>
      <c r="F1832" s="8">
        <v>330</v>
      </c>
      <c r="G1832" s="8">
        <v>0</v>
      </c>
      <c r="H1832" s="8">
        <v>0</v>
      </c>
      <c r="I1832" s="8">
        <v>0</v>
      </c>
      <c r="J1832" s="8">
        <v>0</v>
      </c>
      <c r="K1832" s="8">
        <v>0</v>
      </c>
      <c r="L1832" s="8">
        <v>801</v>
      </c>
      <c r="M1832" s="9">
        <f t="shared" si="98"/>
        <v>267</v>
      </c>
      <c r="N1832" s="8">
        <v>4</v>
      </c>
      <c r="O1832" s="8">
        <v>2</v>
      </c>
      <c r="P1832" s="8">
        <v>0</v>
      </c>
      <c r="Q1832" s="8">
        <v>517</v>
      </c>
      <c r="R1832" s="9">
        <f t="shared" si="99"/>
        <v>172.33333333333334</v>
      </c>
      <c r="S1832" s="5">
        <v>1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115">
        <v>1230</v>
      </c>
      <c r="AF1832" s="5">
        <v>1</v>
      </c>
    </row>
    <row r="1833" spans="1:32" x14ac:dyDescent="0.25">
      <c r="A1833" s="2">
        <v>2013</v>
      </c>
      <c r="B1833" s="1" t="s">
        <v>29</v>
      </c>
      <c r="C1833" s="8">
        <v>87</v>
      </c>
      <c r="D1833" s="8">
        <v>8371</v>
      </c>
      <c r="E1833" s="9">
        <f t="shared" si="100"/>
        <v>8018.1992337164747</v>
      </c>
      <c r="F1833" s="8">
        <v>2956</v>
      </c>
      <c r="G1833" s="8">
        <v>751</v>
      </c>
      <c r="H1833" s="8">
        <v>356</v>
      </c>
      <c r="I1833" s="8">
        <v>0</v>
      </c>
      <c r="J1833" s="8">
        <v>0</v>
      </c>
      <c r="K1833" s="8">
        <v>0</v>
      </c>
      <c r="L1833" s="8">
        <v>4566</v>
      </c>
      <c r="M1833" s="9">
        <f t="shared" si="98"/>
        <v>52.482758620689658</v>
      </c>
      <c r="N1833" s="8">
        <v>16</v>
      </c>
      <c r="O1833" s="8">
        <v>5</v>
      </c>
      <c r="P1833" s="8">
        <v>0</v>
      </c>
      <c r="Q1833" s="8">
        <v>73558</v>
      </c>
      <c r="R1833" s="9">
        <f t="shared" si="99"/>
        <v>845.49425287356325</v>
      </c>
      <c r="S1833" s="5">
        <v>1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1</v>
      </c>
      <c r="AA1833" s="5">
        <v>0</v>
      </c>
      <c r="AB1833" s="5">
        <v>0</v>
      </c>
      <c r="AC1833" s="5">
        <v>1</v>
      </c>
      <c r="AD1833" s="5">
        <v>0</v>
      </c>
      <c r="AE1833" s="115">
        <v>29744</v>
      </c>
      <c r="AF1833" s="5">
        <v>0</v>
      </c>
    </row>
    <row r="1834" spans="1:32" x14ac:dyDescent="0.25">
      <c r="A1834" s="2">
        <v>2013</v>
      </c>
      <c r="B1834" s="1" t="s">
        <v>29</v>
      </c>
      <c r="C1834" s="8">
        <v>50</v>
      </c>
      <c r="D1834" s="8">
        <v>7151</v>
      </c>
      <c r="E1834" s="9">
        <f t="shared" si="100"/>
        <v>11918.333333333334</v>
      </c>
      <c r="F1834" s="8">
        <v>1535</v>
      </c>
      <c r="G1834" s="8">
        <v>429</v>
      </c>
      <c r="H1834" s="8">
        <v>237</v>
      </c>
      <c r="I1834" s="8">
        <v>0</v>
      </c>
      <c r="J1834" s="8">
        <v>0</v>
      </c>
      <c r="K1834" s="8">
        <v>0</v>
      </c>
      <c r="L1834" s="8">
        <v>3449</v>
      </c>
      <c r="M1834" s="9">
        <f t="shared" si="98"/>
        <v>68.98</v>
      </c>
      <c r="N1834" s="8">
        <v>13</v>
      </c>
      <c r="O1834" s="8">
        <v>1</v>
      </c>
      <c r="P1834" s="8">
        <v>1</v>
      </c>
      <c r="Q1834" s="8">
        <v>27708</v>
      </c>
      <c r="R1834" s="9">
        <f t="shared" si="99"/>
        <v>554.16</v>
      </c>
      <c r="S1834" s="5">
        <v>1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1</v>
      </c>
      <c r="AA1834" s="5">
        <v>0</v>
      </c>
      <c r="AB1834" s="5">
        <v>0</v>
      </c>
      <c r="AC1834" s="5">
        <v>1</v>
      </c>
      <c r="AD1834" s="5">
        <v>0</v>
      </c>
      <c r="AE1834" s="115">
        <v>22274</v>
      </c>
      <c r="AF1834" s="5">
        <v>0</v>
      </c>
    </row>
    <row r="1835" spans="1:32" x14ac:dyDescent="0.25">
      <c r="A1835" s="2">
        <v>2013</v>
      </c>
      <c r="B1835" s="1" t="s">
        <v>30</v>
      </c>
      <c r="C1835" s="8">
        <v>4</v>
      </c>
      <c r="D1835" s="8">
        <v>432</v>
      </c>
      <c r="E1835" s="9">
        <f t="shared" si="100"/>
        <v>9000</v>
      </c>
      <c r="F1835" s="8">
        <v>399</v>
      </c>
      <c r="G1835" s="8">
        <v>59</v>
      </c>
      <c r="H1835" s="8">
        <v>0</v>
      </c>
      <c r="I1835" s="8">
        <v>0</v>
      </c>
      <c r="J1835" s="8">
        <v>0</v>
      </c>
      <c r="K1835" s="8">
        <v>0</v>
      </c>
      <c r="L1835" s="8">
        <v>1124</v>
      </c>
      <c r="M1835" s="9">
        <f t="shared" si="98"/>
        <v>281</v>
      </c>
      <c r="N1835" s="8">
        <v>3</v>
      </c>
      <c r="O1835" s="8">
        <v>3</v>
      </c>
      <c r="P1835" s="8">
        <v>0</v>
      </c>
      <c r="Q1835" s="8">
        <v>10017</v>
      </c>
      <c r="R1835" s="9">
        <f t="shared" si="99"/>
        <v>2504.25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1</v>
      </c>
      <c r="AA1835" s="5">
        <v>0</v>
      </c>
      <c r="AB1835" s="5">
        <v>0</v>
      </c>
      <c r="AC1835" s="5">
        <v>0</v>
      </c>
      <c r="AD1835" s="5">
        <v>0</v>
      </c>
      <c r="AE1835" s="115">
        <v>1953</v>
      </c>
      <c r="AF1835" s="5">
        <v>0</v>
      </c>
    </row>
    <row r="1836" spans="1:32" x14ac:dyDescent="0.25">
      <c r="A1836" s="2">
        <v>2013</v>
      </c>
      <c r="B1836" s="1" t="s">
        <v>29</v>
      </c>
      <c r="C1836" s="8">
        <v>33</v>
      </c>
      <c r="D1836" s="8">
        <v>3968</v>
      </c>
      <c r="E1836" s="9">
        <f t="shared" si="100"/>
        <v>10020.202020202021</v>
      </c>
      <c r="F1836" s="8">
        <v>1404</v>
      </c>
      <c r="G1836" s="8">
        <v>201</v>
      </c>
      <c r="H1836" s="8">
        <v>55</v>
      </c>
      <c r="I1836" s="8">
        <v>0</v>
      </c>
      <c r="J1836" s="8">
        <v>0</v>
      </c>
      <c r="K1836" s="8">
        <v>0</v>
      </c>
      <c r="L1836" s="8">
        <v>205</v>
      </c>
      <c r="M1836" s="9">
        <f t="shared" si="98"/>
        <v>6.2121212121212119</v>
      </c>
      <c r="N1836" s="8">
        <v>1</v>
      </c>
      <c r="O1836" s="8">
        <v>0</v>
      </c>
      <c r="P1836" s="8">
        <v>0</v>
      </c>
      <c r="Q1836" s="8">
        <v>19140</v>
      </c>
      <c r="R1836" s="9">
        <f t="shared" si="99"/>
        <v>580</v>
      </c>
      <c r="S1836" s="5">
        <v>1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1</v>
      </c>
      <c r="AA1836" s="5">
        <v>0</v>
      </c>
      <c r="AB1836" s="5">
        <v>0</v>
      </c>
      <c r="AC1836" s="5">
        <v>1</v>
      </c>
      <c r="AD1836" s="5">
        <v>0</v>
      </c>
      <c r="AE1836" s="115">
        <v>3204</v>
      </c>
      <c r="AF1836" s="5">
        <v>1</v>
      </c>
    </row>
    <row r="1837" spans="1:32" x14ac:dyDescent="0.25">
      <c r="A1837" s="2">
        <v>2013</v>
      </c>
      <c r="B1837" s="1" t="s">
        <v>36</v>
      </c>
      <c r="C1837" s="8">
        <v>10</v>
      </c>
      <c r="D1837" s="8">
        <v>439</v>
      </c>
      <c r="E1837" s="9">
        <f t="shared" si="100"/>
        <v>3658.333333333333</v>
      </c>
      <c r="F1837" s="8">
        <v>4993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2919</v>
      </c>
      <c r="M1837" s="9">
        <f t="shared" si="98"/>
        <v>291.89999999999998</v>
      </c>
      <c r="N1837" s="8">
        <v>2</v>
      </c>
      <c r="O1837" s="8">
        <v>1</v>
      </c>
      <c r="P1837" s="8">
        <v>2</v>
      </c>
      <c r="Q1837" s="8">
        <v>15464</v>
      </c>
      <c r="R1837" s="9">
        <f t="shared" si="99"/>
        <v>1546.4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115">
        <v>3390</v>
      </c>
      <c r="AF1837" s="5">
        <v>0</v>
      </c>
    </row>
    <row r="1838" spans="1:32" x14ac:dyDescent="0.25">
      <c r="A1838" s="2">
        <v>2013</v>
      </c>
      <c r="B1838" s="1" t="s">
        <v>31</v>
      </c>
      <c r="C1838" s="8">
        <v>14</v>
      </c>
      <c r="D1838" s="8">
        <v>1877</v>
      </c>
      <c r="E1838" s="9">
        <f t="shared" si="100"/>
        <v>11172.61904761905</v>
      </c>
      <c r="F1838" s="8">
        <v>1927</v>
      </c>
      <c r="G1838" s="8">
        <v>0</v>
      </c>
      <c r="H1838" s="8">
        <v>0</v>
      </c>
      <c r="I1838" s="8">
        <v>0</v>
      </c>
      <c r="J1838" s="8">
        <v>0</v>
      </c>
      <c r="K1838" s="8">
        <v>0</v>
      </c>
      <c r="L1838" s="8">
        <v>2687</v>
      </c>
      <c r="M1838" s="9">
        <f t="shared" si="98"/>
        <v>191.92857142857142</v>
      </c>
      <c r="N1838" s="8">
        <v>7</v>
      </c>
      <c r="O1838" s="8">
        <v>1</v>
      </c>
      <c r="P1838" s="8">
        <v>0</v>
      </c>
      <c r="Q1838" s="8">
        <v>49853</v>
      </c>
      <c r="R1838" s="9">
        <f t="shared" si="99"/>
        <v>3560.9285714285716</v>
      </c>
      <c r="S1838" s="5">
        <v>1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115">
        <v>2657</v>
      </c>
      <c r="AF1838" s="5">
        <v>0</v>
      </c>
    </row>
    <row r="1839" spans="1:32" x14ac:dyDescent="0.25">
      <c r="A1839" s="2">
        <v>2013</v>
      </c>
      <c r="B1839" s="1" t="s">
        <v>29</v>
      </c>
      <c r="C1839" s="8">
        <v>65</v>
      </c>
      <c r="D1839" s="8">
        <v>17109</v>
      </c>
      <c r="E1839" s="9">
        <f t="shared" si="100"/>
        <v>21934.615384615383</v>
      </c>
      <c r="F1839" s="8">
        <v>6066</v>
      </c>
      <c r="G1839" s="8">
        <v>0</v>
      </c>
      <c r="H1839" s="8">
        <v>0</v>
      </c>
      <c r="I1839" s="8">
        <v>42</v>
      </c>
      <c r="J1839" s="8">
        <v>0</v>
      </c>
      <c r="K1839" s="8">
        <v>0</v>
      </c>
      <c r="L1839" s="8">
        <v>6466</v>
      </c>
      <c r="M1839" s="9">
        <f t="shared" si="98"/>
        <v>99.476923076923072</v>
      </c>
      <c r="N1839" s="8">
        <v>10</v>
      </c>
      <c r="O1839" s="8">
        <v>4</v>
      </c>
      <c r="P1839" s="8">
        <v>0</v>
      </c>
      <c r="Q1839" s="8">
        <v>302924</v>
      </c>
      <c r="R1839" s="9">
        <f t="shared" si="99"/>
        <v>4660.3692307692309</v>
      </c>
      <c r="S1839" s="5">
        <v>1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1</v>
      </c>
      <c r="AB1839" s="5">
        <v>0</v>
      </c>
      <c r="AC1839" s="5">
        <v>0</v>
      </c>
      <c r="AD1839" s="5">
        <v>0</v>
      </c>
      <c r="AE1839" s="115">
        <v>27726</v>
      </c>
      <c r="AF1839" s="5">
        <v>0</v>
      </c>
    </row>
    <row r="1840" spans="1:32" x14ac:dyDescent="0.25">
      <c r="A1840" s="2">
        <v>2013</v>
      </c>
      <c r="B1840" s="1" t="s">
        <v>29</v>
      </c>
      <c r="C1840" s="8">
        <v>39</v>
      </c>
      <c r="D1840" s="8">
        <v>7429</v>
      </c>
      <c r="E1840" s="9">
        <f t="shared" si="100"/>
        <v>15873.931623931623</v>
      </c>
      <c r="F1840" s="8">
        <v>4195</v>
      </c>
      <c r="G1840" s="8">
        <v>318</v>
      </c>
      <c r="H1840" s="8">
        <v>151</v>
      </c>
      <c r="I1840" s="8">
        <v>0</v>
      </c>
      <c r="J1840" s="8">
        <v>0</v>
      </c>
      <c r="K1840" s="8">
        <v>0</v>
      </c>
      <c r="L1840" s="8">
        <v>1610</v>
      </c>
      <c r="M1840" s="9">
        <f t="shared" si="98"/>
        <v>41.282051282051285</v>
      </c>
      <c r="N1840" s="8">
        <v>2</v>
      </c>
      <c r="O1840" s="8">
        <v>3</v>
      </c>
      <c r="P1840" s="8">
        <v>0</v>
      </c>
      <c r="Q1840" s="8">
        <v>42840</v>
      </c>
      <c r="R1840" s="9">
        <f t="shared" si="99"/>
        <v>1098.4615384615386</v>
      </c>
      <c r="S1840" s="5">
        <v>1</v>
      </c>
      <c r="T1840" s="5">
        <v>1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1</v>
      </c>
      <c r="AA1840" s="5">
        <v>0</v>
      </c>
      <c r="AB1840" s="5">
        <v>0</v>
      </c>
      <c r="AC1840" s="5">
        <v>1</v>
      </c>
      <c r="AD1840" s="5">
        <v>0</v>
      </c>
      <c r="AE1840" s="115">
        <v>19759</v>
      </c>
      <c r="AF1840" s="5">
        <v>0</v>
      </c>
    </row>
    <row r="1841" spans="1:32" x14ac:dyDescent="0.25">
      <c r="A1841" s="2">
        <v>2013</v>
      </c>
      <c r="B1841" s="1" t="s">
        <v>36</v>
      </c>
      <c r="C1841" s="9">
        <v>54</v>
      </c>
      <c r="D1841" s="9">
        <v>6631</v>
      </c>
      <c r="E1841" s="9">
        <f t="shared" si="100"/>
        <v>10233.024691358023</v>
      </c>
      <c r="F1841" s="9">
        <v>2652</v>
      </c>
      <c r="G1841" s="9">
        <v>390</v>
      </c>
      <c r="H1841" s="9">
        <v>196</v>
      </c>
      <c r="I1841" s="9">
        <v>0</v>
      </c>
      <c r="J1841" s="9">
        <v>0</v>
      </c>
      <c r="K1841" s="9">
        <v>0</v>
      </c>
      <c r="L1841" s="9">
        <v>3774</v>
      </c>
      <c r="M1841" s="9">
        <f t="shared" si="98"/>
        <v>69.888888888888886</v>
      </c>
      <c r="N1841" s="9">
        <v>14</v>
      </c>
      <c r="O1841" s="9">
        <v>2</v>
      </c>
      <c r="P1841" s="9">
        <v>1</v>
      </c>
      <c r="Q1841" s="9">
        <v>24127</v>
      </c>
      <c r="R1841" s="9">
        <f t="shared" si="99"/>
        <v>446.7962962962963</v>
      </c>
      <c r="S1841" s="5">
        <v>1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1</v>
      </c>
      <c r="AA1841" s="5">
        <v>0</v>
      </c>
      <c r="AB1841" s="5">
        <v>0</v>
      </c>
      <c r="AC1841" s="5">
        <v>1</v>
      </c>
      <c r="AD1841" s="5">
        <v>0</v>
      </c>
      <c r="AE1841" s="115">
        <v>20801</v>
      </c>
      <c r="AF1841" s="5">
        <v>0</v>
      </c>
    </row>
    <row r="1842" spans="1:32" x14ac:dyDescent="0.25">
      <c r="A1842" s="2">
        <v>2013</v>
      </c>
      <c r="B1842" s="1" t="s">
        <v>30</v>
      </c>
      <c r="C1842" s="8">
        <v>32</v>
      </c>
      <c r="D1842" s="8">
        <v>3862</v>
      </c>
      <c r="E1842" s="9">
        <f t="shared" si="100"/>
        <v>10057.291666666666</v>
      </c>
      <c r="F1842" s="8">
        <v>0</v>
      </c>
      <c r="G1842" s="8">
        <v>202</v>
      </c>
      <c r="H1842" s="8">
        <v>76</v>
      </c>
      <c r="I1842" s="8">
        <v>0</v>
      </c>
      <c r="J1842" s="8">
        <v>0</v>
      </c>
      <c r="K1842" s="8">
        <v>0</v>
      </c>
      <c r="L1842" s="8">
        <v>886</v>
      </c>
      <c r="M1842" s="9">
        <f t="shared" si="98"/>
        <v>27.6875</v>
      </c>
      <c r="N1842" s="8">
        <v>3</v>
      </c>
      <c r="O1842" s="8">
        <v>0</v>
      </c>
      <c r="P1842" s="8">
        <v>0</v>
      </c>
      <c r="Q1842" s="8">
        <v>11941</v>
      </c>
      <c r="R1842" s="9">
        <f t="shared" si="99"/>
        <v>373.15625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1</v>
      </c>
      <c r="AA1842" s="5">
        <v>0</v>
      </c>
      <c r="AB1842" s="5">
        <v>0</v>
      </c>
      <c r="AC1842" s="5">
        <v>1</v>
      </c>
      <c r="AD1842" s="5">
        <v>0</v>
      </c>
      <c r="AE1842" s="115">
        <v>10112</v>
      </c>
      <c r="AF1842" s="5">
        <v>0</v>
      </c>
    </row>
    <row r="1843" spans="1:32" x14ac:dyDescent="0.25">
      <c r="A1843" s="2">
        <v>2013</v>
      </c>
      <c r="B1843" s="1" t="s">
        <v>30</v>
      </c>
      <c r="C1843" s="8">
        <v>8</v>
      </c>
      <c r="D1843" s="8">
        <v>749</v>
      </c>
      <c r="E1843" s="9">
        <f t="shared" si="100"/>
        <v>7802.083333333333</v>
      </c>
      <c r="F1843" s="8">
        <v>2294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1604</v>
      </c>
      <c r="M1843" s="9">
        <f t="shared" si="98"/>
        <v>200.5</v>
      </c>
      <c r="N1843" s="8">
        <v>4</v>
      </c>
      <c r="O1843" s="8">
        <v>1</v>
      </c>
      <c r="P1843" s="8">
        <v>0</v>
      </c>
      <c r="Q1843" s="8">
        <v>5241</v>
      </c>
      <c r="R1843" s="9">
        <f t="shared" si="99"/>
        <v>655.125</v>
      </c>
      <c r="S1843" s="5">
        <v>1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115">
        <v>992</v>
      </c>
      <c r="AF1843" s="5">
        <v>1</v>
      </c>
    </row>
    <row r="1844" spans="1:32" x14ac:dyDescent="0.25">
      <c r="A1844" s="2">
        <v>2013</v>
      </c>
      <c r="B1844" s="1" t="s">
        <v>36</v>
      </c>
      <c r="C1844" s="8">
        <v>13</v>
      </c>
      <c r="D1844" s="8">
        <v>2453</v>
      </c>
      <c r="E1844" s="9">
        <f t="shared" si="100"/>
        <v>15724.358974358973</v>
      </c>
      <c r="F1844" s="8">
        <v>1928</v>
      </c>
      <c r="G1844" s="8">
        <v>230</v>
      </c>
      <c r="H1844" s="8">
        <v>124</v>
      </c>
      <c r="I1844" s="8">
        <v>0</v>
      </c>
      <c r="J1844" s="8">
        <v>0</v>
      </c>
      <c r="K1844" s="8">
        <v>0</v>
      </c>
      <c r="L1844" s="8">
        <v>2779</v>
      </c>
      <c r="M1844" s="9">
        <f t="shared" si="98"/>
        <v>213.76923076923077</v>
      </c>
      <c r="N1844" s="8">
        <v>9</v>
      </c>
      <c r="O1844" s="8">
        <v>1</v>
      </c>
      <c r="P1844" s="8">
        <v>1</v>
      </c>
      <c r="Q1844" s="8">
        <v>73454</v>
      </c>
      <c r="R1844" s="9">
        <f t="shared" si="99"/>
        <v>5650.3076923076924</v>
      </c>
      <c r="S1844" s="5">
        <v>1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1</v>
      </c>
      <c r="AA1844" s="5">
        <v>0</v>
      </c>
      <c r="AB1844" s="5">
        <v>0</v>
      </c>
      <c r="AC1844" s="5">
        <v>1</v>
      </c>
      <c r="AD1844" s="5">
        <v>0</v>
      </c>
      <c r="AE1844" s="115">
        <v>12011</v>
      </c>
      <c r="AF1844" s="5">
        <v>0</v>
      </c>
    </row>
    <row r="1845" spans="1:32" x14ac:dyDescent="0.25">
      <c r="A1845" s="2">
        <v>2013</v>
      </c>
      <c r="B1845" s="1" t="s">
        <v>30</v>
      </c>
      <c r="C1845" s="8">
        <v>12</v>
      </c>
      <c r="D1845" s="8">
        <v>1266</v>
      </c>
      <c r="E1845" s="9">
        <f t="shared" si="100"/>
        <v>8791.6666666666661</v>
      </c>
      <c r="F1845" s="8">
        <v>191</v>
      </c>
      <c r="G1845" s="8">
        <v>213</v>
      </c>
      <c r="H1845" s="8">
        <v>0</v>
      </c>
      <c r="I1845" s="8">
        <v>0</v>
      </c>
      <c r="J1845" s="8">
        <v>0</v>
      </c>
      <c r="K1845" s="8">
        <v>0</v>
      </c>
      <c r="L1845" s="8">
        <v>400</v>
      </c>
      <c r="M1845" s="9">
        <f t="shared" si="98"/>
        <v>33.333333333333336</v>
      </c>
      <c r="N1845" s="8">
        <v>2</v>
      </c>
      <c r="O1845" s="8">
        <v>0</v>
      </c>
      <c r="P1845" s="8">
        <v>0</v>
      </c>
      <c r="Q1845" s="8">
        <v>8308</v>
      </c>
      <c r="R1845" s="9">
        <f t="shared" si="99"/>
        <v>692.33333333333337</v>
      </c>
      <c r="S1845" s="5">
        <v>1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1</v>
      </c>
      <c r="AA1845" s="5">
        <v>0</v>
      </c>
      <c r="AB1845" s="5">
        <v>0</v>
      </c>
      <c r="AC1845" s="5">
        <v>0</v>
      </c>
      <c r="AD1845" s="5">
        <v>0</v>
      </c>
      <c r="AE1845" s="115">
        <v>1225</v>
      </c>
      <c r="AF1845" s="5">
        <v>0</v>
      </c>
    </row>
    <row r="1846" spans="1:32" x14ac:dyDescent="0.25">
      <c r="A1846" s="2">
        <v>2013</v>
      </c>
      <c r="B1846" s="1" t="s">
        <v>31</v>
      </c>
      <c r="C1846" s="8">
        <v>315</v>
      </c>
      <c r="D1846" s="8">
        <v>61264</v>
      </c>
      <c r="E1846" s="9">
        <f t="shared" si="100"/>
        <v>16207.407407407405</v>
      </c>
      <c r="F1846" s="8">
        <v>9442</v>
      </c>
      <c r="G1846" s="8">
        <v>2036</v>
      </c>
      <c r="H1846" s="8">
        <v>1050</v>
      </c>
      <c r="I1846" s="8">
        <v>0</v>
      </c>
      <c r="J1846" s="8">
        <v>0</v>
      </c>
      <c r="K1846" s="8">
        <v>0</v>
      </c>
      <c r="L1846" s="8">
        <v>16739</v>
      </c>
      <c r="M1846" s="9">
        <f t="shared" si="98"/>
        <v>53.139682539682539</v>
      </c>
      <c r="N1846" s="8">
        <v>51</v>
      </c>
      <c r="O1846" s="8">
        <v>7</v>
      </c>
      <c r="P1846" s="8">
        <v>3</v>
      </c>
      <c r="Q1846" s="8">
        <v>286497</v>
      </c>
      <c r="R1846" s="9">
        <f t="shared" si="99"/>
        <v>909.51428571428573</v>
      </c>
      <c r="S1846" s="5">
        <v>1</v>
      </c>
      <c r="T1846" s="5">
        <v>1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1</v>
      </c>
      <c r="AA1846" s="5">
        <v>0</v>
      </c>
      <c r="AB1846" s="5">
        <v>0</v>
      </c>
      <c r="AC1846" s="5">
        <v>1</v>
      </c>
      <c r="AD1846" s="5">
        <v>0</v>
      </c>
      <c r="AE1846" s="115">
        <v>130619</v>
      </c>
      <c r="AF1846" s="5">
        <v>1</v>
      </c>
    </row>
    <row r="1847" spans="1:32" x14ac:dyDescent="0.25">
      <c r="A1847" s="2">
        <v>2013</v>
      </c>
      <c r="B1847" s="1" t="s">
        <v>31</v>
      </c>
      <c r="C1847" s="8">
        <v>284</v>
      </c>
      <c r="D1847" s="8">
        <v>48536</v>
      </c>
      <c r="E1847" s="9">
        <f t="shared" si="100"/>
        <v>14241.784037558686</v>
      </c>
      <c r="F1847" s="8">
        <v>9030</v>
      </c>
      <c r="G1847" s="8">
        <v>1199</v>
      </c>
      <c r="H1847" s="8">
        <v>406</v>
      </c>
      <c r="I1847" s="8">
        <v>0</v>
      </c>
      <c r="J1847" s="8">
        <v>0</v>
      </c>
      <c r="K1847" s="8">
        <v>0</v>
      </c>
      <c r="L1847" s="8">
        <v>10260</v>
      </c>
      <c r="M1847" s="9">
        <f t="shared" si="98"/>
        <v>36.12676056338028</v>
      </c>
      <c r="N1847" s="8">
        <v>31</v>
      </c>
      <c r="O1847" s="8">
        <v>5</v>
      </c>
      <c r="P1847" s="8">
        <v>3</v>
      </c>
      <c r="Q1847" s="8">
        <v>312404</v>
      </c>
      <c r="R1847" s="9">
        <f t="shared" si="99"/>
        <v>1100.0140845070423</v>
      </c>
      <c r="S1847" s="5">
        <v>1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1</v>
      </c>
      <c r="AA1847" s="5">
        <v>0</v>
      </c>
      <c r="AB1847" s="5">
        <v>0</v>
      </c>
      <c r="AC1847" s="5">
        <v>1</v>
      </c>
      <c r="AD1847" s="5">
        <v>0</v>
      </c>
      <c r="AE1847" s="115">
        <v>135957</v>
      </c>
      <c r="AF1847" s="5">
        <v>1</v>
      </c>
    </row>
    <row r="1848" spans="1:32" x14ac:dyDescent="0.25">
      <c r="A1848" s="2">
        <v>2013</v>
      </c>
      <c r="B1848" s="1" t="s">
        <v>29</v>
      </c>
      <c r="C1848" s="8">
        <v>236</v>
      </c>
      <c r="D1848" s="8">
        <v>44632</v>
      </c>
      <c r="E1848" s="9">
        <f t="shared" si="100"/>
        <v>15759.887005649718</v>
      </c>
      <c r="F1848" s="8">
        <v>5043</v>
      </c>
      <c r="G1848" s="8">
        <v>1987</v>
      </c>
      <c r="H1848" s="8">
        <v>724</v>
      </c>
      <c r="I1848" s="8">
        <v>1738</v>
      </c>
      <c r="J1848" s="8">
        <v>0</v>
      </c>
      <c r="K1848" s="8">
        <v>0</v>
      </c>
      <c r="L1848" s="8">
        <v>13633</v>
      </c>
      <c r="M1848" s="9">
        <f t="shared" si="98"/>
        <v>57.766949152542374</v>
      </c>
      <c r="N1848" s="8">
        <v>34</v>
      </c>
      <c r="O1848" s="8">
        <v>5</v>
      </c>
      <c r="P1848" s="8">
        <v>3</v>
      </c>
      <c r="Q1848" s="8">
        <v>271916</v>
      </c>
      <c r="R1848" s="9">
        <f t="shared" si="99"/>
        <v>1152.1864406779662</v>
      </c>
      <c r="S1848" s="5">
        <v>1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1</v>
      </c>
      <c r="AA1848" s="5">
        <v>1</v>
      </c>
      <c r="AB1848" s="5">
        <v>0</v>
      </c>
      <c r="AC1848" s="5">
        <v>1</v>
      </c>
      <c r="AD1848" s="5">
        <v>0</v>
      </c>
      <c r="AE1848" s="115">
        <v>119349</v>
      </c>
      <c r="AF1848" s="5">
        <v>0</v>
      </c>
    </row>
    <row r="1849" spans="1:32" x14ac:dyDescent="0.25">
      <c r="A1849" s="2">
        <v>2013</v>
      </c>
      <c r="B1849" s="1" t="s">
        <v>31</v>
      </c>
      <c r="C1849" s="8">
        <v>105</v>
      </c>
      <c r="D1849" s="8">
        <v>14870</v>
      </c>
      <c r="E1849" s="9">
        <f t="shared" si="100"/>
        <v>11801.587301587302</v>
      </c>
      <c r="F1849" s="8">
        <v>3885</v>
      </c>
      <c r="G1849" s="8">
        <v>1180</v>
      </c>
      <c r="H1849" s="8">
        <v>700</v>
      </c>
      <c r="I1849" s="8">
        <v>0</v>
      </c>
      <c r="J1849" s="8">
        <v>0</v>
      </c>
      <c r="K1849" s="8">
        <v>0</v>
      </c>
      <c r="L1849" s="8">
        <v>5327</v>
      </c>
      <c r="M1849" s="9">
        <f t="shared" si="98"/>
        <v>50.733333333333334</v>
      </c>
      <c r="N1849" s="8">
        <v>17</v>
      </c>
      <c r="O1849" s="8">
        <v>3</v>
      </c>
      <c r="P1849" s="8">
        <v>3</v>
      </c>
      <c r="Q1849" s="8">
        <v>72475</v>
      </c>
      <c r="R1849" s="9">
        <f t="shared" si="99"/>
        <v>690.23809523809518</v>
      </c>
      <c r="S1849" s="5">
        <v>1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1</v>
      </c>
      <c r="AA1849" s="5">
        <v>0</v>
      </c>
      <c r="AB1849" s="5">
        <v>0</v>
      </c>
      <c r="AC1849" s="5">
        <v>1</v>
      </c>
      <c r="AD1849" s="5">
        <v>0</v>
      </c>
      <c r="AE1849" s="115">
        <v>34871</v>
      </c>
      <c r="AF1849" s="5">
        <v>0</v>
      </c>
    </row>
    <row r="1850" spans="1:32" x14ac:dyDescent="0.25">
      <c r="A1850" s="2">
        <v>2013</v>
      </c>
      <c r="B1850" s="1" t="s">
        <v>29</v>
      </c>
      <c r="C1850" s="8">
        <v>14</v>
      </c>
      <c r="D1850" s="8">
        <v>1568</v>
      </c>
      <c r="E1850" s="9">
        <f t="shared" si="100"/>
        <v>9333.3333333333339</v>
      </c>
      <c r="F1850" s="8">
        <v>327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585</v>
      </c>
      <c r="M1850" s="9">
        <f t="shared" si="98"/>
        <v>41.785714285714285</v>
      </c>
      <c r="N1850" s="8">
        <v>4</v>
      </c>
      <c r="O1850" s="8">
        <v>0</v>
      </c>
      <c r="P1850" s="8">
        <v>0</v>
      </c>
      <c r="Q1850" s="8">
        <v>6512</v>
      </c>
      <c r="R1850" s="9">
        <f t="shared" si="99"/>
        <v>465.14285714285717</v>
      </c>
      <c r="S1850" s="5">
        <v>0</v>
      </c>
      <c r="T1850" s="5">
        <v>0</v>
      </c>
      <c r="U1850" s="5">
        <v>1</v>
      </c>
      <c r="V1850" s="5">
        <v>1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115">
        <v>6894</v>
      </c>
      <c r="AF1850" s="5">
        <v>1</v>
      </c>
    </row>
    <row r="1851" spans="1:32" x14ac:dyDescent="0.25">
      <c r="A1851" s="2">
        <v>2013</v>
      </c>
      <c r="B1851" s="1" t="s">
        <v>29</v>
      </c>
      <c r="C1851" s="8">
        <v>49</v>
      </c>
      <c r="D1851" s="8">
        <v>7663</v>
      </c>
      <c r="E1851" s="9">
        <f t="shared" si="100"/>
        <v>13032.312925170068</v>
      </c>
      <c r="F1851" s="8">
        <v>4219</v>
      </c>
      <c r="G1851" s="8">
        <v>105</v>
      </c>
      <c r="H1851" s="8">
        <v>11</v>
      </c>
      <c r="I1851" s="8">
        <v>0</v>
      </c>
      <c r="J1851" s="8">
        <v>0</v>
      </c>
      <c r="K1851" s="8">
        <v>0</v>
      </c>
      <c r="L1851" s="8">
        <v>3123</v>
      </c>
      <c r="M1851" s="9">
        <f t="shared" si="98"/>
        <v>63.734693877551024</v>
      </c>
      <c r="N1851" s="8">
        <v>11</v>
      </c>
      <c r="O1851" s="8">
        <v>4</v>
      </c>
      <c r="P1851" s="8">
        <v>0</v>
      </c>
      <c r="Q1851" s="8">
        <v>120555</v>
      </c>
      <c r="R1851" s="9">
        <f t="shared" si="99"/>
        <v>2460.3061224489797</v>
      </c>
      <c r="S1851" s="5">
        <v>1</v>
      </c>
      <c r="T1851" s="5">
        <v>1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1</v>
      </c>
      <c r="AA1851" s="5">
        <v>0</v>
      </c>
      <c r="AB1851" s="5">
        <v>0</v>
      </c>
      <c r="AC1851" s="5">
        <v>1</v>
      </c>
      <c r="AD1851" s="5">
        <v>0</v>
      </c>
      <c r="AE1851" s="115">
        <v>26108</v>
      </c>
      <c r="AF1851" s="5">
        <v>0</v>
      </c>
    </row>
    <row r="1852" spans="1:32" x14ac:dyDescent="0.25">
      <c r="A1852" s="2">
        <v>2013</v>
      </c>
      <c r="B1852" s="1" t="s">
        <v>29</v>
      </c>
      <c r="C1852" s="8">
        <v>19</v>
      </c>
      <c r="D1852" s="8">
        <v>3313</v>
      </c>
      <c r="E1852" s="9">
        <f t="shared" si="100"/>
        <v>14530.701754385966</v>
      </c>
      <c r="F1852" s="8">
        <v>2006</v>
      </c>
      <c r="G1852" s="8">
        <v>41</v>
      </c>
      <c r="H1852" s="8">
        <v>2.5</v>
      </c>
      <c r="I1852" s="8">
        <v>0</v>
      </c>
      <c r="J1852" s="8">
        <v>0</v>
      </c>
      <c r="K1852" s="8">
        <v>0</v>
      </c>
      <c r="L1852" s="8">
        <v>2738</v>
      </c>
      <c r="M1852" s="9">
        <f t="shared" si="98"/>
        <v>144.10526315789474</v>
      </c>
      <c r="N1852" s="8">
        <v>7</v>
      </c>
      <c r="O1852" s="8">
        <v>1</v>
      </c>
      <c r="P1852" s="8">
        <v>1</v>
      </c>
      <c r="Q1852" s="8">
        <v>148747</v>
      </c>
      <c r="R1852" s="9">
        <f t="shared" si="99"/>
        <v>7828.7894736842109</v>
      </c>
      <c r="S1852" s="5">
        <v>1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1</v>
      </c>
      <c r="AA1852" s="5">
        <v>0</v>
      </c>
      <c r="AB1852" s="5">
        <v>0</v>
      </c>
      <c r="AC1852" s="5">
        <v>1</v>
      </c>
      <c r="AD1852" s="5">
        <v>0</v>
      </c>
      <c r="AE1852" s="115">
        <v>627</v>
      </c>
      <c r="AF1852" s="5">
        <v>1</v>
      </c>
    </row>
    <row r="1853" spans="1:32" x14ac:dyDescent="0.25">
      <c r="A1853" s="2">
        <v>2013</v>
      </c>
      <c r="B1853" s="1" t="s">
        <v>36</v>
      </c>
      <c r="C1853" s="9">
        <v>31</v>
      </c>
      <c r="D1853" s="9">
        <v>3738</v>
      </c>
      <c r="E1853" s="9">
        <f t="shared" si="100"/>
        <v>10048.387096774193</v>
      </c>
      <c r="F1853" s="9">
        <v>2495</v>
      </c>
      <c r="G1853" s="9">
        <v>600</v>
      </c>
      <c r="H1853" s="9">
        <v>280</v>
      </c>
      <c r="I1853" s="9">
        <v>0</v>
      </c>
      <c r="J1853" s="9">
        <v>0</v>
      </c>
      <c r="K1853" s="9">
        <v>0</v>
      </c>
      <c r="L1853" s="9">
        <v>4415</v>
      </c>
      <c r="M1853" s="9">
        <f t="shared" si="98"/>
        <v>142.41935483870967</v>
      </c>
      <c r="N1853" s="9">
        <v>21</v>
      </c>
      <c r="O1853" s="9">
        <v>3</v>
      </c>
      <c r="P1853" s="9">
        <v>1</v>
      </c>
      <c r="Q1853" s="9">
        <v>10464</v>
      </c>
      <c r="R1853" s="9">
        <f t="shared" si="99"/>
        <v>337.54838709677421</v>
      </c>
      <c r="S1853" s="5">
        <v>1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1</v>
      </c>
      <c r="AA1853" s="5">
        <v>0</v>
      </c>
      <c r="AB1853" s="5">
        <v>0</v>
      </c>
      <c r="AC1853" s="5">
        <v>1</v>
      </c>
      <c r="AD1853" s="5">
        <v>0</v>
      </c>
      <c r="AE1853" s="115">
        <v>13019</v>
      </c>
      <c r="AF1853" s="5">
        <v>0</v>
      </c>
    </row>
    <row r="1854" spans="1:32" x14ac:dyDescent="0.25">
      <c r="A1854" s="2">
        <v>2013</v>
      </c>
      <c r="B1854" s="1" t="s">
        <v>29</v>
      </c>
      <c r="C1854" s="8">
        <v>3</v>
      </c>
      <c r="D1854" s="8">
        <v>130</v>
      </c>
      <c r="E1854" s="9">
        <f t="shared" si="100"/>
        <v>3611.1111111111113</v>
      </c>
      <c r="F1854" s="8">
        <v>170</v>
      </c>
      <c r="G1854" s="8">
        <v>0</v>
      </c>
      <c r="H1854" s="8">
        <v>0</v>
      </c>
      <c r="I1854" s="8">
        <v>0</v>
      </c>
      <c r="J1854" s="8">
        <v>0</v>
      </c>
      <c r="K1854" s="8">
        <v>0</v>
      </c>
      <c r="L1854" s="8">
        <v>340</v>
      </c>
      <c r="M1854" s="9">
        <f t="shared" si="98"/>
        <v>113.33333333333333</v>
      </c>
      <c r="N1854" s="8">
        <v>1</v>
      </c>
      <c r="O1854" s="8">
        <v>0</v>
      </c>
      <c r="P1854" s="8">
        <v>0</v>
      </c>
      <c r="Q1854" s="8">
        <v>306</v>
      </c>
      <c r="R1854" s="9">
        <f t="shared" si="99"/>
        <v>102</v>
      </c>
      <c r="S1854" s="5">
        <v>0</v>
      </c>
      <c r="T1854" s="5">
        <v>0</v>
      </c>
      <c r="U1854" s="5">
        <v>1</v>
      </c>
      <c r="V1854" s="5">
        <v>1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115">
        <v>466</v>
      </c>
      <c r="AF1854" s="5">
        <v>1</v>
      </c>
    </row>
    <row r="1855" spans="1:32" x14ac:dyDescent="0.25">
      <c r="A1855" s="2">
        <v>2013</v>
      </c>
      <c r="B1855" s="1" t="s">
        <v>36</v>
      </c>
      <c r="C1855" s="9">
        <v>107</v>
      </c>
      <c r="D1855" s="9">
        <v>21020</v>
      </c>
      <c r="E1855" s="9">
        <f t="shared" si="100"/>
        <v>16370.716510903429</v>
      </c>
      <c r="F1855" s="9">
        <v>4449</v>
      </c>
      <c r="G1855" s="9">
        <f>625+629</f>
        <v>1254</v>
      </c>
      <c r="H1855" s="9">
        <v>625</v>
      </c>
      <c r="I1855" s="9">
        <v>0</v>
      </c>
      <c r="J1855" s="9">
        <v>0</v>
      </c>
      <c r="K1855" s="9">
        <v>0</v>
      </c>
      <c r="L1855" s="9">
        <v>9777</v>
      </c>
      <c r="M1855" s="9">
        <f t="shared" si="98"/>
        <v>91.373831775700936</v>
      </c>
      <c r="N1855" s="9">
        <v>24</v>
      </c>
      <c r="O1855" s="9">
        <v>6</v>
      </c>
      <c r="P1855" s="9">
        <v>2</v>
      </c>
      <c r="Q1855" s="9">
        <v>187901</v>
      </c>
      <c r="R1855" s="9">
        <f t="shared" si="99"/>
        <v>1756.0841121495328</v>
      </c>
      <c r="S1855" s="5">
        <v>1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1</v>
      </c>
      <c r="AA1855" s="5">
        <v>0</v>
      </c>
      <c r="AB1855" s="5">
        <v>0</v>
      </c>
      <c r="AC1855" s="5">
        <v>1</v>
      </c>
      <c r="AD1855" s="5">
        <v>0</v>
      </c>
      <c r="AE1855" s="115">
        <v>64207</v>
      </c>
      <c r="AF1855" s="5">
        <v>1</v>
      </c>
    </row>
    <row r="1856" spans="1:32" x14ac:dyDescent="0.25">
      <c r="A1856" s="2">
        <v>2013</v>
      </c>
      <c r="B1856" s="1" t="s">
        <v>29</v>
      </c>
      <c r="C1856" s="8">
        <v>9</v>
      </c>
      <c r="D1856" s="8">
        <v>885</v>
      </c>
      <c r="E1856" s="9">
        <f t="shared" si="100"/>
        <v>8194.4444444444453</v>
      </c>
      <c r="F1856" s="8">
        <v>928</v>
      </c>
      <c r="G1856" s="8">
        <v>0</v>
      </c>
      <c r="H1856" s="8">
        <v>0</v>
      </c>
      <c r="I1856" s="8">
        <v>0</v>
      </c>
      <c r="J1856" s="8">
        <v>0</v>
      </c>
      <c r="K1856" s="8">
        <v>0</v>
      </c>
      <c r="L1856" s="8">
        <v>2642</v>
      </c>
      <c r="M1856" s="9">
        <f t="shared" si="98"/>
        <v>293.55555555555554</v>
      </c>
      <c r="N1856" s="8">
        <v>8</v>
      </c>
      <c r="O1856" s="8">
        <v>1</v>
      </c>
      <c r="P1856" s="8">
        <v>0</v>
      </c>
      <c r="Q1856" s="8">
        <v>12614</v>
      </c>
      <c r="R1856" s="9">
        <f t="shared" si="99"/>
        <v>1401.5555555555557</v>
      </c>
      <c r="S1856" s="5">
        <v>1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115">
        <v>2533</v>
      </c>
      <c r="AF1856" s="5">
        <v>1</v>
      </c>
    </row>
    <row r="1857" spans="1:32" x14ac:dyDescent="0.25">
      <c r="A1857" s="2">
        <v>2013</v>
      </c>
      <c r="B1857" s="1" t="s">
        <v>36</v>
      </c>
      <c r="C1857" s="8">
        <v>85</v>
      </c>
      <c r="D1857" s="8">
        <v>22386</v>
      </c>
      <c r="E1857" s="9">
        <f t="shared" si="100"/>
        <v>21947.058823529413</v>
      </c>
      <c r="F1857" s="8">
        <v>4569</v>
      </c>
      <c r="G1857" s="8">
        <f>632+886</f>
        <v>1518</v>
      </c>
      <c r="H1857" s="8">
        <v>632</v>
      </c>
      <c r="I1857" s="8">
        <v>0</v>
      </c>
      <c r="J1857" s="8">
        <v>0</v>
      </c>
      <c r="K1857" s="8">
        <v>0</v>
      </c>
      <c r="L1857" s="8">
        <v>7106</v>
      </c>
      <c r="M1857" s="9">
        <f t="shared" si="98"/>
        <v>83.6</v>
      </c>
      <c r="N1857" s="8">
        <v>17</v>
      </c>
      <c r="O1857" s="8">
        <v>3</v>
      </c>
      <c r="P1857" s="8">
        <v>3</v>
      </c>
      <c r="Q1857" s="8">
        <v>262376</v>
      </c>
      <c r="R1857" s="9">
        <f t="shared" si="99"/>
        <v>3086.7764705882355</v>
      </c>
      <c r="S1857" s="5">
        <v>1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1</v>
      </c>
      <c r="AA1857" s="5">
        <v>0</v>
      </c>
      <c r="AB1857" s="5">
        <v>0</v>
      </c>
      <c r="AC1857" s="5">
        <v>1</v>
      </c>
      <c r="AD1857" s="5">
        <v>0</v>
      </c>
      <c r="AE1857" s="115">
        <v>80208</v>
      </c>
      <c r="AF1857" s="5">
        <v>1</v>
      </c>
    </row>
    <row r="1858" spans="1:32" x14ac:dyDescent="0.25">
      <c r="A1858" s="2">
        <v>2013</v>
      </c>
      <c r="B1858" s="1" t="s">
        <v>36</v>
      </c>
      <c r="C1858" s="8">
        <v>220</v>
      </c>
      <c r="D1858" s="8">
        <v>37771</v>
      </c>
      <c r="E1858" s="9">
        <f t="shared" si="100"/>
        <v>14307.19696969697</v>
      </c>
      <c r="F1858" s="8">
        <v>3643</v>
      </c>
      <c r="G1858" s="8">
        <f>1091+756</f>
        <v>1847</v>
      </c>
      <c r="H1858" s="8">
        <v>756</v>
      </c>
      <c r="I1858" s="8">
        <v>0</v>
      </c>
      <c r="J1858" s="8">
        <v>0</v>
      </c>
      <c r="K1858" s="8">
        <v>0</v>
      </c>
      <c r="L1858" s="8">
        <v>10208</v>
      </c>
      <c r="M1858" s="9">
        <f t="shared" si="98"/>
        <v>46.4</v>
      </c>
      <c r="N1858" s="8">
        <v>33</v>
      </c>
      <c r="O1858" s="8">
        <v>3</v>
      </c>
      <c r="P1858" s="8">
        <v>1</v>
      </c>
      <c r="Q1858" s="8">
        <v>185561</v>
      </c>
      <c r="R1858" s="9">
        <f t="shared" si="99"/>
        <v>843.45909090909095</v>
      </c>
      <c r="S1858" s="5">
        <v>1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1</v>
      </c>
      <c r="AA1858" s="5">
        <v>0</v>
      </c>
      <c r="AB1858" s="5">
        <v>0</v>
      </c>
      <c r="AC1858" s="5">
        <v>1</v>
      </c>
      <c r="AD1858" s="5">
        <v>0</v>
      </c>
      <c r="AE1858" s="115">
        <v>123398</v>
      </c>
      <c r="AF1858" s="5">
        <v>0</v>
      </c>
    </row>
    <row r="1859" spans="1:32" x14ac:dyDescent="0.25">
      <c r="A1859" s="2">
        <v>2013</v>
      </c>
      <c r="B1859" s="1" t="s">
        <v>30</v>
      </c>
      <c r="C1859" s="8">
        <v>93</v>
      </c>
      <c r="D1859" s="8">
        <v>17375</v>
      </c>
      <c r="E1859" s="9">
        <f t="shared" si="100"/>
        <v>15568.996415770607</v>
      </c>
      <c r="F1859" s="8">
        <v>3515</v>
      </c>
      <c r="G1859" s="8">
        <f>625+542</f>
        <v>1167</v>
      </c>
      <c r="H1859" s="8">
        <v>625</v>
      </c>
      <c r="I1859" s="8">
        <v>0</v>
      </c>
      <c r="J1859" s="8">
        <v>0</v>
      </c>
      <c r="K1859" s="8">
        <v>0</v>
      </c>
      <c r="L1859" s="8">
        <v>5400</v>
      </c>
      <c r="M1859" s="9">
        <f t="shared" si="98"/>
        <v>58.064516129032256</v>
      </c>
      <c r="N1859" s="8">
        <v>28</v>
      </c>
      <c r="O1859" s="8">
        <v>6</v>
      </c>
      <c r="P1859" s="8">
        <v>4</v>
      </c>
      <c r="Q1859" s="8">
        <v>218691</v>
      </c>
      <c r="R1859" s="9">
        <f t="shared" si="99"/>
        <v>2351.516129032258</v>
      </c>
      <c r="S1859" s="5">
        <v>1</v>
      </c>
      <c r="T1859" s="5">
        <v>1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1</v>
      </c>
      <c r="AA1859" s="5">
        <v>0</v>
      </c>
      <c r="AB1859" s="5">
        <v>0</v>
      </c>
      <c r="AC1859" s="5">
        <v>1</v>
      </c>
      <c r="AD1859" s="5">
        <v>0</v>
      </c>
      <c r="AE1859" s="115">
        <v>83664</v>
      </c>
      <c r="AF1859" s="5">
        <v>0</v>
      </c>
    </row>
    <row r="1860" spans="1:32" x14ac:dyDescent="0.25">
      <c r="A1860" s="2">
        <v>2013</v>
      </c>
      <c r="B1860" s="1" t="s">
        <v>29</v>
      </c>
      <c r="C1860" s="8">
        <v>1159</v>
      </c>
      <c r="D1860" s="8">
        <v>298310</v>
      </c>
      <c r="E1860" s="9">
        <f t="shared" si="100"/>
        <v>21448.80644233535</v>
      </c>
      <c r="F1860" s="8">
        <v>0</v>
      </c>
      <c r="G1860" s="8">
        <v>0</v>
      </c>
      <c r="H1860" s="8">
        <v>0</v>
      </c>
      <c r="I1860" s="8">
        <v>0</v>
      </c>
      <c r="J1860" s="8">
        <v>2061</v>
      </c>
      <c r="K1860" s="8">
        <v>0</v>
      </c>
      <c r="L1860" s="8">
        <v>17629</v>
      </c>
      <c r="M1860" s="9">
        <f t="shared" ref="M1860:M1923" si="101">L1860/C1860</f>
        <v>15.210526315789474</v>
      </c>
      <c r="N1860" s="8">
        <v>31</v>
      </c>
      <c r="O1860" s="8">
        <v>0</v>
      </c>
      <c r="P1860" s="8">
        <v>0</v>
      </c>
      <c r="Q1860" s="8">
        <v>2312075</v>
      </c>
      <c r="R1860" s="9">
        <f t="shared" ref="R1860:R1923" si="102">Q1860/C1860</f>
        <v>1994.8878343399483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1</v>
      </c>
      <c r="AC1860" s="5">
        <v>0</v>
      </c>
      <c r="AD1860" s="5">
        <v>0</v>
      </c>
      <c r="AE1860" s="115">
        <v>2177739</v>
      </c>
      <c r="AF1860" s="5">
        <v>1</v>
      </c>
    </row>
    <row r="1861" spans="1:32" x14ac:dyDescent="0.25">
      <c r="A1861" s="2">
        <v>2013</v>
      </c>
      <c r="B1861" s="1" t="s">
        <v>31</v>
      </c>
      <c r="C1861" s="8">
        <v>391</v>
      </c>
      <c r="D1861" s="8">
        <v>62934</v>
      </c>
      <c r="E1861" s="9">
        <f t="shared" si="100"/>
        <v>13413.04347826087</v>
      </c>
      <c r="F1861" s="8">
        <v>6111</v>
      </c>
      <c r="G1861" s="8">
        <v>0</v>
      </c>
      <c r="H1861" s="8">
        <v>0</v>
      </c>
      <c r="I1861" s="8">
        <v>0</v>
      </c>
      <c r="J1861" s="8">
        <f>507+202</f>
        <v>709</v>
      </c>
      <c r="K1861" s="8">
        <v>507</v>
      </c>
      <c r="L1861" s="8">
        <v>22238</v>
      </c>
      <c r="M1861" s="9">
        <f t="shared" si="101"/>
        <v>56.874680306905368</v>
      </c>
      <c r="N1861" s="8">
        <f>39+4</f>
        <v>43</v>
      </c>
      <c r="O1861" s="8">
        <v>11</v>
      </c>
      <c r="P1861" s="8">
        <v>0</v>
      </c>
      <c r="Q1861" s="8">
        <v>240874</v>
      </c>
      <c r="R1861" s="9">
        <f t="shared" si="102"/>
        <v>616.04603580562662</v>
      </c>
      <c r="S1861" s="5">
        <v>1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1</v>
      </c>
      <c r="AC1861" s="5">
        <v>0</v>
      </c>
      <c r="AD1861" s="5">
        <v>1</v>
      </c>
      <c r="AE1861" s="115">
        <v>480370</v>
      </c>
      <c r="AF1861" s="5">
        <v>1</v>
      </c>
    </row>
    <row r="1862" spans="1:32" x14ac:dyDescent="0.25">
      <c r="A1862" s="2">
        <v>2013</v>
      </c>
      <c r="B1862" s="1" t="s">
        <v>29</v>
      </c>
      <c r="C1862" s="9">
        <v>185</v>
      </c>
      <c r="D1862" s="9">
        <v>25068</v>
      </c>
      <c r="E1862" s="9">
        <f t="shared" si="100"/>
        <v>11291.891891891892</v>
      </c>
      <c r="F1862" s="9">
        <v>4833</v>
      </c>
      <c r="G1862" s="9">
        <v>1294</v>
      </c>
      <c r="H1862" s="9">
        <v>583</v>
      </c>
      <c r="I1862" s="9">
        <v>0</v>
      </c>
      <c r="J1862" s="9">
        <v>0</v>
      </c>
      <c r="K1862" s="9">
        <v>0</v>
      </c>
      <c r="L1862" s="9">
        <v>7055</v>
      </c>
      <c r="M1862" s="9">
        <f t="shared" si="101"/>
        <v>38.135135135135137</v>
      </c>
      <c r="N1862" s="9">
        <v>23</v>
      </c>
      <c r="O1862" s="9">
        <v>7</v>
      </c>
      <c r="P1862" s="9">
        <v>4</v>
      </c>
      <c r="Q1862" s="9">
        <v>135378</v>
      </c>
      <c r="R1862" s="9">
        <f t="shared" si="102"/>
        <v>731.77297297297298</v>
      </c>
      <c r="S1862" s="5">
        <v>1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1</v>
      </c>
      <c r="AA1862" s="5">
        <v>0</v>
      </c>
      <c r="AB1862" s="5">
        <v>0</v>
      </c>
      <c r="AC1862" s="5">
        <v>1</v>
      </c>
      <c r="AD1862" s="5">
        <v>0</v>
      </c>
      <c r="AE1862" s="115">
        <v>70668</v>
      </c>
      <c r="AF1862" s="5">
        <v>0</v>
      </c>
    </row>
    <row r="1863" spans="1:32" x14ac:dyDescent="0.25">
      <c r="A1863" s="2">
        <v>2013</v>
      </c>
      <c r="B1863" s="1" t="s">
        <v>36</v>
      </c>
      <c r="C1863" s="8">
        <v>74</v>
      </c>
      <c r="D1863" s="8">
        <v>12987</v>
      </c>
      <c r="E1863" s="9">
        <f t="shared" si="100"/>
        <v>14625</v>
      </c>
      <c r="F1863" s="8">
        <v>4659</v>
      </c>
      <c r="G1863" s="8">
        <v>711</v>
      </c>
      <c r="H1863" s="8">
        <v>316</v>
      </c>
      <c r="I1863" s="8">
        <v>0</v>
      </c>
      <c r="J1863" s="8">
        <v>0</v>
      </c>
      <c r="K1863" s="8">
        <v>0</v>
      </c>
      <c r="L1863" s="8">
        <v>4588</v>
      </c>
      <c r="M1863" s="9">
        <f t="shared" si="101"/>
        <v>62</v>
      </c>
      <c r="N1863" s="8">
        <v>14</v>
      </c>
      <c r="O1863" s="8">
        <v>4</v>
      </c>
      <c r="P1863" s="8">
        <v>1</v>
      </c>
      <c r="Q1863" s="8">
        <v>251346</v>
      </c>
      <c r="R1863" s="9">
        <f t="shared" si="102"/>
        <v>3396.5675675675675</v>
      </c>
      <c r="S1863" s="5">
        <v>1</v>
      </c>
      <c r="T1863" s="5">
        <v>0</v>
      </c>
      <c r="U1863" s="5">
        <v>1</v>
      </c>
      <c r="V1863" s="5">
        <v>0</v>
      </c>
      <c r="W1863" s="5">
        <v>0</v>
      </c>
      <c r="X1863" s="5">
        <v>0</v>
      </c>
      <c r="Y1863" s="5">
        <v>0</v>
      </c>
      <c r="Z1863" s="5">
        <v>1</v>
      </c>
      <c r="AA1863" s="5">
        <v>0</v>
      </c>
      <c r="AB1863" s="5">
        <v>0</v>
      </c>
      <c r="AC1863" s="5">
        <v>1</v>
      </c>
      <c r="AD1863" s="5">
        <v>0</v>
      </c>
      <c r="AE1863" s="115">
        <v>38129</v>
      </c>
      <c r="AF1863" s="5">
        <v>0</v>
      </c>
    </row>
    <row r="1864" spans="1:32" x14ac:dyDescent="0.25">
      <c r="A1864" s="2">
        <v>2013</v>
      </c>
      <c r="B1864" s="1" t="s">
        <v>29</v>
      </c>
      <c r="C1864" s="9">
        <v>36</v>
      </c>
      <c r="D1864" s="9">
        <v>5613</v>
      </c>
      <c r="E1864" s="9">
        <f t="shared" si="100"/>
        <v>12993.055555555555</v>
      </c>
      <c r="F1864" s="9">
        <v>3302</v>
      </c>
      <c r="G1864" s="9">
        <v>0</v>
      </c>
      <c r="H1864" s="9">
        <v>0</v>
      </c>
      <c r="I1864" s="9">
        <v>0</v>
      </c>
      <c r="J1864" s="9">
        <v>0</v>
      </c>
      <c r="K1864" s="9">
        <v>0</v>
      </c>
      <c r="L1864" s="9">
        <v>5344</v>
      </c>
      <c r="M1864" s="9">
        <f t="shared" si="101"/>
        <v>148.44444444444446</v>
      </c>
      <c r="N1864" s="9">
        <v>24</v>
      </c>
      <c r="O1864" s="9">
        <v>6</v>
      </c>
      <c r="P1864" s="9">
        <v>0</v>
      </c>
      <c r="Q1864" s="9">
        <v>47274</v>
      </c>
      <c r="R1864" s="9">
        <f t="shared" si="102"/>
        <v>1313.1666666666667</v>
      </c>
      <c r="S1864" s="5">
        <v>0</v>
      </c>
      <c r="T1864" s="5">
        <v>1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115">
        <v>19267</v>
      </c>
      <c r="AF1864" s="5">
        <v>0</v>
      </c>
    </row>
    <row r="1865" spans="1:32" x14ac:dyDescent="0.25">
      <c r="A1865" s="2">
        <v>2013</v>
      </c>
      <c r="B1865" s="1" t="s">
        <v>31</v>
      </c>
      <c r="C1865" s="8">
        <v>104</v>
      </c>
      <c r="D1865" s="8">
        <v>18446</v>
      </c>
      <c r="E1865" s="9">
        <f t="shared" si="100"/>
        <v>14780.448717948717</v>
      </c>
      <c r="F1865" s="8">
        <v>3798</v>
      </c>
      <c r="G1865" s="8">
        <v>2042</v>
      </c>
      <c r="H1865" s="8">
        <v>636</v>
      </c>
      <c r="I1865" s="8">
        <v>109</v>
      </c>
      <c r="J1865" s="8">
        <v>0</v>
      </c>
      <c r="K1865" s="8">
        <v>0</v>
      </c>
      <c r="L1865" s="8">
        <v>1967</v>
      </c>
      <c r="M1865" s="9">
        <f t="shared" si="101"/>
        <v>18.91346153846154</v>
      </c>
      <c r="N1865" s="8">
        <v>21</v>
      </c>
      <c r="O1865" s="8">
        <v>7</v>
      </c>
      <c r="P1865" s="8">
        <v>2</v>
      </c>
      <c r="Q1865" s="8">
        <v>132157</v>
      </c>
      <c r="R1865" s="9">
        <f t="shared" si="102"/>
        <v>1270.7403846153845</v>
      </c>
      <c r="S1865" s="5">
        <v>1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1</v>
      </c>
      <c r="AA1865" s="5">
        <v>1</v>
      </c>
      <c r="AB1865" s="5">
        <v>0</v>
      </c>
      <c r="AC1865" s="5">
        <v>1</v>
      </c>
      <c r="AD1865" s="5">
        <v>0</v>
      </c>
      <c r="AE1865" s="115">
        <v>47325</v>
      </c>
      <c r="AF1865" s="5">
        <v>1</v>
      </c>
    </row>
    <row r="1866" spans="1:32" x14ac:dyDescent="0.25">
      <c r="A1866" s="2">
        <v>2013</v>
      </c>
      <c r="B1866" s="1" t="s">
        <v>29</v>
      </c>
      <c r="C1866" s="8">
        <v>82</v>
      </c>
      <c r="D1866" s="8">
        <v>7287</v>
      </c>
      <c r="E1866" s="9">
        <f t="shared" si="100"/>
        <v>7405.4878048780483</v>
      </c>
      <c r="F1866" s="8">
        <v>3871</v>
      </c>
      <c r="G1866" s="8">
        <v>0</v>
      </c>
      <c r="H1866" s="8">
        <v>0</v>
      </c>
      <c r="I1866" s="8">
        <v>0</v>
      </c>
      <c r="J1866" s="8">
        <v>0</v>
      </c>
      <c r="K1866" s="8">
        <v>0</v>
      </c>
      <c r="L1866" s="8">
        <v>3605</v>
      </c>
      <c r="M1866" s="9">
        <f t="shared" si="101"/>
        <v>43.963414634146339</v>
      </c>
      <c r="N1866" s="8">
        <v>4</v>
      </c>
      <c r="O1866" s="8">
        <v>1</v>
      </c>
      <c r="P1866" s="8">
        <v>0</v>
      </c>
      <c r="Q1866" s="8">
        <v>31394</v>
      </c>
      <c r="R1866" s="9">
        <f t="shared" si="102"/>
        <v>382.85365853658539</v>
      </c>
      <c r="S1866" s="5">
        <v>1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>
        <v>0</v>
      </c>
      <c r="AE1866" s="115">
        <v>16182</v>
      </c>
      <c r="AF1866" s="5">
        <v>1</v>
      </c>
    </row>
    <row r="1867" spans="1:32" x14ac:dyDescent="0.25">
      <c r="A1867" s="2">
        <v>2013</v>
      </c>
      <c r="B1867" s="1" t="s">
        <v>29</v>
      </c>
      <c r="C1867" s="8">
        <v>4</v>
      </c>
      <c r="D1867" s="8">
        <v>405</v>
      </c>
      <c r="E1867" s="9">
        <f t="shared" si="100"/>
        <v>8437.5</v>
      </c>
      <c r="F1867" s="8">
        <v>2230</v>
      </c>
      <c r="G1867" s="8">
        <v>0</v>
      </c>
      <c r="H1867" s="8">
        <v>0</v>
      </c>
      <c r="I1867" s="8">
        <v>0</v>
      </c>
      <c r="J1867" s="8">
        <v>0</v>
      </c>
      <c r="K1867" s="8">
        <v>0</v>
      </c>
      <c r="L1867" s="8">
        <v>5397</v>
      </c>
      <c r="M1867" s="9">
        <f t="shared" si="101"/>
        <v>1349.25</v>
      </c>
      <c r="N1867" s="8">
        <v>10</v>
      </c>
      <c r="O1867" s="8">
        <v>4</v>
      </c>
      <c r="P1867" s="8">
        <v>0</v>
      </c>
      <c r="Q1867" s="8">
        <v>8528</v>
      </c>
      <c r="R1867" s="9">
        <f t="shared" si="102"/>
        <v>2132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>
        <v>0</v>
      </c>
      <c r="AE1867" s="115">
        <v>290</v>
      </c>
      <c r="AF1867" s="5">
        <v>1</v>
      </c>
    </row>
    <row r="1868" spans="1:32" x14ac:dyDescent="0.25">
      <c r="A1868" s="2">
        <v>2013</v>
      </c>
      <c r="B1868" s="1" t="s">
        <v>29</v>
      </c>
      <c r="C1868" s="8">
        <v>6</v>
      </c>
      <c r="D1868" s="8">
        <v>579</v>
      </c>
      <c r="E1868" s="9">
        <f t="shared" si="100"/>
        <v>8041.6666666666661</v>
      </c>
      <c r="F1868" s="8">
        <v>0</v>
      </c>
      <c r="G1868" s="8">
        <v>188</v>
      </c>
      <c r="H1868" s="8">
        <v>77</v>
      </c>
      <c r="I1868" s="8">
        <v>0</v>
      </c>
      <c r="J1868" s="8">
        <v>0</v>
      </c>
      <c r="K1868" s="8">
        <v>0</v>
      </c>
      <c r="L1868" s="8">
        <v>123</v>
      </c>
      <c r="M1868" s="9">
        <f t="shared" si="101"/>
        <v>20.5</v>
      </c>
      <c r="N1868" s="8">
        <v>1</v>
      </c>
      <c r="O1868" s="8">
        <v>0</v>
      </c>
      <c r="P1868" s="8">
        <v>0</v>
      </c>
      <c r="Q1868" s="8">
        <v>5572</v>
      </c>
      <c r="R1868" s="9">
        <f t="shared" si="102"/>
        <v>928.66666666666663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1</v>
      </c>
      <c r="AA1868" s="5">
        <v>0</v>
      </c>
      <c r="AB1868" s="5">
        <v>0</v>
      </c>
      <c r="AC1868" s="5">
        <v>1</v>
      </c>
      <c r="AD1868" s="5">
        <v>0</v>
      </c>
      <c r="AE1868" s="115">
        <v>8275</v>
      </c>
      <c r="AF1868" s="5">
        <v>1</v>
      </c>
    </row>
    <row r="1869" spans="1:32" x14ac:dyDescent="0.25">
      <c r="A1869" s="2">
        <v>2013</v>
      </c>
      <c r="B1869" s="1" t="s">
        <v>29</v>
      </c>
      <c r="C1869" s="8">
        <v>77</v>
      </c>
      <c r="D1869" s="8">
        <v>9600</v>
      </c>
      <c r="E1869" s="9">
        <f t="shared" si="100"/>
        <v>10389.610389610389</v>
      </c>
      <c r="F1869" s="8">
        <v>3101</v>
      </c>
      <c r="G1869" s="8">
        <v>1368</v>
      </c>
      <c r="H1869" s="8">
        <v>622</v>
      </c>
      <c r="I1869" s="8">
        <v>0</v>
      </c>
      <c r="J1869" s="8">
        <v>0</v>
      </c>
      <c r="K1869" s="8">
        <v>0</v>
      </c>
      <c r="L1869" s="8">
        <v>5909</v>
      </c>
      <c r="M1869" s="9">
        <f t="shared" si="101"/>
        <v>76.740259740259745</v>
      </c>
      <c r="N1869" s="8">
        <v>14</v>
      </c>
      <c r="O1869" s="8">
        <v>4</v>
      </c>
      <c r="P1869" s="8">
        <v>1</v>
      </c>
      <c r="Q1869" s="8">
        <v>88706</v>
      </c>
      <c r="R1869" s="9">
        <f t="shared" si="102"/>
        <v>1152.0259740259739</v>
      </c>
      <c r="S1869" s="5">
        <v>1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1</v>
      </c>
      <c r="AA1869" s="5">
        <v>0</v>
      </c>
      <c r="AB1869" s="5">
        <v>0</v>
      </c>
      <c r="AC1869" s="5">
        <v>1</v>
      </c>
      <c r="AD1869" s="5">
        <v>0</v>
      </c>
      <c r="AE1869" s="115">
        <v>58702</v>
      </c>
      <c r="AF1869" s="5">
        <v>1</v>
      </c>
    </row>
    <row r="1870" spans="1:32" x14ac:dyDescent="0.25">
      <c r="A1870" s="2">
        <v>2013</v>
      </c>
      <c r="B1870" s="1" t="s">
        <v>30</v>
      </c>
      <c r="C1870" s="8">
        <v>80</v>
      </c>
      <c r="D1870" s="8">
        <v>11789</v>
      </c>
      <c r="E1870" s="9">
        <f t="shared" si="100"/>
        <v>12280.208333333334</v>
      </c>
      <c r="F1870" s="8">
        <v>3983</v>
      </c>
      <c r="G1870" s="8">
        <v>907</v>
      </c>
      <c r="H1870" s="8">
        <v>482</v>
      </c>
      <c r="I1870" s="8">
        <v>0</v>
      </c>
      <c r="J1870" s="8">
        <v>0</v>
      </c>
      <c r="K1870" s="8">
        <v>0</v>
      </c>
      <c r="L1870" s="8">
        <v>6209</v>
      </c>
      <c r="M1870" s="9">
        <f t="shared" si="101"/>
        <v>77.612499999999997</v>
      </c>
      <c r="N1870" s="8">
        <v>18</v>
      </c>
      <c r="O1870" s="8">
        <v>5</v>
      </c>
      <c r="P1870" s="8">
        <v>3</v>
      </c>
      <c r="Q1870" s="8">
        <v>73109</v>
      </c>
      <c r="R1870" s="9">
        <f t="shared" si="102"/>
        <v>913.86249999999995</v>
      </c>
      <c r="S1870" s="5">
        <v>1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1</v>
      </c>
      <c r="AA1870" s="5">
        <v>0</v>
      </c>
      <c r="AB1870" s="5">
        <v>0</v>
      </c>
      <c r="AC1870" s="5">
        <v>1</v>
      </c>
      <c r="AD1870" s="5">
        <v>0</v>
      </c>
      <c r="AE1870" s="115">
        <v>36443</v>
      </c>
      <c r="AF1870" s="5">
        <v>0</v>
      </c>
    </row>
    <row r="1871" spans="1:32" x14ac:dyDescent="0.25">
      <c r="A1871" s="2">
        <v>2013</v>
      </c>
      <c r="B1871" s="1" t="s">
        <v>30</v>
      </c>
      <c r="C1871" s="8">
        <v>90</v>
      </c>
      <c r="D1871" s="8">
        <v>11377</v>
      </c>
      <c r="E1871" s="9">
        <f t="shared" si="100"/>
        <v>10534.259259259259</v>
      </c>
      <c r="F1871" s="8">
        <v>3496</v>
      </c>
      <c r="G1871" s="8">
        <v>929</v>
      </c>
      <c r="H1871" s="8">
        <v>450</v>
      </c>
      <c r="I1871" s="8">
        <v>0</v>
      </c>
      <c r="J1871" s="8">
        <v>0</v>
      </c>
      <c r="K1871" s="8">
        <v>0</v>
      </c>
      <c r="L1871" s="8">
        <v>10220</v>
      </c>
      <c r="M1871" s="9">
        <f t="shared" si="101"/>
        <v>113.55555555555556</v>
      </c>
      <c r="N1871" s="8">
        <v>25</v>
      </c>
      <c r="O1871" s="8">
        <v>6</v>
      </c>
      <c r="P1871" s="8">
        <v>3</v>
      </c>
      <c r="Q1871" s="8">
        <v>65092</v>
      </c>
      <c r="R1871" s="9">
        <f t="shared" si="102"/>
        <v>723.24444444444441</v>
      </c>
      <c r="S1871" s="5">
        <v>1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1</v>
      </c>
      <c r="AA1871" s="5">
        <v>0</v>
      </c>
      <c r="AB1871" s="5">
        <v>0</v>
      </c>
      <c r="AC1871" s="5">
        <v>1</v>
      </c>
      <c r="AD1871" s="5">
        <v>0</v>
      </c>
      <c r="AE1871" s="115">
        <v>35567</v>
      </c>
      <c r="AF1871" s="5">
        <v>0</v>
      </c>
    </row>
    <row r="1872" spans="1:32" x14ac:dyDescent="0.25">
      <c r="A1872" s="2">
        <v>2013</v>
      </c>
      <c r="B1872" s="1" t="s">
        <v>30</v>
      </c>
      <c r="C1872" s="17">
        <v>90</v>
      </c>
      <c r="D1872" s="17">
        <v>13272</v>
      </c>
      <c r="E1872" s="9">
        <f t="shared" si="100"/>
        <v>12288.888888888891</v>
      </c>
      <c r="F1872" s="17">
        <v>5584</v>
      </c>
      <c r="G1872" s="18">
        <v>1314</v>
      </c>
      <c r="H1872" s="17">
        <v>428</v>
      </c>
      <c r="I1872" s="9">
        <v>0</v>
      </c>
      <c r="J1872" s="9">
        <v>0</v>
      </c>
      <c r="K1872" s="9">
        <v>0</v>
      </c>
      <c r="L1872" s="17">
        <v>5976</v>
      </c>
      <c r="M1872" s="9">
        <f t="shared" si="101"/>
        <v>66.400000000000006</v>
      </c>
      <c r="N1872" s="19">
        <v>17</v>
      </c>
      <c r="O1872" s="17">
        <v>5</v>
      </c>
      <c r="P1872" s="17">
        <v>1</v>
      </c>
      <c r="Q1872" s="17">
        <v>110094</v>
      </c>
      <c r="R1872" s="9">
        <f t="shared" si="102"/>
        <v>1223.2666666666667</v>
      </c>
      <c r="S1872" s="5">
        <v>1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1</v>
      </c>
      <c r="AA1872" s="5">
        <v>0</v>
      </c>
      <c r="AB1872" s="5">
        <v>0</v>
      </c>
      <c r="AC1872" s="5">
        <v>1</v>
      </c>
      <c r="AD1872" s="5">
        <v>0</v>
      </c>
      <c r="AE1872" s="115">
        <v>44621</v>
      </c>
      <c r="AF1872" s="5">
        <v>1</v>
      </c>
    </row>
    <row r="1873" spans="1:32" x14ac:dyDescent="0.25">
      <c r="A1873" s="2">
        <v>2013</v>
      </c>
      <c r="B1873" s="1" t="s">
        <v>30</v>
      </c>
      <c r="C1873" s="17">
        <v>49</v>
      </c>
      <c r="D1873" s="17">
        <v>5834</v>
      </c>
      <c r="E1873" s="9">
        <f t="shared" si="100"/>
        <v>9921.7687074829937</v>
      </c>
      <c r="F1873" s="17">
        <v>2862</v>
      </c>
      <c r="G1873" s="18">
        <v>374</v>
      </c>
      <c r="H1873" s="17">
        <v>242</v>
      </c>
      <c r="I1873" s="9">
        <v>0</v>
      </c>
      <c r="J1873" s="9">
        <v>0</v>
      </c>
      <c r="K1873" s="9">
        <v>0</v>
      </c>
      <c r="L1873" s="17">
        <v>4262</v>
      </c>
      <c r="M1873" s="9">
        <f t="shared" si="101"/>
        <v>86.979591836734699</v>
      </c>
      <c r="N1873" s="19">
        <v>11</v>
      </c>
      <c r="O1873" s="17">
        <v>5</v>
      </c>
      <c r="P1873" s="17">
        <v>2</v>
      </c>
      <c r="Q1873" s="17">
        <v>44059</v>
      </c>
      <c r="R1873" s="9">
        <f t="shared" si="102"/>
        <v>899.16326530612241</v>
      </c>
      <c r="S1873" s="5">
        <v>1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  <c r="Z1873" s="5">
        <v>1</v>
      </c>
      <c r="AA1873" s="5">
        <v>0</v>
      </c>
      <c r="AB1873" s="5">
        <v>0</v>
      </c>
      <c r="AC1873" s="5">
        <v>1</v>
      </c>
      <c r="AD1873" s="5">
        <v>0</v>
      </c>
      <c r="AE1873" s="115">
        <v>17941</v>
      </c>
      <c r="AF1873" s="5">
        <v>0</v>
      </c>
    </row>
    <row r="1874" spans="1:32" x14ac:dyDescent="0.25">
      <c r="A1874" s="2">
        <v>2013</v>
      </c>
      <c r="B1874" s="1" t="s">
        <v>30</v>
      </c>
      <c r="C1874" s="17">
        <v>140</v>
      </c>
      <c r="D1874" s="17">
        <v>21349</v>
      </c>
      <c r="E1874" s="9">
        <f t="shared" si="100"/>
        <v>12707.738095238094</v>
      </c>
      <c r="F1874" s="17">
        <v>3849</v>
      </c>
      <c r="G1874" s="18">
        <v>2714</v>
      </c>
      <c r="H1874" s="17">
        <v>1103</v>
      </c>
      <c r="I1874" s="9">
        <v>0</v>
      </c>
      <c r="J1874" s="9">
        <v>0</v>
      </c>
      <c r="K1874" s="9">
        <v>0</v>
      </c>
      <c r="L1874" s="17">
        <v>19391</v>
      </c>
      <c r="M1874" s="9">
        <f t="shared" si="101"/>
        <v>138.50714285714287</v>
      </c>
      <c r="N1874" s="19">
        <v>54</v>
      </c>
      <c r="O1874" s="17">
        <v>18</v>
      </c>
      <c r="P1874" s="17">
        <v>3</v>
      </c>
      <c r="Q1874" s="17">
        <v>257811</v>
      </c>
      <c r="R1874" s="9">
        <f t="shared" si="102"/>
        <v>1841.5071428571428</v>
      </c>
      <c r="S1874" s="5">
        <v>1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1</v>
      </c>
      <c r="AA1874" s="5">
        <v>0</v>
      </c>
      <c r="AB1874" s="5">
        <v>0</v>
      </c>
      <c r="AC1874" s="5">
        <v>1</v>
      </c>
      <c r="AD1874" s="5">
        <v>0</v>
      </c>
      <c r="AE1874" s="115">
        <v>127896</v>
      </c>
      <c r="AF1874" s="5">
        <v>1</v>
      </c>
    </row>
    <row r="1875" spans="1:32" x14ac:dyDescent="0.25">
      <c r="A1875" s="2">
        <v>2013</v>
      </c>
      <c r="B1875" s="1" t="s">
        <v>30</v>
      </c>
      <c r="C1875" s="17">
        <v>32</v>
      </c>
      <c r="D1875" s="17">
        <v>3447</v>
      </c>
      <c r="E1875" s="9">
        <f t="shared" si="100"/>
        <v>8976.5625</v>
      </c>
      <c r="F1875" s="17">
        <v>3647</v>
      </c>
      <c r="G1875" s="18">
        <v>130</v>
      </c>
      <c r="H1875" s="17">
        <v>62</v>
      </c>
      <c r="I1875" s="9">
        <v>0</v>
      </c>
      <c r="J1875" s="9">
        <v>0</v>
      </c>
      <c r="K1875" s="9">
        <v>0</v>
      </c>
      <c r="L1875" s="17">
        <v>8444</v>
      </c>
      <c r="M1875" s="9">
        <f t="shared" si="101"/>
        <v>263.875</v>
      </c>
      <c r="N1875" s="19">
        <v>15</v>
      </c>
      <c r="O1875" s="17">
        <v>0</v>
      </c>
      <c r="P1875" s="17">
        <v>2</v>
      </c>
      <c r="Q1875" s="17">
        <v>41327</v>
      </c>
      <c r="R1875" s="9">
        <f t="shared" si="102"/>
        <v>1291.46875</v>
      </c>
      <c r="S1875" s="5">
        <v>1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1</v>
      </c>
      <c r="AA1875" s="5">
        <v>0</v>
      </c>
      <c r="AB1875" s="5">
        <v>0</v>
      </c>
      <c r="AC1875" s="5">
        <v>1</v>
      </c>
      <c r="AD1875" s="5">
        <v>0</v>
      </c>
      <c r="AE1875" s="115">
        <v>9955</v>
      </c>
      <c r="AF1875" s="5">
        <v>0</v>
      </c>
    </row>
    <row r="1876" spans="1:32" x14ac:dyDescent="0.25">
      <c r="A1876" s="2">
        <v>2013</v>
      </c>
      <c r="B1876" s="1" t="s">
        <v>30</v>
      </c>
      <c r="C1876" s="17">
        <v>50</v>
      </c>
      <c r="D1876" s="17">
        <v>9863</v>
      </c>
      <c r="E1876" s="9">
        <f t="shared" si="100"/>
        <v>16438.333333333332</v>
      </c>
      <c r="F1876" s="17">
        <v>2885</v>
      </c>
      <c r="G1876" s="18">
        <v>738</v>
      </c>
      <c r="H1876" s="17">
        <v>330</v>
      </c>
      <c r="I1876" s="9">
        <v>0</v>
      </c>
      <c r="J1876" s="9">
        <v>0</v>
      </c>
      <c r="K1876" s="9">
        <v>0</v>
      </c>
      <c r="L1876" s="17">
        <v>5481</v>
      </c>
      <c r="M1876" s="9">
        <f t="shared" si="101"/>
        <v>109.62</v>
      </c>
      <c r="N1876" s="19">
        <v>18</v>
      </c>
      <c r="O1876" s="17">
        <v>8</v>
      </c>
      <c r="P1876" s="17">
        <v>4</v>
      </c>
      <c r="Q1876" s="17">
        <v>48480</v>
      </c>
      <c r="R1876" s="9">
        <f t="shared" si="102"/>
        <v>969.6</v>
      </c>
      <c r="S1876" s="5">
        <v>1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1</v>
      </c>
      <c r="AA1876" s="5">
        <v>0</v>
      </c>
      <c r="AB1876" s="5">
        <v>0</v>
      </c>
      <c r="AC1876" s="5">
        <v>1</v>
      </c>
      <c r="AD1876" s="5">
        <v>0</v>
      </c>
      <c r="AE1876" s="115">
        <v>29015</v>
      </c>
      <c r="AF1876" s="5">
        <v>0</v>
      </c>
    </row>
    <row r="1877" spans="1:32" x14ac:dyDescent="0.25">
      <c r="A1877" s="2">
        <v>2013</v>
      </c>
      <c r="B1877" s="1" t="s">
        <v>30</v>
      </c>
      <c r="C1877" s="17">
        <v>19</v>
      </c>
      <c r="D1877" s="17">
        <v>2580</v>
      </c>
      <c r="E1877" s="9">
        <f t="shared" si="100"/>
        <v>11315.78947368421</v>
      </c>
      <c r="F1877" s="17">
        <v>1604</v>
      </c>
      <c r="G1877" s="18">
        <v>14</v>
      </c>
      <c r="H1877" s="17">
        <v>0</v>
      </c>
      <c r="I1877" s="9">
        <v>0</v>
      </c>
      <c r="J1877" s="9">
        <v>0</v>
      </c>
      <c r="K1877" s="9">
        <v>0</v>
      </c>
      <c r="L1877" s="17">
        <v>80</v>
      </c>
      <c r="M1877" s="9">
        <f t="shared" si="101"/>
        <v>4.2105263157894735</v>
      </c>
      <c r="N1877" s="19">
        <v>1</v>
      </c>
      <c r="O1877" s="17">
        <v>0</v>
      </c>
      <c r="P1877" s="17">
        <v>0</v>
      </c>
      <c r="Q1877" s="17">
        <v>6013</v>
      </c>
      <c r="R1877" s="9">
        <f t="shared" si="102"/>
        <v>316.4736842105263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>
        <v>0</v>
      </c>
      <c r="AE1877" s="115">
        <v>5535</v>
      </c>
      <c r="AF1877" s="5">
        <v>0</v>
      </c>
    </row>
    <row r="1878" spans="1:32" x14ac:dyDescent="0.25">
      <c r="A1878" s="2">
        <v>2013</v>
      </c>
      <c r="B1878" s="1" t="s">
        <v>30</v>
      </c>
      <c r="C1878" s="17">
        <v>71</v>
      </c>
      <c r="D1878" s="17">
        <v>9814</v>
      </c>
      <c r="E1878" s="9">
        <f t="shared" si="100"/>
        <v>11518.779342723006</v>
      </c>
      <c r="F1878" s="17">
        <v>3480</v>
      </c>
      <c r="G1878" s="18">
        <v>789</v>
      </c>
      <c r="H1878" s="17">
        <v>276</v>
      </c>
      <c r="I1878" s="9">
        <v>0</v>
      </c>
      <c r="J1878" s="9">
        <v>0</v>
      </c>
      <c r="K1878" s="9">
        <v>0</v>
      </c>
      <c r="L1878" s="17">
        <v>5638</v>
      </c>
      <c r="M1878" s="9">
        <f t="shared" si="101"/>
        <v>79.408450704225359</v>
      </c>
      <c r="N1878" s="19">
        <v>21</v>
      </c>
      <c r="O1878" s="17">
        <v>5</v>
      </c>
      <c r="P1878" s="17">
        <v>1</v>
      </c>
      <c r="Q1878" s="17">
        <v>67866</v>
      </c>
      <c r="R1878" s="9">
        <f t="shared" si="102"/>
        <v>955.85915492957747</v>
      </c>
      <c r="S1878" s="5">
        <v>1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1</v>
      </c>
      <c r="AA1878" s="5">
        <v>0</v>
      </c>
      <c r="AB1878" s="5">
        <v>0</v>
      </c>
      <c r="AC1878" s="5">
        <v>1</v>
      </c>
      <c r="AD1878" s="5">
        <v>0</v>
      </c>
      <c r="AE1878" s="115">
        <v>28626</v>
      </c>
      <c r="AF1878" s="5">
        <v>1</v>
      </c>
    </row>
    <row r="1879" spans="1:32" x14ac:dyDescent="0.25">
      <c r="A1879" s="2">
        <v>2013</v>
      </c>
      <c r="B1879" s="1" t="s">
        <v>30</v>
      </c>
      <c r="C1879" s="17">
        <v>84</v>
      </c>
      <c r="D1879" s="17">
        <v>11150</v>
      </c>
      <c r="E1879" s="9">
        <f t="shared" si="100"/>
        <v>11061.507936507936</v>
      </c>
      <c r="F1879" s="17">
        <v>3631</v>
      </c>
      <c r="G1879" s="18">
        <v>935</v>
      </c>
      <c r="H1879" s="17">
        <v>337</v>
      </c>
      <c r="I1879" s="8">
        <v>0</v>
      </c>
      <c r="J1879" s="8">
        <v>0</v>
      </c>
      <c r="K1879" s="8">
        <v>0</v>
      </c>
      <c r="L1879" s="17">
        <v>5596</v>
      </c>
      <c r="M1879" s="9">
        <f t="shared" si="101"/>
        <v>66.61904761904762</v>
      </c>
      <c r="N1879" s="19">
        <v>20</v>
      </c>
      <c r="O1879" s="17">
        <v>3</v>
      </c>
      <c r="P1879" s="17">
        <v>1</v>
      </c>
      <c r="Q1879" s="17">
        <v>79956</v>
      </c>
      <c r="R1879" s="9">
        <f t="shared" si="102"/>
        <v>951.85714285714289</v>
      </c>
      <c r="S1879" s="5">
        <v>1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1</v>
      </c>
      <c r="AA1879" s="5">
        <v>0</v>
      </c>
      <c r="AB1879" s="5">
        <v>0</v>
      </c>
      <c r="AC1879" s="5">
        <v>1</v>
      </c>
      <c r="AD1879" s="5">
        <v>0</v>
      </c>
      <c r="AE1879" s="115">
        <v>29878</v>
      </c>
      <c r="AF1879" s="5">
        <v>1</v>
      </c>
    </row>
    <row r="1880" spans="1:32" x14ac:dyDescent="0.25">
      <c r="A1880" s="2">
        <v>2013</v>
      </c>
      <c r="B1880" s="1" t="s">
        <v>30</v>
      </c>
      <c r="C1880" s="17">
        <v>132</v>
      </c>
      <c r="D1880" s="17">
        <v>18589</v>
      </c>
      <c r="E1880" s="9">
        <f t="shared" si="100"/>
        <v>11735.479797979797</v>
      </c>
      <c r="F1880" s="17">
        <v>5494</v>
      </c>
      <c r="G1880" s="18">
        <v>1375</v>
      </c>
      <c r="H1880" s="17">
        <v>516</v>
      </c>
      <c r="I1880" s="8">
        <v>166</v>
      </c>
      <c r="J1880" s="8">
        <v>0</v>
      </c>
      <c r="K1880" s="8">
        <v>0</v>
      </c>
      <c r="L1880" s="17">
        <v>9210</v>
      </c>
      <c r="M1880" s="9">
        <f t="shared" si="101"/>
        <v>69.772727272727266</v>
      </c>
      <c r="N1880" s="19">
        <v>14</v>
      </c>
      <c r="O1880" s="17">
        <v>5</v>
      </c>
      <c r="P1880" s="17">
        <v>2</v>
      </c>
      <c r="Q1880" s="17">
        <v>87367</v>
      </c>
      <c r="R1880" s="9">
        <f t="shared" si="102"/>
        <v>661.87121212121212</v>
      </c>
      <c r="S1880" s="5">
        <v>1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1</v>
      </c>
      <c r="AA1880" s="5">
        <v>1</v>
      </c>
      <c r="AB1880" s="5">
        <v>0</v>
      </c>
      <c r="AC1880" s="5">
        <v>1</v>
      </c>
      <c r="AD1880" s="5">
        <v>0</v>
      </c>
      <c r="AE1880" s="115">
        <v>44219</v>
      </c>
      <c r="AF1880" s="5">
        <v>1</v>
      </c>
    </row>
    <row r="1881" spans="1:32" x14ac:dyDescent="0.25">
      <c r="A1881" s="2">
        <v>2013</v>
      </c>
      <c r="B1881" s="1" t="s">
        <v>30</v>
      </c>
      <c r="C1881" s="17">
        <v>109</v>
      </c>
      <c r="D1881" s="17">
        <v>16020</v>
      </c>
      <c r="E1881" s="9">
        <f t="shared" si="100"/>
        <v>12247.706422018347</v>
      </c>
      <c r="F1881" s="17">
        <v>4280</v>
      </c>
      <c r="G1881" s="18">
        <v>1556</v>
      </c>
      <c r="H1881" s="17">
        <v>535</v>
      </c>
      <c r="I1881" s="8">
        <v>105</v>
      </c>
      <c r="J1881" s="8">
        <v>0</v>
      </c>
      <c r="K1881" s="8">
        <v>0</v>
      </c>
      <c r="L1881" s="17">
        <v>10851</v>
      </c>
      <c r="M1881" s="9">
        <f t="shared" si="101"/>
        <v>99.550458715596335</v>
      </c>
      <c r="N1881" s="19">
        <v>19</v>
      </c>
      <c r="O1881" s="17">
        <v>4</v>
      </c>
      <c r="P1881" s="17">
        <v>4</v>
      </c>
      <c r="Q1881" s="17">
        <v>101246</v>
      </c>
      <c r="R1881" s="9">
        <f t="shared" si="102"/>
        <v>928.86238532110087</v>
      </c>
      <c r="S1881" s="5">
        <v>1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1</v>
      </c>
      <c r="AA1881" s="5">
        <v>1</v>
      </c>
      <c r="AB1881" s="5">
        <v>0</v>
      </c>
      <c r="AC1881" s="5">
        <v>1</v>
      </c>
      <c r="AD1881" s="5">
        <v>0</v>
      </c>
      <c r="AE1881" s="115">
        <v>45202</v>
      </c>
      <c r="AF1881" s="5">
        <v>1</v>
      </c>
    </row>
    <row r="1882" spans="1:32" x14ac:dyDescent="0.25">
      <c r="A1882" s="2">
        <v>2013</v>
      </c>
      <c r="B1882" s="1" t="s">
        <v>30</v>
      </c>
      <c r="C1882" s="17">
        <v>108</v>
      </c>
      <c r="D1882" s="17">
        <v>14608</v>
      </c>
      <c r="E1882" s="9">
        <f t="shared" si="100"/>
        <v>11271.604938271606</v>
      </c>
      <c r="F1882" s="17">
        <v>3804</v>
      </c>
      <c r="G1882" s="18">
        <v>1322</v>
      </c>
      <c r="H1882" s="17">
        <v>513</v>
      </c>
      <c r="I1882" s="8">
        <v>0</v>
      </c>
      <c r="J1882" s="8">
        <v>0</v>
      </c>
      <c r="K1882" s="8">
        <v>0</v>
      </c>
      <c r="L1882" s="17">
        <v>8491</v>
      </c>
      <c r="M1882" s="9">
        <f t="shared" si="101"/>
        <v>78.620370370370367</v>
      </c>
      <c r="N1882" s="19">
        <v>22</v>
      </c>
      <c r="O1882" s="17">
        <v>5</v>
      </c>
      <c r="P1882" s="17">
        <v>1</v>
      </c>
      <c r="Q1882" s="17">
        <v>110567</v>
      </c>
      <c r="R1882" s="9">
        <f t="shared" si="102"/>
        <v>1023.7685185185185</v>
      </c>
      <c r="S1882" s="5">
        <v>1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1</v>
      </c>
      <c r="AA1882" s="5">
        <v>0</v>
      </c>
      <c r="AB1882" s="5">
        <v>0</v>
      </c>
      <c r="AC1882" s="5">
        <v>1</v>
      </c>
      <c r="AD1882" s="5">
        <v>0</v>
      </c>
      <c r="AE1882" s="115">
        <v>46808</v>
      </c>
      <c r="AF1882" s="5">
        <v>0</v>
      </c>
    </row>
    <row r="1883" spans="1:32" x14ac:dyDescent="0.25">
      <c r="A1883" s="2">
        <v>2013</v>
      </c>
      <c r="B1883" s="1" t="s">
        <v>30</v>
      </c>
      <c r="C1883" s="17">
        <v>210</v>
      </c>
      <c r="D1883" s="17">
        <v>29050</v>
      </c>
      <c r="E1883" s="9">
        <f t="shared" si="100"/>
        <v>11527.777777777779</v>
      </c>
      <c r="F1883" s="17">
        <v>7909</v>
      </c>
      <c r="G1883" s="18">
        <v>2021</v>
      </c>
      <c r="H1883" s="17">
        <v>594</v>
      </c>
      <c r="I1883" s="8">
        <v>0</v>
      </c>
      <c r="J1883" s="8">
        <v>0</v>
      </c>
      <c r="K1883" s="8">
        <v>0</v>
      </c>
      <c r="L1883" s="17">
        <v>13029</v>
      </c>
      <c r="M1883" s="9">
        <f t="shared" si="101"/>
        <v>62.042857142857144</v>
      </c>
      <c r="N1883" s="19">
        <v>33</v>
      </c>
      <c r="O1883" s="17">
        <v>6</v>
      </c>
      <c r="P1883" s="17">
        <v>4</v>
      </c>
      <c r="Q1883" s="17">
        <v>185410</v>
      </c>
      <c r="R1883" s="9">
        <f t="shared" si="102"/>
        <v>882.90476190476193</v>
      </c>
      <c r="S1883" s="5">
        <v>1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1</v>
      </c>
      <c r="AA1883" s="5">
        <v>0</v>
      </c>
      <c r="AB1883" s="5">
        <v>0</v>
      </c>
      <c r="AC1883" s="5">
        <v>1</v>
      </c>
      <c r="AD1883" s="5">
        <v>0</v>
      </c>
      <c r="AE1883" s="115">
        <v>79760</v>
      </c>
      <c r="AF1883" s="5">
        <v>1</v>
      </c>
    </row>
    <row r="1884" spans="1:32" x14ac:dyDescent="0.25">
      <c r="A1884" s="2">
        <v>2013</v>
      </c>
      <c r="B1884" s="1" t="s">
        <v>30</v>
      </c>
      <c r="C1884" s="17">
        <v>96</v>
      </c>
      <c r="D1884" s="17">
        <v>18882</v>
      </c>
      <c r="E1884" s="9">
        <f t="shared" si="100"/>
        <v>16390.625</v>
      </c>
      <c r="F1884" s="17">
        <v>4674</v>
      </c>
      <c r="G1884" s="18">
        <v>1230</v>
      </c>
      <c r="H1884" s="17">
        <v>459</v>
      </c>
      <c r="I1884" s="8">
        <v>0</v>
      </c>
      <c r="J1884" s="8">
        <v>0</v>
      </c>
      <c r="K1884" s="8">
        <v>0</v>
      </c>
      <c r="L1884" s="17">
        <v>8365</v>
      </c>
      <c r="M1884" s="9">
        <f t="shared" si="101"/>
        <v>87.135416666666671</v>
      </c>
      <c r="N1884" s="19">
        <v>27</v>
      </c>
      <c r="O1884" s="17">
        <v>6</v>
      </c>
      <c r="P1884" s="17">
        <v>3</v>
      </c>
      <c r="Q1884" s="17">
        <v>115018</v>
      </c>
      <c r="R1884" s="9">
        <f t="shared" si="102"/>
        <v>1198.1041666666667</v>
      </c>
      <c r="S1884" s="5">
        <v>1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1</v>
      </c>
      <c r="AA1884" s="5">
        <v>0</v>
      </c>
      <c r="AB1884" s="5">
        <v>0</v>
      </c>
      <c r="AC1884" s="5">
        <v>1</v>
      </c>
      <c r="AD1884" s="5">
        <v>0</v>
      </c>
      <c r="AE1884" s="115">
        <v>49778</v>
      </c>
      <c r="AF1884" s="5">
        <v>1</v>
      </c>
    </row>
    <row r="1885" spans="1:32" x14ac:dyDescent="0.25">
      <c r="A1885" s="2">
        <v>2013</v>
      </c>
      <c r="B1885" s="1" t="s">
        <v>30</v>
      </c>
      <c r="C1885" s="17">
        <v>45</v>
      </c>
      <c r="D1885" s="17">
        <v>6739</v>
      </c>
      <c r="E1885" s="9">
        <f t="shared" ref="E1885:E1935" si="103">D1885/C1885/12*1000</f>
        <v>12479.62962962963</v>
      </c>
      <c r="F1885" s="17">
        <v>2157</v>
      </c>
      <c r="G1885" s="18">
        <v>798</v>
      </c>
      <c r="H1885" s="17">
        <v>282</v>
      </c>
      <c r="I1885" s="8">
        <v>0</v>
      </c>
      <c r="J1885" s="8">
        <v>0</v>
      </c>
      <c r="K1885" s="8">
        <v>0</v>
      </c>
      <c r="L1885" s="17">
        <v>4134</v>
      </c>
      <c r="M1885" s="9">
        <f t="shared" si="101"/>
        <v>91.86666666666666</v>
      </c>
      <c r="N1885" s="19">
        <v>9</v>
      </c>
      <c r="O1885" s="17">
        <v>4</v>
      </c>
      <c r="P1885" s="17">
        <v>0</v>
      </c>
      <c r="Q1885" s="17">
        <v>63322</v>
      </c>
      <c r="R1885" s="9">
        <f t="shared" si="102"/>
        <v>1407.1555555555556</v>
      </c>
      <c r="S1885" s="5">
        <v>1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1</v>
      </c>
      <c r="AA1885" s="5">
        <v>0</v>
      </c>
      <c r="AB1885" s="5">
        <v>0</v>
      </c>
      <c r="AC1885" s="5">
        <v>1</v>
      </c>
      <c r="AD1885" s="5">
        <v>0</v>
      </c>
      <c r="AE1885" s="115">
        <v>22178</v>
      </c>
      <c r="AF1885" s="5">
        <v>1</v>
      </c>
    </row>
    <row r="1886" spans="1:32" x14ac:dyDescent="0.25">
      <c r="A1886" s="2">
        <v>2013</v>
      </c>
      <c r="B1886" s="1" t="s">
        <v>30</v>
      </c>
      <c r="C1886" s="17">
        <v>79</v>
      </c>
      <c r="D1886" s="17">
        <v>11940</v>
      </c>
      <c r="E1886" s="9">
        <f t="shared" si="103"/>
        <v>12594.93670886076</v>
      </c>
      <c r="F1886" s="17">
        <v>4652</v>
      </c>
      <c r="G1886" s="18">
        <v>734</v>
      </c>
      <c r="H1886" s="17">
        <v>278</v>
      </c>
      <c r="I1886" s="8">
        <v>0</v>
      </c>
      <c r="J1886" s="8">
        <v>0</v>
      </c>
      <c r="K1886" s="8">
        <v>0</v>
      </c>
      <c r="L1886" s="17">
        <v>8110</v>
      </c>
      <c r="M1886" s="9">
        <f t="shared" si="101"/>
        <v>102.65822784810126</v>
      </c>
      <c r="N1886" s="19">
        <v>14</v>
      </c>
      <c r="O1886" s="17">
        <v>2</v>
      </c>
      <c r="P1886" s="17">
        <v>3</v>
      </c>
      <c r="Q1886" s="17">
        <v>67184</v>
      </c>
      <c r="R1886" s="9">
        <f t="shared" si="102"/>
        <v>850.43037974683546</v>
      </c>
      <c r="S1886" s="5">
        <v>1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1</v>
      </c>
      <c r="AA1886" s="5">
        <v>0</v>
      </c>
      <c r="AB1886" s="5">
        <v>0</v>
      </c>
      <c r="AC1886" s="5">
        <v>1</v>
      </c>
      <c r="AD1886" s="5">
        <v>0</v>
      </c>
      <c r="AE1886" s="115">
        <v>38783</v>
      </c>
      <c r="AF1886" s="5">
        <v>1</v>
      </c>
    </row>
    <row r="1887" spans="1:32" x14ac:dyDescent="0.25">
      <c r="A1887" s="2">
        <v>2013</v>
      </c>
      <c r="B1887" s="1" t="s">
        <v>30</v>
      </c>
      <c r="C1887" s="17">
        <v>100</v>
      </c>
      <c r="D1887" s="17">
        <v>13176</v>
      </c>
      <c r="E1887" s="9">
        <f t="shared" si="103"/>
        <v>10979.999999999998</v>
      </c>
      <c r="F1887" s="17">
        <v>3830</v>
      </c>
      <c r="G1887" s="18">
        <v>781</v>
      </c>
      <c r="H1887" s="17">
        <v>327</v>
      </c>
      <c r="I1887" s="8">
        <v>0</v>
      </c>
      <c r="J1887" s="8">
        <v>0</v>
      </c>
      <c r="K1887" s="8">
        <v>0</v>
      </c>
      <c r="L1887" s="17">
        <v>7254</v>
      </c>
      <c r="M1887" s="9">
        <f t="shared" si="101"/>
        <v>72.540000000000006</v>
      </c>
      <c r="N1887" s="19">
        <v>14</v>
      </c>
      <c r="O1887" s="17">
        <v>4</v>
      </c>
      <c r="P1887" s="17">
        <v>1</v>
      </c>
      <c r="Q1887" s="17">
        <v>88602</v>
      </c>
      <c r="R1887" s="9">
        <f t="shared" si="102"/>
        <v>886.02</v>
      </c>
      <c r="S1887" s="5">
        <v>1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1</v>
      </c>
      <c r="AA1887" s="5">
        <v>0</v>
      </c>
      <c r="AB1887" s="5">
        <v>0</v>
      </c>
      <c r="AC1887" s="5">
        <v>1</v>
      </c>
      <c r="AD1887" s="5">
        <v>0</v>
      </c>
      <c r="AE1887" s="115">
        <v>37268</v>
      </c>
      <c r="AF1887" s="5">
        <v>1</v>
      </c>
    </row>
    <row r="1888" spans="1:32" x14ac:dyDescent="0.25">
      <c r="A1888" s="2">
        <v>2013</v>
      </c>
      <c r="B1888" s="1" t="s">
        <v>30</v>
      </c>
      <c r="C1888" s="17">
        <v>12</v>
      </c>
      <c r="D1888" s="17">
        <v>1032</v>
      </c>
      <c r="E1888" s="9">
        <f t="shared" si="103"/>
        <v>7166.666666666667</v>
      </c>
      <c r="F1888" s="17">
        <v>1961</v>
      </c>
      <c r="G1888" s="18">
        <v>109</v>
      </c>
      <c r="H1888" s="17">
        <v>98</v>
      </c>
      <c r="I1888" s="38">
        <v>0</v>
      </c>
      <c r="J1888" s="38">
        <v>0</v>
      </c>
      <c r="K1888" s="38">
        <v>0</v>
      </c>
      <c r="L1888" s="17">
        <v>2508</v>
      </c>
      <c r="M1888" s="9">
        <f t="shared" si="101"/>
        <v>209</v>
      </c>
      <c r="N1888" s="19">
        <v>9</v>
      </c>
      <c r="O1888" s="17">
        <v>4</v>
      </c>
      <c r="P1888" s="17">
        <v>0</v>
      </c>
      <c r="Q1888" s="17">
        <v>12332</v>
      </c>
      <c r="R1888" s="9">
        <f t="shared" si="102"/>
        <v>1027.6666666666667</v>
      </c>
      <c r="S1888" s="5">
        <v>1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1</v>
      </c>
      <c r="AA1888" s="5">
        <v>0</v>
      </c>
      <c r="AB1888" s="5">
        <v>0</v>
      </c>
      <c r="AC1888" s="5">
        <v>1</v>
      </c>
      <c r="AD1888" s="5">
        <v>0</v>
      </c>
      <c r="AE1888" s="115">
        <v>2608</v>
      </c>
      <c r="AF1888" s="5">
        <v>1</v>
      </c>
    </row>
    <row r="1889" spans="1:32" x14ac:dyDescent="0.25">
      <c r="A1889" s="2">
        <v>2013</v>
      </c>
      <c r="B1889" s="1" t="s">
        <v>30</v>
      </c>
      <c r="C1889" s="17">
        <v>10</v>
      </c>
      <c r="D1889" s="17">
        <v>1041</v>
      </c>
      <c r="E1889" s="9">
        <f t="shared" si="103"/>
        <v>8674.9999999999982</v>
      </c>
      <c r="F1889" s="17">
        <v>2793</v>
      </c>
      <c r="G1889" s="18">
        <v>47</v>
      </c>
      <c r="H1889" s="17">
        <v>45</v>
      </c>
      <c r="I1889" s="9">
        <v>0</v>
      </c>
      <c r="J1889" s="9">
        <v>0</v>
      </c>
      <c r="K1889" s="9">
        <v>0</v>
      </c>
      <c r="L1889" s="17">
        <v>4035</v>
      </c>
      <c r="M1889" s="9">
        <f t="shared" si="101"/>
        <v>403.5</v>
      </c>
      <c r="N1889" s="19">
        <v>6</v>
      </c>
      <c r="O1889" s="17">
        <v>3</v>
      </c>
      <c r="P1889" s="17">
        <v>1</v>
      </c>
      <c r="Q1889" s="17">
        <v>24876</v>
      </c>
      <c r="R1889" s="9">
        <f t="shared" si="102"/>
        <v>2487.6</v>
      </c>
      <c r="S1889" s="5">
        <v>1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1</v>
      </c>
      <c r="AA1889" s="5">
        <v>0</v>
      </c>
      <c r="AB1889" s="5">
        <v>0</v>
      </c>
      <c r="AC1889" s="5">
        <v>1</v>
      </c>
      <c r="AD1889" s="5">
        <v>0</v>
      </c>
      <c r="AE1889" s="115">
        <v>7475</v>
      </c>
      <c r="AF1889" s="5">
        <v>0</v>
      </c>
    </row>
    <row r="1890" spans="1:32" x14ac:dyDescent="0.25">
      <c r="A1890" s="2">
        <v>2013</v>
      </c>
      <c r="B1890" s="1" t="s">
        <v>30</v>
      </c>
      <c r="C1890" s="17">
        <v>106</v>
      </c>
      <c r="D1890" s="17">
        <v>20064</v>
      </c>
      <c r="E1890" s="9">
        <f t="shared" si="103"/>
        <v>15773.584905660378</v>
      </c>
      <c r="F1890" s="17">
        <v>6405</v>
      </c>
      <c r="G1890" s="9">
        <v>1754</v>
      </c>
      <c r="H1890" s="17">
        <v>680</v>
      </c>
      <c r="I1890" s="17">
        <v>0</v>
      </c>
      <c r="J1890" s="9">
        <v>0</v>
      </c>
      <c r="K1890" s="9">
        <v>0</v>
      </c>
      <c r="L1890" s="17">
        <v>6182</v>
      </c>
      <c r="M1890" s="9">
        <f t="shared" si="101"/>
        <v>58.320754716981135</v>
      </c>
      <c r="N1890" s="17">
        <v>13</v>
      </c>
      <c r="O1890" s="17">
        <v>7</v>
      </c>
      <c r="P1890" s="17">
        <v>5</v>
      </c>
      <c r="Q1890" s="17">
        <v>153806</v>
      </c>
      <c r="R1890" s="9">
        <f t="shared" si="102"/>
        <v>1451</v>
      </c>
      <c r="S1890" s="5">
        <v>1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1</v>
      </c>
      <c r="AA1890" s="5">
        <v>0</v>
      </c>
      <c r="AB1890" s="5">
        <v>0</v>
      </c>
      <c r="AC1890" s="5">
        <v>1</v>
      </c>
      <c r="AD1890" s="5">
        <v>0</v>
      </c>
      <c r="AE1890" s="115">
        <v>58603</v>
      </c>
      <c r="AF1890" s="5">
        <v>0</v>
      </c>
    </row>
    <row r="1891" spans="1:32" x14ac:dyDescent="0.25">
      <c r="A1891" s="2">
        <v>2013</v>
      </c>
      <c r="B1891" s="1" t="s">
        <v>29</v>
      </c>
      <c r="C1891" s="17">
        <v>129</v>
      </c>
      <c r="D1891" s="17">
        <v>15539</v>
      </c>
      <c r="E1891" s="9">
        <f t="shared" si="103"/>
        <v>10038.11369509044</v>
      </c>
      <c r="F1891" s="17">
        <v>6484</v>
      </c>
      <c r="G1891" s="8">
        <v>747</v>
      </c>
      <c r="H1891" s="17">
        <v>300</v>
      </c>
      <c r="I1891" s="17">
        <v>0</v>
      </c>
      <c r="J1891" s="8">
        <v>0</v>
      </c>
      <c r="K1891" s="8">
        <v>0</v>
      </c>
      <c r="L1891" s="17">
        <v>3720</v>
      </c>
      <c r="M1891" s="9">
        <f t="shared" si="101"/>
        <v>28.837209302325583</v>
      </c>
      <c r="N1891" s="17">
        <v>14</v>
      </c>
      <c r="O1891" s="17">
        <v>2</v>
      </c>
      <c r="P1891" s="17">
        <v>7</v>
      </c>
      <c r="Q1891" s="17">
        <v>61645</v>
      </c>
      <c r="R1891" s="9">
        <f t="shared" si="102"/>
        <v>477.86821705426354</v>
      </c>
      <c r="S1891" s="5">
        <v>1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1</v>
      </c>
      <c r="AA1891" s="5">
        <v>0</v>
      </c>
      <c r="AB1891" s="5">
        <v>0</v>
      </c>
      <c r="AC1891" s="5">
        <v>1</v>
      </c>
      <c r="AD1891" s="5">
        <v>0</v>
      </c>
      <c r="AE1891" s="115">
        <v>26321</v>
      </c>
      <c r="AF1891" s="5">
        <v>1</v>
      </c>
    </row>
    <row r="1892" spans="1:32" x14ac:dyDescent="0.25">
      <c r="A1892" s="2">
        <v>2013</v>
      </c>
      <c r="B1892" s="1" t="s">
        <v>29</v>
      </c>
      <c r="C1892" s="17">
        <v>69</v>
      </c>
      <c r="D1892" s="17">
        <v>8135</v>
      </c>
      <c r="E1892" s="9">
        <f t="shared" si="103"/>
        <v>9824.8792270531394</v>
      </c>
      <c r="F1892" s="17">
        <v>3611</v>
      </c>
      <c r="G1892" s="8">
        <v>795</v>
      </c>
      <c r="H1892" s="17">
        <v>321</v>
      </c>
      <c r="I1892" s="17">
        <v>0</v>
      </c>
      <c r="J1892" s="8">
        <v>0</v>
      </c>
      <c r="K1892" s="8">
        <v>0</v>
      </c>
      <c r="L1892" s="17">
        <v>3549</v>
      </c>
      <c r="M1892" s="9">
        <f t="shared" si="101"/>
        <v>51.434782608695649</v>
      </c>
      <c r="N1892" s="17">
        <v>15</v>
      </c>
      <c r="O1892" s="17">
        <v>3</v>
      </c>
      <c r="P1892" s="17">
        <v>3</v>
      </c>
      <c r="Q1892" s="17">
        <v>34235</v>
      </c>
      <c r="R1892" s="9">
        <f t="shared" si="102"/>
        <v>496.15942028985506</v>
      </c>
      <c r="S1892" s="5">
        <v>1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1</v>
      </c>
      <c r="AA1892" s="5">
        <v>0</v>
      </c>
      <c r="AB1892" s="5">
        <v>0</v>
      </c>
      <c r="AC1892" s="5">
        <v>1</v>
      </c>
      <c r="AD1892" s="5">
        <v>0</v>
      </c>
      <c r="AE1892" s="115">
        <v>17712</v>
      </c>
      <c r="AF1892" s="5">
        <v>0</v>
      </c>
    </row>
    <row r="1893" spans="1:32" x14ac:dyDescent="0.25">
      <c r="A1893" s="2">
        <v>2013</v>
      </c>
      <c r="B1893" s="1" t="s">
        <v>29</v>
      </c>
      <c r="C1893" s="17">
        <v>375</v>
      </c>
      <c r="D1893" s="17">
        <v>57044</v>
      </c>
      <c r="E1893" s="9">
        <f t="shared" si="103"/>
        <v>12676.444444444443</v>
      </c>
      <c r="F1893" s="17">
        <v>71301</v>
      </c>
      <c r="G1893" s="8">
        <v>715</v>
      </c>
      <c r="H1893" s="17">
        <v>400</v>
      </c>
      <c r="I1893" s="17">
        <v>0</v>
      </c>
      <c r="J1893" s="8">
        <v>0</v>
      </c>
      <c r="K1893" s="8">
        <v>0</v>
      </c>
      <c r="L1893" s="17">
        <v>7414</v>
      </c>
      <c r="M1893" s="9">
        <f t="shared" si="101"/>
        <v>19.770666666666667</v>
      </c>
      <c r="N1893" s="82">
        <v>1</v>
      </c>
      <c r="O1893" s="17">
        <v>10</v>
      </c>
      <c r="P1893" s="17">
        <v>2</v>
      </c>
      <c r="Q1893" s="17">
        <v>44656</v>
      </c>
      <c r="R1893" s="9">
        <f t="shared" si="102"/>
        <v>119.08266666666667</v>
      </c>
      <c r="S1893" s="5">
        <v>1</v>
      </c>
      <c r="T1893" s="5">
        <v>1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1</v>
      </c>
      <c r="AA1893" s="5">
        <v>0</v>
      </c>
      <c r="AB1893" s="5">
        <v>0</v>
      </c>
      <c r="AC1893" s="5">
        <v>1</v>
      </c>
      <c r="AD1893" s="5">
        <v>0</v>
      </c>
      <c r="AE1893" s="115">
        <v>446067</v>
      </c>
      <c r="AF1893" s="5">
        <v>0</v>
      </c>
    </row>
    <row r="1894" spans="1:32" x14ac:dyDescent="0.25">
      <c r="A1894" s="2">
        <v>2013</v>
      </c>
      <c r="B1894" s="1" t="s">
        <v>29</v>
      </c>
      <c r="C1894" s="17">
        <v>2</v>
      </c>
      <c r="D1894" s="17">
        <v>204</v>
      </c>
      <c r="E1894" s="9">
        <f t="shared" si="103"/>
        <v>8500</v>
      </c>
      <c r="F1894" s="17">
        <v>0</v>
      </c>
      <c r="G1894" s="8">
        <v>168</v>
      </c>
      <c r="H1894" s="17">
        <v>140</v>
      </c>
      <c r="I1894" s="17">
        <v>0</v>
      </c>
      <c r="J1894" s="8">
        <v>0</v>
      </c>
      <c r="K1894" s="8">
        <v>0</v>
      </c>
      <c r="L1894" s="17">
        <v>11054</v>
      </c>
      <c r="M1894" s="9">
        <f t="shared" si="101"/>
        <v>5527</v>
      </c>
      <c r="N1894" s="82">
        <v>20</v>
      </c>
      <c r="O1894" s="17">
        <v>10</v>
      </c>
      <c r="P1894" s="17">
        <v>0</v>
      </c>
      <c r="Q1894" s="17">
        <v>62586</v>
      </c>
      <c r="R1894" s="9">
        <f t="shared" si="102"/>
        <v>31293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1</v>
      </c>
      <c r="AA1894" s="5">
        <v>0</v>
      </c>
      <c r="AB1894" s="5">
        <v>0</v>
      </c>
      <c r="AC1894" s="5">
        <v>1</v>
      </c>
      <c r="AD1894" s="5">
        <v>0</v>
      </c>
      <c r="AE1894" s="115">
        <v>1354</v>
      </c>
      <c r="AF1894" s="5">
        <v>1</v>
      </c>
    </row>
    <row r="1895" spans="1:32" x14ac:dyDescent="0.25">
      <c r="A1895" s="2">
        <v>2013</v>
      </c>
      <c r="B1895" s="1" t="s">
        <v>30</v>
      </c>
      <c r="C1895" s="17">
        <v>148</v>
      </c>
      <c r="D1895" s="17">
        <v>19989</v>
      </c>
      <c r="E1895" s="9">
        <f t="shared" si="103"/>
        <v>11255.067567567567</v>
      </c>
      <c r="F1895" s="17">
        <v>4953</v>
      </c>
      <c r="G1895" s="8">
        <v>1460</v>
      </c>
      <c r="H1895" s="17">
        <v>475</v>
      </c>
      <c r="I1895" s="17">
        <v>0</v>
      </c>
      <c r="J1895" s="8">
        <v>0</v>
      </c>
      <c r="K1895" s="8">
        <v>0</v>
      </c>
      <c r="L1895" s="17">
        <v>7557</v>
      </c>
      <c r="M1895" s="9">
        <f t="shared" si="101"/>
        <v>51.060810810810814</v>
      </c>
      <c r="N1895" s="17">
        <v>23</v>
      </c>
      <c r="O1895" s="17">
        <v>5</v>
      </c>
      <c r="P1895" s="17">
        <v>4</v>
      </c>
      <c r="Q1895" s="17">
        <v>111220</v>
      </c>
      <c r="R1895" s="9">
        <f t="shared" si="102"/>
        <v>751.48648648648646</v>
      </c>
      <c r="S1895" s="5">
        <v>1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1</v>
      </c>
      <c r="AA1895" s="5">
        <v>0</v>
      </c>
      <c r="AB1895" s="5">
        <v>0</v>
      </c>
      <c r="AC1895" s="5">
        <v>1</v>
      </c>
      <c r="AD1895" s="5">
        <v>0</v>
      </c>
      <c r="AE1895" s="115">
        <v>46450</v>
      </c>
      <c r="AF1895" s="5">
        <v>1</v>
      </c>
    </row>
    <row r="1896" spans="1:32" x14ac:dyDescent="0.25">
      <c r="A1896" s="2">
        <v>2013</v>
      </c>
      <c r="B1896" s="1" t="s">
        <v>30</v>
      </c>
      <c r="C1896" s="17">
        <v>70</v>
      </c>
      <c r="D1896" s="17">
        <v>12312</v>
      </c>
      <c r="E1896" s="9">
        <f t="shared" si="103"/>
        <v>14657.142857142857</v>
      </c>
      <c r="F1896" s="17">
        <v>2947</v>
      </c>
      <c r="G1896" s="8">
        <v>943</v>
      </c>
      <c r="H1896" s="17">
        <v>347</v>
      </c>
      <c r="I1896" s="17">
        <v>0</v>
      </c>
      <c r="J1896" s="8">
        <v>0</v>
      </c>
      <c r="K1896" s="8">
        <v>0</v>
      </c>
      <c r="L1896" s="17">
        <v>4606</v>
      </c>
      <c r="M1896" s="9">
        <f t="shared" si="101"/>
        <v>65.8</v>
      </c>
      <c r="N1896" s="17">
        <v>16</v>
      </c>
      <c r="O1896" s="17">
        <v>5</v>
      </c>
      <c r="P1896" s="17">
        <v>4</v>
      </c>
      <c r="Q1896" s="17">
        <v>58509</v>
      </c>
      <c r="R1896" s="9">
        <f t="shared" si="102"/>
        <v>835.84285714285716</v>
      </c>
      <c r="S1896" s="5">
        <v>1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1</v>
      </c>
      <c r="AA1896" s="5">
        <v>0</v>
      </c>
      <c r="AB1896" s="5">
        <v>0</v>
      </c>
      <c r="AC1896" s="5">
        <v>1</v>
      </c>
      <c r="AD1896" s="5">
        <v>0</v>
      </c>
      <c r="AE1896" s="115">
        <v>29262</v>
      </c>
      <c r="AF1896" s="5">
        <v>1</v>
      </c>
    </row>
    <row r="1897" spans="1:32" x14ac:dyDescent="0.25">
      <c r="A1897" s="2">
        <v>2013</v>
      </c>
      <c r="B1897" s="1" t="s">
        <v>30</v>
      </c>
      <c r="C1897" s="17">
        <v>138</v>
      </c>
      <c r="D1897" s="17">
        <v>23401</v>
      </c>
      <c r="E1897" s="9">
        <f t="shared" si="103"/>
        <v>14131.038647342995</v>
      </c>
      <c r="F1897" s="17">
        <v>2817</v>
      </c>
      <c r="G1897" s="8">
        <v>1614</v>
      </c>
      <c r="H1897" s="17">
        <v>440</v>
      </c>
      <c r="I1897" s="17">
        <v>0</v>
      </c>
      <c r="J1897" s="8">
        <v>0</v>
      </c>
      <c r="K1897" s="8">
        <v>0</v>
      </c>
      <c r="L1897" s="17">
        <v>7291</v>
      </c>
      <c r="M1897" s="9">
        <f t="shared" si="101"/>
        <v>52.833333333333336</v>
      </c>
      <c r="N1897" s="17">
        <v>23</v>
      </c>
      <c r="O1897" s="17">
        <v>6</v>
      </c>
      <c r="P1897" s="17">
        <v>5</v>
      </c>
      <c r="Q1897" s="17">
        <v>166244</v>
      </c>
      <c r="R1897" s="9">
        <f t="shared" si="102"/>
        <v>1204.6666666666667</v>
      </c>
      <c r="S1897" s="5">
        <v>1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1</v>
      </c>
      <c r="AA1897" s="5">
        <v>0</v>
      </c>
      <c r="AB1897" s="5">
        <v>0</v>
      </c>
      <c r="AC1897" s="5">
        <v>1</v>
      </c>
      <c r="AD1897" s="5">
        <v>0</v>
      </c>
      <c r="AE1897" s="115">
        <v>61464</v>
      </c>
      <c r="AF1897" s="5">
        <v>0</v>
      </c>
    </row>
    <row r="1898" spans="1:32" x14ac:dyDescent="0.25">
      <c r="A1898" s="2">
        <v>2013</v>
      </c>
      <c r="B1898" s="1" t="s">
        <v>30</v>
      </c>
      <c r="C1898" s="17">
        <v>96</v>
      </c>
      <c r="D1898" s="17">
        <v>15087</v>
      </c>
      <c r="E1898" s="9">
        <f t="shared" si="103"/>
        <v>13096.354166666666</v>
      </c>
      <c r="F1898" s="17">
        <v>3495</v>
      </c>
      <c r="G1898" s="38">
        <v>1219</v>
      </c>
      <c r="H1898" s="17">
        <v>441</v>
      </c>
      <c r="I1898" s="17">
        <v>0</v>
      </c>
      <c r="J1898" s="38">
        <v>0</v>
      </c>
      <c r="K1898" s="38">
        <v>0</v>
      </c>
      <c r="L1898" s="17">
        <v>6309</v>
      </c>
      <c r="M1898" s="9">
        <f t="shared" si="101"/>
        <v>65.71875</v>
      </c>
      <c r="N1898" s="17">
        <v>19</v>
      </c>
      <c r="O1898" s="17">
        <v>4</v>
      </c>
      <c r="P1898" s="17">
        <v>3</v>
      </c>
      <c r="Q1898" s="17">
        <v>97143</v>
      </c>
      <c r="R1898" s="9">
        <f t="shared" si="102"/>
        <v>1011.90625</v>
      </c>
      <c r="S1898" s="5">
        <v>1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1</v>
      </c>
      <c r="AA1898" s="5">
        <v>0</v>
      </c>
      <c r="AB1898" s="5">
        <v>0</v>
      </c>
      <c r="AC1898" s="5">
        <v>1</v>
      </c>
      <c r="AD1898" s="5">
        <v>0</v>
      </c>
      <c r="AE1898" s="115">
        <v>41528</v>
      </c>
      <c r="AF1898" s="5">
        <v>1</v>
      </c>
    </row>
    <row r="1899" spans="1:32" x14ac:dyDescent="0.25">
      <c r="A1899" s="2">
        <v>2013</v>
      </c>
      <c r="B1899" s="1" t="s">
        <v>30</v>
      </c>
      <c r="C1899" s="17">
        <v>40</v>
      </c>
      <c r="D1899" s="17">
        <v>3815</v>
      </c>
      <c r="E1899" s="9">
        <f t="shared" si="103"/>
        <v>7947.916666666667</v>
      </c>
      <c r="F1899" s="17">
        <v>2976</v>
      </c>
      <c r="G1899" s="8">
        <v>580</v>
      </c>
      <c r="H1899" s="17">
        <v>315</v>
      </c>
      <c r="I1899" s="17">
        <v>0</v>
      </c>
      <c r="J1899" s="8">
        <v>0</v>
      </c>
      <c r="K1899" s="8">
        <v>0</v>
      </c>
      <c r="L1899" s="17">
        <v>3887</v>
      </c>
      <c r="M1899" s="9">
        <f t="shared" si="101"/>
        <v>97.174999999999997</v>
      </c>
      <c r="N1899" s="17">
        <v>7</v>
      </c>
      <c r="O1899" s="17">
        <v>2</v>
      </c>
      <c r="P1899" s="17">
        <v>3</v>
      </c>
      <c r="Q1899" s="17">
        <v>38560</v>
      </c>
      <c r="R1899" s="9">
        <f t="shared" si="102"/>
        <v>964</v>
      </c>
      <c r="S1899" s="5">
        <v>1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1</v>
      </c>
      <c r="AA1899" s="5">
        <v>0</v>
      </c>
      <c r="AB1899" s="5">
        <v>0</v>
      </c>
      <c r="AC1899" s="5">
        <v>1</v>
      </c>
      <c r="AD1899" s="5">
        <v>0</v>
      </c>
      <c r="AE1899" s="115">
        <v>10537</v>
      </c>
      <c r="AF1899" s="5">
        <v>1</v>
      </c>
    </row>
    <row r="1900" spans="1:32" x14ac:dyDescent="0.25">
      <c r="A1900" s="2">
        <v>2013</v>
      </c>
      <c r="B1900" s="1" t="s">
        <v>30</v>
      </c>
      <c r="C1900" s="17">
        <v>15</v>
      </c>
      <c r="D1900" s="17">
        <v>1643</v>
      </c>
      <c r="E1900" s="9">
        <f t="shared" si="103"/>
        <v>9127.7777777777774</v>
      </c>
      <c r="F1900" s="17">
        <v>1307</v>
      </c>
      <c r="G1900" s="8">
        <v>189</v>
      </c>
      <c r="H1900" s="17">
        <v>98</v>
      </c>
      <c r="I1900" s="17">
        <v>0</v>
      </c>
      <c r="J1900" s="8">
        <v>0</v>
      </c>
      <c r="K1900" s="8">
        <v>0</v>
      </c>
      <c r="L1900" s="17">
        <v>1281</v>
      </c>
      <c r="M1900" s="9">
        <f t="shared" si="101"/>
        <v>85.4</v>
      </c>
      <c r="N1900" s="17">
        <v>5</v>
      </c>
      <c r="O1900" s="17">
        <v>0</v>
      </c>
      <c r="P1900" s="17">
        <v>0</v>
      </c>
      <c r="Q1900" s="17">
        <v>10356</v>
      </c>
      <c r="R1900" s="9">
        <f t="shared" si="102"/>
        <v>690.4</v>
      </c>
      <c r="S1900" s="5">
        <v>1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1</v>
      </c>
      <c r="AA1900" s="5">
        <v>0</v>
      </c>
      <c r="AB1900" s="5">
        <v>0</v>
      </c>
      <c r="AC1900" s="5">
        <v>1</v>
      </c>
      <c r="AD1900" s="5">
        <v>0</v>
      </c>
      <c r="AE1900" s="115">
        <v>3358</v>
      </c>
      <c r="AF1900" s="5">
        <v>0</v>
      </c>
    </row>
    <row r="1901" spans="1:32" x14ac:dyDescent="0.25">
      <c r="A1901" s="2">
        <v>2013</v>
      </c>
      <c r="B1901" s="1" t="s">
        <v>30</v>
      </c>
      <c r="C1901" s="17">
        <v>102</v>
      </c>
      <c r="D1901" s="17">
        <v>13842</v>
      </c>
      <c r="E1901" s="9">
        <f t="shared" si="103"/>
        <v>11308.823529411766</v>
      </c>
      <c r="F1901" s="17">
        <v>6981</v>
      </c>
      <c r="G1901" s="8">
        <v>927</v>
      </c>
      <c r="H1901" s="17">
        <v>600</v>
      </c>
      <c r="I1901" s="17">
        <v>0</v>
      </c>
      <c r="J1901" s="8">
        <v>0</v>
      </c>
      <c r="K1901" s="8">
        <v>0</v>
      </c>
      <c r="L1901" s="17">
        <v>7643</v>
      </c>
      <c r="M1901" s="9">
        <f t="shared" si="101"/>
        <v>74.931372549019613</v>
      </c>
      <c r="N1901" s="17">
        <v>17</v>
      </c>
      <c r="O1901" s="17">
        <v>5</v>
      </c>
      <c r="P1901" s="17">
        <v>1</v>
      </c>
      <c r="Q1901" s="17">
        <v>113649</v>
      </c>
      <c r="R1901" s="9">
        <f t="shared" si="102"/>
        <v>1114.2058823529412</v>
      </c>
      <c r="S1901" s="5">
        <v>1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1</v>
      </c>
      <c r="AA1901" s="5">
        <v>0</v>
      </c>
      <c r="AB1901" s="5">
        <v>0</v>
      </c>
      <c r="AC1901" s="5">
        <v>1</v>
      </c>
      <c r="AD1901" s="5">
        <v>0</v>
      </c>
      <c r="AE1901" s="115">
        <v>34127</v>
      </c>
      <c r="AF1901" s="5">
        <v>0</v>
      </c>
    </row>
    <row r="1902" spans="1:32" x14ac:dyDescent="0.25">
      <c r="A1902" s="2">
        <v>2013</v>
      </c>
      <c r="B1902" s="1" t="s">
        <v>30</v>
      </c>
      <c r="C1902" s="17">
        <v>26</v>
      </c>
      <c r="D1902" s="17">
        <v>1794</v>
      </c>
      <c r="E1902" s="9">
        <f t="shared" si="103"/>
        <v>5750</v>
      </c>
      <c r="F1902" s="17">
        <v>3065</v>
      </c>
      <c r="G1902" s="8">
        <v>231</v>
      </c>
      <c r="H1902" s="17">
        <v>231</v>
      </c>
      <c r="I1902" s="17">
        <v>0</v>
      </c>
      <c r="J1902" s="8">
        <v>0</v>
      </c>
      <c r="K1902" s="8">
        <v>0</v>
      </c>
      <c r="L1902" s="17">
        <v>4185</v>
      </c>
      <c r="M1902" s="9">
        <f t="shared" si="101"/>
        <v>160.96153846153845</v>
      </c>
      <c r="N1902" s="17">
        <v>13</v>
      </c>
      <c r="O1902" s="17">
        <v>4</v>
      </c>
      <c r="P1902" s="17">
        <v>2</v>
      </c>
      <c r="Q1902" s="17">
        <v>17035</v>
      </c>
      <c r="R1902" s="9">
        <f t="shared" si="102"/>
        <v>655.19230769230774</v>
      </c>
      <c r="S1902" s="5">
        <v>1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1</v>
      </c>
      <c r="AA1902" s="5">
        <v>0</v>
      </c>
      <c r="AB1902" s="5">
        <v>0</v>
      </c>
      <c r="AC1902" s="5">
        <v>1</v>
      </c>
      <c r="AD1902" s="5">
        <v>0</v>
      </c>
      <c r="AE1902" s="115">
        <v>5237</v>
      </c>
      <c r="AF1902" s="5">
        <v>1</v>
      </c>
    </row>
    <row r="1903" spans="1:32" x14ac:dyDescent="0.25">
      <c r="A1903" s="2">
        <v>2013</v>
      </c>
      <c r="B1903" s="1" t="s">
        <v>30</v>
      </c>
      <c r="C1903" s="17">
        <v>12</v>
      </c>
      <c r="D1903" s="17">
        <v>1095</v>
      </c>
      <c r="E1903" s="9">
        <f t="shared" si="103"/>
        <v>7604.166666666667</v>
      </c>
      <c r="F1903" s="17">
        <v>3893</v>
      </c>
      <c r="G1903" s="8">
        <v>69</v>
      </c>
      <c r="H1903" s="17">
        <v>42</v>
      </c>
      <c r="I1903" s="17">
        <v>0</v>
      </c>
      <c r="J1903" s="8">
        <v>0</v>
      </c>
      <c r="K1903" s="8">
        <v>0</v>
      </c>
      <c r="L1903" s="17">
        <v>235</v>
      </c>
      <c r="M1903" s="9">
        <f t="shared" si="101"/>
        <v>19.583333333333332</v>
      </c>
      <c r="N1903" s="17">
        <v>1</v>
      </c>
      <c r="O1903" s="17">
        <v>0</v>
      </c>
      <c r="P1903" s="17">
        <v>1</v>
      </c>
      <c r="Q1903" s="17">
        <v>10882</v>
      </c>
      <c r="R1903" s="9">
        <f t="shared" si="102"/>
        <v>906.83333333333337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1</v>
      </c>
      <c r="AA1903" s="5">
        <v>0</v>
      </c>
      <c r="AB1903" s="5">
        <v>0</v>
      </c>
      <c r="AC1903" s="5">
        <v>1</v>
      </c>
      <c r="AD1903" s="5">
        <v>0</v>
      </c>
      <c r="AE1903" s="115">
        <v>11949</v>
      </c>
      <c r="AF1903" s="5">
        <v>0</v>
      </c>
    </row>
    <row r="1904" spans="1:32" x14ac:dyDescent="0.25">
      <c r="A1904" s="2">
        <v>2013</v>
      </c>
      <c r="B1904" s="1" t="s">
        <v>33</v>
      </c>
      <c r="C1904" s="17">
        <v>50</v>
      </c>
      <c r="D1904" s="8">
        <v>6450</v>
      </c>
      <c r="E1904" s="9">
        <f t="shared" si="103"/>
        <v>10750</v>
      </c>
      <c r="F1904" s="17">
        <v>2957</v>
      </c>
      <c r="G1904" s="8">
        <v>567</v>
      </c>
      <c r="H1904" s="17">
        <v>320</v>
      </c>
      <c r="I1904" s="8">
        <v>0</v>
      </c>
      <c r="J1904" s="8">
        <v>0</v>
      </c>
      <c r="K1904" s="8">
        <v>0</v>
      </c>
      <c r="L1904" s="17">
        <v>3858</v>
      </c>
      <c r="M1904" s="9">
        <f t="shared" si="101"/>
        <v>77.16</v>
      </c>
      <c r="N1904" s="17">
        <v>9</v>
      </c>
      <c r="O1904" s="17">
        <v>3</v>
      </c>
      <c r="P1904" s="17">
        <v>3</v>
      </c>
      <c r="Q1904" s="17">
        <v>51346</v>
      </c>
      <c r="R1904" s="9">
        <f t="shared" si="102"/>
        <v>1026.92</v>
      </c>
      <c r="S1904" s="5">
        <v>1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1</v>
      </c>
      <c r="AA1904" s="5">
        <v>0</v>
      </c>
      <c r="AB1904" s="5">
        <v>0</v>
      </c>
      <c r="AC1904" s="5">
        <v>1</v>
      </c>
      <c r="AD1904" s="5">
        <v>0</v>
      </c>
      <c r="AE1904" s="115">
        <v>23665</v>
      </c>
      <c r="AF1904" s="5">
        <v>0</v>
      </c>
    </row>
    <row r="1905" spans="1:32" x14ac:dyDescent="0.25">
      <c r="A1905" s="2">
        <v>2013</v>
      </c>
      <c r="B1905" s="1" t="s">
        <v>31</v>
      </c>
      <c r="C1905" s="9">
        <v>105</v>
      </c>
      <c r="D1905" s="9">
        <v>17526</v>
      </c>
      <c r="E1905" s="9">
        <f t="shared" si="103"/>
        <v>13909.523809523809</v>
      </c>
      <c r="F1905" s="9">
        <v>1553</v>
      </c>
      <c r="G1905" s="9">
        <v>953</v>
      </c>
      <c r="H1905" s="9">
        <v>275</v>
      </c>
      <c r="I1905" s="9">
        <v>0</v>
      </c>
      <c r="J1905" s="9">
        <v>0</v>
      </c>
      <c r="K1905" s="9">
        <v>0</v>
      </c>
      <c r="L1905" s="9">
        <v>8547</v>
      </c>
      <c r="M1905" s="9">
        <f t="shared" si="101"/>
        <v>81.400000000000006</v>
      </c>
      <c r="N1905" s="9">
        <v>30</v>
      </c>
      <c r="O1905" s="9">
        <v>4</v>
      </c>
      <c r="P1905" s="9">
        <v>2</v>
      </c>
      <c r="Q1905" s="9">
        <v>127768</v>
      </c>
      <c r="R1905" s="9">
        <f t="shared" si="102"/>
        <v>1216.8380952380953</v>
      </c>
      <c r="S1905" s="5">
        <v>1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1</v>
      </c>
      <c r="Z1905" s="5">
        <v>1</v>
      </c>
      <c r="AA1905" s="5">
        <v>0</v>
      </c>
      <c r="AB1905" s="5">
        <v>0</v>
      </c>
      <c r="AC1905" s="5">
        <v>1</v>
      </c>
      <c r="AD1905" s="5">
        <v>0</v>
      </c>
      <c r="AE1905" s="115">
        <v>59136</v>
      </c>
      <c r="AF1905" s="5">
        <v>1</v>
      </c>
    </row>
    <row r="1906" spans="1:32" x14ac:dyDescent="0.25">
      <c r="A1906" s="2">
        <v>2013</v>
      </c>
      <c r="B1906" s="1" t="s">
        <v>29</v>
      </c>
      <c r="C1906" s="8">
        <v>17</v>
      </c>
      <c r="D1906" s="8">
        <v>1889</v>
      </c>
      <c r="E1906" s="9">
        <f t="shared" si="103"/>
        <v>9259.8039215686276</v>
      </c>
      <c r="F1906" s="8">
        <v>474</v>
      </c>
      <c r="G1906" s="8">
        <v>117</v>
      </c>
      <c r="H1906" s="8">
        <v>46</v>
      </c>
      <c r="I1906" s="8">
        <v>0</v>
      </c>
      <c r="J1906" s="8">
        <v>0</v>
      </c>
      <c r="K1906" s="8">
        <v>0</v>
      </c>
      <c r="L1906" s="8">
        <v>72</v>
      </c>
      <c r="M1906" s="9">
        <f t="shared" si="101"/>
        <v>4.2352941176470589</v>
      </c>
      <c r="N1906" s="8">
        <v>1</v>
      </c>
      <c r="O1906" s="8">
        <v>0</v>
      </c>
      <c r="P1906" s="8">
        <v>0</v>
      </c>
      <c r="Q1906" s="8">
        <v>3686</v>
      </c>
      <c r="R1906" s="9">
        <f t="shared" si="102"/>
        <v>216.8235294117647</v>
      </c>
      <c r="S1906" s="5">
        <v>1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1</v>
      </c>
      <c r="AA1906" s="5">
        <v>0</v>
      </c>
      <c r="AB1906" s="5">
        <v>0</v>
      </c>
      <c r="AC1906" s="5">
        <v>1</v>
      </c>
      <c r="AD1906" s="5">
        <v>0</v>
      </c>
      <c r="AE1906" s="115">
        <v>3815</v>
      </c>
      <c r="AF1906" s="5">
        <v>1</v>
      </c>
    </row>
    <row r="1907" spans="1:32" x14ac:dyDescent="0.25">
      <c r="A1907" s="2">
        <v>2013</v>
      </c>
      <c r="B1907" s="1" t="s">
        <v>29</v>
      </c>
      <c r="C1907" s="8">
        <v>20</v>
      </c>
      <c r="D1907" s="8">
        <v>2717</v>
      </c>
      <c r="E1907" s="9">
        <f t="shared" si="103"/>
        <v>11320.833333333332</v>
      </c>
      <c r="F1907" s="8">
        <v>564</v>
      </c>
      <c r="G1907" s="8">
        <v>303</v>
      </c>
      <c r="H1907" s="8">
        <v>105</v>
      </c>
      <c r="I1907" s="8">
        <v>0</v>
      </c>
      <c r="J1907" s="8">
        <v>0</v>
      </c>
      <c r="K1907" s="8">
        <v>0</v>
      </c>
      <c r="L1907" s="8">
        <v>2882</v>
      </c>
      <c r="M1907" s="9">
        <f t="shared" si="101"/>
        <v>144.1</v>
      </c>
      <c r="N1907" s="8">
        <v>10</v>
      </c>
      <c r="O1907" s="8">
        <v>3</v>
      </c>
      <c r="P1907" s="8">
        <v>3</v>
      </c>
      <c r="Q1907" s="8">
        <v>17268</v>
      </c>
      <c r="R1907" s="9">
        <f t="shared" si="102"/>
        <v>863.4</v>
      </c>
      <c r="S1907" s="5">
        <v>1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1</v>
      </c>
      <c r="AA1907" s="5">
        <v>0</v>
      </c>
      <c r="AB1907" s="5">
        <v>0</v>
      </c>
      <c r="AC1907" s="5">
        <v>1</v>
      </c>
      <c r="AD1907" s="5">
        <v>0</v>
      </c>
      <c r="AE1907" s="115">
        <v>8411</v>
      </c>
      <c r="AF1907" s="5">
        <v>1</v>
      </c>
    </row>
    <row r="1908" spans="1:32" x14ac:dyDescent="0.25">
      <c r="A1908" s="2">
        <v>2013</v>
      </c>
      <c r="B1908" s="1" t="s">
        <v>29</v>
      </c>
      <c r="C1908" s="8">
        <v>22</v>
      </c>
      <c r="D1908" s="8">
        <v>2638</v>
      </c>
      <c r="E1908" s="9">
        <f t="shared" si="103"/>
        <v>9992.424242424242</v>
      </c>
      <c r="F1908" s="8">
        <v>891</v>
      </c>
      <c r="G1908" s="8">
        <v>307</v>
      </c>
      <c r="H1908" s="8">
        <v>116</v>
      </c>
      <c r="I1908" s="8">
        <v>0</v>
      </c>
      <c r="J1908" s="8">
        <v>0</v>
      </c>
      <c r="K1908" s="8">
        <v>0</v>
      </c>
      <c r="L1908" s="8">
        <v>3029</v>
      </c>
      <c r="M1908" s="9">
        <f t="shared" si="101"/>
        <v>137.68181818181819</v>
      </c>
      <c r="N1908" s="8">
        <v>12</v>
      </c>
      <c r="O1908" s="8">
        <v>2</v>
      </c>
      <c r="P1908" s="8">
        <v>2</v>
      </c>
      <c r="Q1908" s="8">
        <v>9164</v>
      </c>
      <c r="R1908" s="9">
        <f t="shared" si="102"/>
        <v>416.54545454545456</v>
      </c>
      <c r="S1908" s="5">
        <v>1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1</v>
      </c>
      <c r="AA1908" s="5">
        <v>0</v>
      </c>
      <c r="AB1908" s="5">
        <v>0</v>
      </c>
      <c r="AC1908" s="5">
        <v>1</v>
      </c>
      <c r="AD1908" s="5">
        <v>0</v>
      </c>
      <c r="AE1908" s="115">
        <v>7517</v>
      </c>
      <c r="AF1908" s="5">
        <v>0</v>
      </c>
    </row>
    <row r="1909" spans="1:32" x14ac:dyDescent="0.25">
      <c r="A1909" s="2">
        <v>2013</v>
      </c>
      <c r="B1909" s="1" t="s">
        <v>29</v>
      </c>
      <c r="C1909" s="8">
        <v>13</v>
      </c>
      <c r="D1909" s="8">
        <v>1189</v>
      </c>
      <c r="E1909" s="9">
        <f t="shared" si="103"/>
        <v>7621.7948717948721</v>
      </c>
      <c r="F1909" s="8">
        <v>662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1026</v>
      </c>
      <c r="M1909" s="9">
        <f t="shared" si="101"/>
        <v>78.92307692307692</v>
      </c>
      <c r="N1909" s="8">
        <v>9</v>
      </c>
      <c r="O1909" s="8">
        <v>1</v>
      </c>
      <c r="P1909" s="8">
        <v>0</v>
      </c>
      <c r="Q1909" s="8">
        <v>4717</v>
      </c>
      <c r="R1909" s="9">
        <f t="shared" si="102"/>
        <v>362.84615384615387</v>
      </c>
      <c r="S1909" s="5">
        <v>1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115">
        <v>2880</v>
      </c>
      <c r="AF1909" s="5">
        <v>1</v>
      </c>
    </row>
    <row r="1910" spans="1:32" x14ac:dyDescent="0.25">
      <c r="A1910" s="2">
        <v>2013</v>
      </c>
      <c r="B1910" s="1" t="s">
        <v>29</v>
      </c>
      <c r="C1910" s="8">
        <v>5</v>
      </c>
      <c r="D1910" s="8">
        <v>490</v>
      </c>
      <c r="E1910" s="9">
        <f t="shared" si="103"/>
        <v>8166.6666666666661</v>
      </c>
      <c r="F1910" s="8">
        <v>616</v>
      </c>
      <c r="G1910" s="8">
        <v>48</v>
      </c>
      <c r="H1910" s="8">
        <v>25</v>
      </c>
      <c r="I1910" s="8">
        <v>0</v>
      </c>
      <c r="J1910" s="8">
        <v>0</v>
      </c>
      <c r="K1910" s="8">
        <v>0</v>
      </c>
      <c r="L1910" s="8">
        <v>452</v>
      </c>
      <c r="M1910" s="9">
        <f t="shared" si="101"/>
        <v>90.4</v>
      </c>
      <c r="N1910" s="8">
        <v>2</v>
      </c>
      <c r="O1910" s="8">
        <v>0</v>
      </c>
      <c r="P1910" s="8">
        <v>0</v>
      </c>
      <c r="Q1910" s="8">
        <v>14985</v>
      </c>
      <c r="R1910" s="9">
        <f t="shared" si="102"/>
        <v>2997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1</v>
      </c>
      <c r="AA1910" s="5">
        <v>0</v>
      </c>
      <c r="AB1910" s="5">
        <v>0</v>
      </c>
      <c r="AC1910" s="5">
        <v>1</v>
      </c>
      <c r="AD1910" s="5">
        <v>0</v>
      </c>
      <c r="AE1910" s="115">
        <v>2422</v>
      </c>
      <c r="AF1910" s="5">
        <v>0</v>
      </c>
    </row>
    <row r="1911" spans="1:32" x14ac:dyDescent="0.25">
      <c r="A1911" s="2">
        <v>2013</v>
      </c>
      <c r="B1911" s="1" t="s">
        <v>29</v>
      </c>
      <c r="C1911" s="8">
        <v>6</v>
      </c>
      <c r="D1911" s="8">
        <v>406</v>
      </c>
      <c r="E1911" s="9">
        <f t="shared" si="103"/>
        <v>5638.8888888888896</v>
      </c>
      <c r="F1911" s="8">
        <v>631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2987</v>
      </c>
      <c r="M1911" s="9">
        <f t="shared" si="101"/>
        <v>497.83333333333331</v>
      </c>
      <c r="N1911" s="8">
        <v>0</v>
      </c>
      <c r="O1911" s="8">
        <v>0</v>
      </c>
      <c r="P1911" s="8">
        <v>0</v>
      </c>
      <c r="Q1911" s="8">
        <v>7344</v>
      </c>
      <c r="R1911" s="9">
        <f t="shared" si="102"/>
        <v>1224</v>
      </c>
      <c r="S1911" s="5">
        <v>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115">
        <v>364</v>
      </c>
      <c r="AF1911" s="5">
        <v>1</v>
      </c>
    </row>
    <row r="1912" spans="1:32" x14ac:dyDescent="0.25">
      <c r="A1912" s="2">
        <v>2013</v>
      </c>
      <c r="B1912" s="1" t="s">
        <v>29</v>
      </c>
      <c r="C1912" s="8">
        <v>3</v>
      </c>
      <c r="D1912" s="8">
        <v>343</v>
      </c>
      <c r="E1912" s="9">
        <f t="shared" si="103"/>
        <v>9527.7777777777774</v>
      </c>
      <c r="F1912" s="8">
        <v>150</v>
      </c>
      <c r="G1912" s="8">
        <v>0</v>
      </c>
      <c r="H1912" s="8">
        <v>0</v>
      </c>
      <c r="I1912" s="8">
        <v>0</v>
      </c>
      <c r="J1912" s="8">
        <v>0</v>
      </c>
      <c r="K1912" s="8">
        <v>0</v>
      </c>
      <c r="L1912" s="8">
        <v>615</v>
      </c>
      <c r="M1912" s="9">
        <f t="shared" si="101"/>
        <v>205</v>
      </c>
      <c r="N1912" s="8">
        <v>1</v>
      </c>
      <c r="O1912" s="8">
        <v>0</v>
      </c>
      <c r="P1912" s="8">
        <v>0</v>
      </c>
      <c r="Q1912" s="8">
        <v>1380</v>
      </c>
      <c r="R1912" s="9">
        <f t="shared" si="102"/>
        <v>460</v>
      </c>
      <c r="S1912" s="5">
        <v>1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115">
        <v>629</v>
      </c>
      <c r="AF1912" s="5">
        <v>1</v>
      </c>
    </row>
    <row r="1913" spans="1:32" x14ac:dyDescent="0.25">
      <c r="A1913" s="2">
        <v>2013</v>
      </c>
      <c r="B1913" s="1" t="s">
        <v>30</v>
      </c>
      <c r="C1913" s="52">
        <v>8</v>
      </c>
      <c r="D1913" s="52">
        <v>690</v>
      </c>
      <c r="E1913" s="9">
        <f t="shared" si="103"/>
        <v>7187.5</v>
      </c>
      <c r="F1913" s="52">
        <v>250</v>
      </c>
      <c r="G1913" s="52">
        <v>0</v>
      </c>
      <c r="H1913" s="52">
        <v>0</v>
      </c>
      <c r="I1913" s="52">
        <v>0</v>
      </c>
      <c r="J1913" s="38">
        <v>0</v>
      </c>
      <c r="K1913" s="38">
        <v>0</v>
      </c>
      <c r="L1913" s="52">
        <v>1176</v>
      </c>
      <c r="M1913" s="9">
        <f t="shared" si="101"/>
        <v>147</v>
      </c>
      <c r="N1913" s="52">
        <v>5</v>
      </c>
      <c r="O1913" s="52">
        <v>1</v>
      </c>
      <c r="P1913" s="52">
        <v>0</v>
      </c>
      <c r="Q1913" s="52">
        <v>498</v>
      </c>
      <c r="R1913" s="9">
        <f t="shared" si="102"/>
        <v>62.25</v>
      </c>
      <c r="S1913" s="5">
        <v>1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>
        <v>0</v>
      </c>
      <c r="AE1913" s="115">
        <v>759</v>
      </c>
      <c r="AF1913" s="5">
        <v>1</v>
      </c>
    </row>
    <row r="1914" spans="1:32" x14ac:dyDescent="0.25">
      <c r="A1914" s="2">
        <v>2013</v>
      </c>
      <c r="B1914" s="1" t="s">
        <v>30</v>
      </c>
      <c r="C1914" s="52">
        <v>29</v>
      </c>
      <c r="D1914" s="52">
        <v>3178</v>
      </c>
      <c r="E1914" s="9">
        <f t="shared" si="103"/>
        <v>9132.1839080459777</v>
      </c>
      <c r="F1914" s="52">
        <v>575</v>
      </c>
      <c r="G1914" s="52">
        <v>280</v>
      </c>
      <c r="H1914" s="52">
        <v>134</v>
      </c>
      <c r="I1914" s="52">
        <v>0</v>
      </c>
      <c r="J1914" s="38">
        <v>0</v>
      </c>
      <c r="K1914" s="38">
        <v>0</v>
      </c>
      <c r="L1914" s="52">
        <v>2522</v>
      </c>
      <c r="M1914" s="9">
        <f t="shared" si="101"/>
        <v>86.965517241379317</v>
      </c>
      <c r="N1914" s="52">
        <v>7</v>
      </c>
      <c r="O1914" s="52">
        <v>2</v>
      </c>
      <c r="P1914" s="52">
        <v>1</v>
      </c>
      <c r="Q1914" s="52">
        <v>23175</v>
      </c>
      <c r="R1914" s="9">
        <f t="shared" si="102"/>
        <v>799.13793103448279</v>
      </c>
      <c r="S1914" s="5">
        <v>1</v>
      </c>
      <c r="T1914" s="5">
        <v>0</v>
      </c>
      <c r="U1914" s="5">
        <v>1</v>
      </c>
      <c r="V1914" s="5">
        <v>0</v>
      </c>
      <c r="W1914" s="5">
        <v>0</v>
      </c>
      <c r="X1914" s="5">
        <v>0</v>
      </c>
      <c r="Y1914" s="5">
        <v>0</v>
      </c>
      <c r="Z1914" s="5">
        <v>1</v>
      </c>
      <c r="AA1914" s="5">
        <v>0</v>
      </c>
      <c r="AB1914" s="5">
        <v>0</v>
      </c>
      <c r="AC1914" s="5">
        <v>1</v>
      </c>
      <c r="AD1914" s="5">
        <v>0</v>
      </c>
      <c r="AE1914" s="115">
        <v>7559</v>
      </c>
      <c r="AF1914" s="5">
        <v>0</v>
      </c>
    </row>
    <row r="1915" spans="1:32" x14ac:dyDescent="0.25">
      <c r="A1915" s="2">
        <v>2013</v>
      </c>
      <c r="B1915" s="1" t="s">
        <v>31</v>
      </c>
      <c r="C1915" s="9">
        <v>77</v>
      </c>
      <c r="D1915" s="9">
        <v>15685</v>
      </c>
      <c r="E1915" s="9">
        <f t="shared" si="103"/>
        <v>16975.108225108226</v>
      </c>
      <c r="F1915" s="9">
        <v>14890</v>
      </c>
      <c r="G1915" s="9">
        <v>0</v>
      </c>
      <c r="H1915" s="9">
        <v>0</v>
      </c>
      <c r="I1915" s="9">
        <v>0</v>
      </c>
      <c r="J1915" s="9">
        <v>0</v>
      </c>
      <c r="K1915" s="9">
        <v>0</v>
      </c>
      <c r="L1915" s="9">
        <v>11874</v>
      </c>
      <c r="M1915" s="9">
        <f t="shared" si="101"/>
        <v>154.20779220779221</v>
      </c>
      <c r="N1915" s="9">
        <v>24</v>
      </c>
      <c r="O1915" s="9">
        <v>20</v>
      </c>
      <c r="P1915" s="9">
        <v>0</v>
      </c>
      <c r="Q1915" s="9">
        <v>164944</v>
      </c>
      <c r="R1915" s="9">
        <f t="shared" si="102"/>
        <v>2142.1298701298701</v>
      </c>
      <c r="S1915" s="5">
        <v>1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115">
        <v>49679</v>
      </c>
      <c r="AF1915" s="5">
        <v>1</v>
      </c>
    </row>
    <row r="1916" spans="1:32" x14ac:dyDescent="0.25">
      <c r="A1916" s="2">
        <v>2013</v>
      </c>
      <c r="B1916" s="1" t="s">
        <v>29</v>
      </c>
      <c r="C1916" s="8">
        <v>28</v>
      </c>
      <c r="D1916" s="8">
        <v>2640</v>
      </c>
      <c r="E1916" s="9">
        <f t="shared" si="103"/>
        <v>7857.1428571428578</v>
      </c>
      <c r="F1916" s="8">
        <v>2926</v>
      </c>
      <c r="G1916" s="8">
        <v>533</v>
      </c>
      <c r="H1916" s="8">
        <v>350</v>
      </c>
      <c r="I1916" s="8">
        <v>0</v>
      </c>
      <c r="J1916" s="8">
        <v>0</v>
      </c>
      <c r="K1916" s="8">
        <v>0</v>
      </c>
      <c r="L1916" s="8">
        <v>3567</v>
      </c>
      <c r="M1916" s="9">
        <f t="shared" si="101"/>
        <v>127.39285714285714</v>
      </c>
      <c r="N1916" s="8">
        <v>10</v>
      </c>
      <c r="O1916" s="8">
        <v>4</v>
      </c>
      <c r="P1916" s="8">
        <v>0</v>
      </c>
      <c r="Q1916" s="8">
        <v>61601</v>
      </c>
      <c r="R1916" s="9">
        <f t="shared" si="102"/>
        <v>2200.0357142857142</v>
      </c>
      <c r="S1916" s="5">
        <v>1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1</v>
      </c>
      <c r="AA1916" s="5">
        <v>0</v>
      </c>
      <c r="AB1916" s="5">
        <v>0</v>
      </c>
      <c r="AC1916" s="5">
        <v>1</v>
      </c>
      <c r="AD1916" s="5">
        <v>0</v>
      </c>
      <c r="AE1916" s="115">
        <v>14828</v>
      </c>
      <c r="AF1916" s="5">
        <v>0</v>
      </c>
    </row>
    <row r="1917" spans="1:32" x14ac:dyDescent="0.25">
      <c r="A1917" s="2">
        <v>2013</v>
      </c>
      <c r="B1917" s="1" t="s">
        <v>29</v>
      </c>
      <c r="C1917" s="8">
        <v>13</v>
      </c>
      <c r="D1917" s="8">
        <v>1173</v>
      </c>
      <c r="E1917" s="9">
        <f t="shared" si="103"/>
        <v>7519.2307692307695</v>
      </c>
      <c r="F1917" s="8">
        <v>2010</v>
      </c>
      <c r="G1917" s="8">
        <v>90</v>
      </c>
      <c r="H1917" s="8">
        <v>72</v>
      </c>
      <c r="I1917" s="8">
        <v>0</v>
      </c>
      <c r="J1917" s="8">
        <v>0</v>
      </c>
      <c r="K1917" s="8">
        <v>0</v>
      </c>
      <c r="L1917" s="8">
        <v>480</v>
      </c>
      <c r="M1917" s="9">
        <f t="shared" si="101"/>
        <v>36.92307692307692</v>
      </c>
      <c r="N1917" s="8">
        <v>2</v>
      </c>
      <c r="O1917" s="8">
        <v>1</v>
      </c>
      <c r="P1917" s="8">
        <v>0</v>
      </c>
      <c r="Q1917" s="8">
        <v>2582</v>
      </c>
      <c r="R1917" s="9">
        <f t="shared" si="102"/>
        <v>198.61538461538461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1</v>
      </c>
      <c r="AA1917" s="5">
        <v>0</v>
      </c>
      <c r="AB1917" s="5">
        <v>0</v>
      </c>
      <c r="AC1917" s="5">
        <v>1</v>
      </c>
      <c r="AD1917" s="5">
        <v>0</v>
      </c>
      <c r="AE1917" s="115">
        <v>3743</v>
      </c>
      <c r="AF1917" s="5">
        <v>0</v>
      </c>
    </row>
    <row r="1918" spans="1:32" x14ac:dyDescent="0.25">
      <c r="A1918" s="2">
        <v>2013</v>
      </c>
      <c r="B1918" s="1" t="s">
        <v>29</v>
      </c>
      <c r="C1918" s="8">
        <v>74</v>
      </c>
      <c r="D1918" s="8">
        <v>8793</v>
      </c>
      <c r="E1918" s="9">
        <f t="shared" si="103"/>
        <v>9902.0270270270266</v>
      </c>
      <c r="F1918" s="8">
        <v>2809</v>
      </c>
      <c r="G1918" s="8">
        <v>570</v>
      </c>
      <c r="H1918" s="8">
        <v>300</v>
      </c>
      <c r="I1918" s="8">
        <v>0</v>
      </c>
      <c r="J1918" s="8">
        <v>0</v>
      </c>
      <c r="K1918" s="8">
        <v>0</v>
      </c>
      <c r="L1918" s="8">
        <v>1708</v>
      </c>
      <c r="M1918" s="9">
        <f t="shared" si="101"/>
        <v>23.081081081081081</v>
      </c>
      <c r="N1918" s="8">
        <v>7</v>
      </c>
      <c r="O1918" s="8">
        <v>2</v>
      </c>
      <c r="P1918" s="8">
        <v>0</v>
      </c>
      <c r="Q1918" s="8">
        <v>8162</v>
      </c>
      <c r="R1918" s="9">
        <f t="shared" si="102"/>
        <v>110.29729729729729</v>
      </c>
      <c r="S1918" s="5">
        <v>1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1</v>
      </c>
      <c r="AA1918" s="5">
        <v>0</v>
      </c>
      <c r="AB1918" s="5">
        <v>0</v>
      </c>
      <c r="AC1918" s="5">
        <v>1</v>
      </c>
      <c r="AD1918" s="5">
        <v>0</v>
      </c>
      <c r="AE1918" s="115">
        <v>20335</v>
      </c>
      <c r="AF1918" s="5">
        <v>1</v>
      </c>
    </row>
    <row r="1919" spans="1:32" x14ac:dyDescent="0.25">
      <c r="A1919" s="2">
        <v>2013</v>
      </c>
      <c r="B1919" s="1" t="s">
        <v>29</v>
      </c>
      <c r="C1919" s="8">
        <v>15</v>
      </c>
      <c r="D1919" s="8">
        <v>1580</v>
      </c>
      <c r="E1919" s="9">
        <f t="shared" si="103"/>
        <v>8777.7777777777774</v>
      </c>
      <c r="F1919" s="8">
        <v>2985</v>
      </c>
      <c r="G1919" s="8">
        <v>19</v>
      </c>
      <c r="H1919" s="8">
        <v>19</v>
      </c>
      <c r="I1919" s="8">
        <v>0</v>
      </c>
      <c r="J1919" s="8">
        <v>0</v>
      </c>
      <c r="K1919" s="8">
        <v>0</v>
      </c>
      <c r="L1919" s="8">
        <v>2762</v>
      </c>
      <c r="M1919" s="9">
        <f t="shared" si="101"/>
        <v>184.13333333333333</v>
      </c>
      <c r="N1919" s="8">
        <v>4</v>
      </c>
      <c r="O1919" s="8">
        <v>2</v>
      </c>
      <c r="P1919" s="8">
        <v>0</v>
      </c>
      <c r="Q1919" s="8">
        <v>42766</v>
      </c>
      <c r="R1919" s="9">
        <f t="shared" si="102"/>
        <v>2851.0666666666666</v>
      </c>
      <c r="S1919" s="5">
        <v>1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1</v>
      </c>
      <c r="AA1919" s="5">
        <v>0</v>
      </c>
      <c r="AB1919" s="5">
        <v>0</v>
      </c>
      <c r="AC1919" s="5">
        <v>1</v>
      </c>
      <c r="AD1919" s="5">
        <v>0</v>
      </c>
      <c r="AE1919" s="115">
        <v>8297</v>
      </c>
      <c r="AF1919" s="5">
        <v>1</v>
      </c>
    </row>
    <row r="1920" spans="1:32" x14ac:dyDescent="0.25">
      <c r="A1920" s="2">
        <v>2013</v>
      </c>
      <c r="B1920" s="1" t="s">
        <v>29</v>
      </c>
      <c r="C1920" s="8">
        <v>9</v>
      </c>
      <c r="D1920" s="8">
        <v>827</v>
      </c>
      <c r="E1920" s="9">
        <f t="shared" si="103"/>
        <v>7657.4074074074078</v>
      </c>
      <c r="F1920" s="8">
        <v>461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599</v>
      </c>
      <c r="M1920" s="9">
        <f t="shared" si="101"/>
        <v>66.555555555555557</v>
      </c>
      <c r="N1920" s="8">
        <v>5</v>
      </c>
      <c r="O1920" s="8">
        <v>1</v>
      </c>
      <c r="P1920" s="8">
        <v>0</v>
      </c>
      <c r="Q1920" s="8">
        <v>4580</v>
      </c>
      <c r="R1920" s="9">
        <f t="shared" si="102"/>
        <v>508.88888888888891</v>
      </c>
      <c r="S1920" s="5">
        <v>1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115">
        <v>3425</v>
      </c>
      <c r="AF1920" s="5">
        <v>1</v>
      </c>
    </row>
    <row r="1921" spans="1:32" x14ac:dyDescent="0.25">
      <c r="A1921" s="2">
        <v>2013</v>
      </c>
      <c r="B1921" s="1" t="s">
        <v>29</v>
      </c>
      <c r="C1921" s="8">
        <v>82</v>
      </c>
      <c r="D1921" s="8">
        <v>16807</v>
      </c>
      <c r="E1921" s="9">
        <f t="shared" si="103"/>
        <v>17080.284552845529</v>
      </c>
      <c r="F1921" s="8">
        <v>25905</v>
      </c>
      <c r="G1921" s="8">
        <v>0</v>
      </c>
      <c r="H1921" s="8">
        <v>0</v>
      </c>
      <c r="I1921" s="8">
        <v>0</v>
      </c>
      <c r="J1921" s="8">
        <v>0</v>
      </c>
      <c r="K1921" s="8">
        <v>0</v>
      </c>
      <c r="L1921" s="8">
        <v>56765</v>
      </c>
      <c r="M1921" s="9">
        <f t="shared" si="101"/>
        <v>692.2560975609756</v>
      </c>
      <c r="N1921" s="8">
        <v>39</v>
      </c>
      <c r="O1921" s="8">
        <v>1</v>
      </c>
      <c r="P1921" s="8">
        <v>0</v>
      </c>
      <c r="Q1921" s="8">
        <v>316348</v>
      </c>
      <c r="R1921" s="9">
        <f t="shared" si="102"/>
        <v>3857.9024390243903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115">
        <v>19637</v>
      </c>
      <c r="AF1921" s="5">
        <v>0</v>
      </c>
    </row>
    <row r="1922" spans="1:32" x14ac:dyDescent="0.25">
      <c r="A1922" s="2">
        <v>2013</v>
      </c>
      <c r="B1922" s="1" t="s">
        <v>29</v>
      </c>
      <c r="C1922" s="8">
        <v>33</v>
      </c>
      <c r="D1922" s="8">
        <v>3010</v>
      </c>
      <c r="E1922" s="9">
        <f t="shared" si="103"/>
        <v>7601.0101010101016</v>
      </c>
      <c r="F1922" s="8">
        <v>1997</v>
      </c>
      <c r="G1922" s="8">
        <v>361</v>
      </c>
      <c r="H1922" s="8">
        <v>252</v>
      </c>
      <c r="I1922" s="8">
        <v>0</v>
      </c>
      <c r="J1922" s="8">
        <v>0</v>
      </c>
      <c r="K1922" s="8">
        <v>0</v>
      </c>
      <c r="L1922" s="8">
        <v>1814</v>
      </c>
      <c r="M1922" s="9">
        <f t="shared" si="101"/>
        <v>54.969696969696969</v>
      </c>
      <c r="N1922" s="8">
        <v>8</v>
      </c>
      <c r="O1922" s="8">
        <v>3</v>
      </c>
      <c r="P1922" s="8">
        <v>0</v>
      </c>
      <c r="Q1922" s="8">
        <v>20508</v>
      </c>
      <c r="R1922" s="9">
        <f t="shared" si="102"/>
        <v>621.4545454545455</v>
      </c>
      <c r="S1922" s="5">
        <v>1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1</v>
      </c>
      <c r="AA1922" s="5">
        <v>0</v>
      </c>
      <c r="AB1922" s="5">
        <v>0</v>
      </c>
      <c r="AC1922" s="5">
        <v>1</v>
      </c>
      <c r="AD1922" s="5">
        <v>0</v>
      </c>
      <c r="AE1922" s="115">
        <v>9138</v>
      </c>
      <c r="AF1922" s="5">
        <v>0</v>
      </c>
    </row>
    <row r="1923" spans="1:32" x14ac:dyDescent="0.25">
      <c r="A1923" s="2">
        <v>2013</v>
      </c>
      <c r="B1923" s="1" t="s">
        <v>29</v>
      </c>
      <c r="C1923" s="8">
        <v>1</v>
      </c>
      <c r="D1923" s="8">
        <v>145</v>
      </c>
      <c r="E1923" s="9">
        <f t="shared" si="103"/>
        <v>12083.333333333334</v>
      </c>
      <c r="F1923" s="8">
        <v>1416</v>
      </c>
      <c r="G1923" s="8">
        <v>0</v>
      </c>
      <c r="H1923" s="8">
        <v>0</v>
      </c>
      <c r="I1923" s="8">
        <v>0</v>
      </c>
      <c r="J1923" s="8">
        <v>0</v>
      </c>
      <c r="K1923" s="8">
        <v>0</v>
      </c>
      <c r="L1923" s="8">
        <v>1900</v>
      </c>
      <c r="M1923" s="9">
        <f t="shared" si="101"/>
        <v>1900</v>
      </c>
      <c r="N1923" s="8">
        <v>12</v>
      </c>
      <c r="O1923" s="8">
        <v>4</v>
      </c>
      <c r="P1923" s="8">
        <v>0</v>
      </c>
      <c r="Q1923" s="8">
        <v>1411</v>
      </c>
      <c r="R1923" s="9">
        <f t="shared" si="102"/>
        <v>1411</v>
      </c>
      <c r="S1923" s="5">
        <v>1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115">
        <v>813</v>
      </c>
      <c r="AF1923" s="5">
        <v>1</v>
      </c>
    </row>
    <row r="1924" spans="1:32" x14ac:dyDescent="0.25">
      <c r="A1924" s="2">
        <v>2013</v>
      </c>
      <c r="B1924" s="1" t="s">
        <v>29</v>
      </c>
      <c r="C1924" s="8">
        <v>6</v>
      </c>
      <c r="D1924" s="8">
        <v>540</v>
      </c>
      <c r="E1924" s="9">
        <f t="shared" si="103"/>
        <v>7500</v>
      </c>
      <c r="F1924" s="8">
        <v>2230</v>
      </c>
      <c r="G1924" s="8">
        <v>179</v>
      </c>
      <c r="H1924" s="8">
        <v>85</v>
      </c>
      <c r="I1924" s="8">
        <v>0</v>
      </c>
      <c r="J1924" s="8">
        <v>0</v>
      </c>
      <c r="K1924" s="8">
        <v>0</v>
      </c>
      <c r="L1924" s="8">
        <v>540</v>
      </c>
      <c r="M1924" s="9">
        <f t="shared" ref="M1924:M1987" si="104">L1924/C1924</f>
        <v>90</v>
      </c>
      <c r="N1924" s="8">
        <v>3</v>
      </c>
      <c r="O1924" s="8">
        <v>2</v>
      </c>
      <c r="P1924" s="8">
        <v>0</v>
      </c>
      <c r="Q1924" s="8">
        <v>10494</v>
      </c>
      <c r="R1924" s="9">
        <f t="shared" ref="R1924:R1987" si="105">Q1924/C1924</f>
        <v>1749</v>
      </c>
      <c r="S1924" s="5">
        <v>1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1</v>
      </c>
      <c r="AA1924" s="5">
        <v>0</v>
      </c>
      <c r="AB1924" s="5">
        <v>0</v>
      </c>
      <c r="AC1924" s="5">
        <v>1</v>
      </c>
      <c r="AD1924" s="5">
        <v>0</v>
      </c>
      <c r="AE1924" s="115">
        <v>5390</v>
      </c>
      <c r="AF1924" s="5">
        <v>1</v>
      </c>
    </row>
    <row r="1925" spans="1:32" x14ac:dyDescent="0.25">
      <c r="A1925" s="2">
        <v>2013</v>
      </c>
      <c r="B1925" s="1" t="s">
        <v>30</v>
      </c>
      <c r="C1925" s="8">
        <v>18</v>
      </c>
      <c r="D1925" s="8">
        <v>1641</v>
      </c>
      <c r="E1925" s="9">
        <f t="shared" si="103"/>
        <v>7597.2222222222226</v>
      </c>
      <c r="F1925" s="8">
        <v>4536</v>
      </c>
      <c r="G1925" s="8">
        <v>55</v>
      </c>
      <c r="H1925" s="8">
        <v>13</v>
      </c>
      <c r="I1925" s="8">
        <v>0</v>
      </c>
      <c r="J1925" s="8">
        <v>0</v>
      </c>
      <c r="K1925" s="8">
        <v>0</v>
      </c>
      <c r="L1925" s="8">
        <v>3497</v>
      </c>
      <c r="M1925" s="9">
        <f t="shared" si="104"/>
        <v>194.27777777777777</v>
      </c>
      <c r="N1925" s="8">
        <v>7</v>
      </c>
      <c r="O1925" s="8">
        <v>5</v>
      </c>
      <c r="P1925" s="8">
        <v>1</v>
      </c>
      <c r="Q1925" s="8">
        <v>31658</v>
      </c>
      <c r="R1925" s="9">
        <f t="shared" si="105"/>
        <v>1758.7777777777778</v>
      </c>
      <c r="S1925" s="5">
        <v>1</v>
      </c>
      <c r="T1925" s="5">
        <v>0</v>
      </c>
      <c r="U1925" s="5">
        <v>0</v>
      </c>
      <c r="V1925" s="5">
        <v>0</v>
      </c>
      <c r="W1925" s="5">
        <v>0</v>
      </c>
      <c r="X1925" s="5">
        <v>1</v>
      </c>
      <c r="Y1925" s="5">
        <v>0</v>
      </c>
      <c r="Z1925" s="5">
        <v>1</v>
      </c>
      <c r="AA1925" s="5">
        <v>0</v>
      </c>
      <c r="AB1925" s="5">
        <v>0</v>
      </c>
      <c r="AC1925" s="5">
        <v>1</v>
      </c>
      <c r="AD1925" s="5">
        <v>0</v>
      </c>
      <c r="AE1925" s="115">
        <v>31141</v>
      </c>
      <c r="AF1925" s="5">
        <v>1</v>
      </c>
    </row>
    <row r="1926" spans="1:32" x14ac:dyDescent="0.25">
      <c r="A1926" s="2">
        <v>2013</v>
      </c>
      <c r="B1926" s="1" t="s">
        <v>30</v>
      </c>
      <c r="C1926" s="8">
        <v>1</v>
      </c>
      <c r="D1926" s="8">
        <v>140</v>
      </c>
      <c r="E1926" s="9">
        <f t="shared" si="103"/>
        <v>11666.666666666666</v>
      </c>
      <c r="F1926" s="8">
        <v>616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65</v>
      </c>
      <c r="M1926" s="9">
        <f t="shared" si="104"/>
        <v>65</v>
      </c>
      <c r="N1926" s="8">
        <v>0</v>
      </c>
      <c r="O1926" s="8">
        <v>0</v>
      </c>
      <c r="P1926" s="8">
        <v>0</v>
      </c>
      <c r="Q1926" s="8">
        <v>4675</v>
      </c>
      <c r="R1926" s="9">
        <f t="shared" si="105"/>
        <v>4675</v>
      </c>
      <c r="S1926" s="5">
        <v>1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115">
        <v>1621</v>
      </c>
      <c r="AF1926" s="5">
        <v>0</v>
      </c>
    </row>
    <row r="1927" spans="1:32" x14ac:dyDescent="0.25">
      <c r="A1927" s="2">
        <v>2013</v>
      </c>
      <c r="B1927" s="1" t="s">
        <v>33</v>
      </c>
      <c r="C1927" s="8">
        <v>47</v>
      </c>
      <c r="D1927" s="8">
        <v>4336</v>
      </c>
      <c r="E1927" s="9">
        <f t="shared" si="103"/>
        <v>7687.9432624113479</v>
      </c>
      <c r="F1927" s="8">
        <v>5441</v>
      </c>
      <c r="G1927" s="8">
        <v>806</v>
      </c>
      <c r="H1927" s="8">
        <v>525</v>
      </c>
      <c r="I1927" s="8">
        <v>0</v>
      </c>
      <c r="J1927" s="8">
        <v>0</v>
      </c>
      <c r="K1927" s="8">
        <v>0</v>
      </c>
      <c r="L1927" s="8">
        <v>6298</v>
      </c>
      <c r="M1927" s="9">
        <f t="shared" si="104"/>
        <v>134</v>
      </c>
      <c r="N1927" s="8">
        <v>10</v>
      </c>
      <c r="O1927" s="8">
        <v>2</v>
      </c>
      <c r="P1927" s="8">
        <v>3</v>
      </c>
      <c r="Q1927" s="8">
        <v>86431</v>
      </c>
      <c r="R1927" s="9">
        <f t="shared" si="105"/>
        <v>1838.9574468085107</v>
      </c>
      <c r="S1927" s="5">
        <v>1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1</v>
      </c>
      <c r="AA1927" s="5">
        <v>0</v>
      </c>
      <c r="AB1927" s="5">
        <v>0</v>
      </c>
      <c r="AC1927" s="5">
        <v>1</v>
      </c>
      <c r="AD1927" s="5">
        <v>0</v>
      </c>
      <c r="AE1927" s="115">
        <v>49405</v>
      </c>
      <c r="AF1927" s="5">
        <v>0</v>
      </c>
    </row>
    <row r="1928" spans="1:32" x14ac:dyDescent="0.25">
      <c r="A1928" s="2">
        <v>2013</v>
      </c>
      <c r="B1928" s="1" t="s">
        <v>29</v>
      </c>
      <c r="C1928" s="8">
        <v>81</v>
      </c>
      <c r="D1928" s="8">
        <v>17574</v>
      </c>
      <c r="E1928" s="9">
        <f t="shared" si="103"/>
        <v>18080.246913580246</v>
      </c>
      <c r="F1928" s="8">
        <v>2891</v>
      </c>
      <c r="G1928" s="8">
        <v>260</v>
      </c>
      <c r="H1928" s="8">
        <v>76</v>
      </c>
      <c r="I1928" s="8">
        <v>0</v>
      </c>
      <c r="J1928" s="8">
        <v>0</v>
      </c>
      <c r="K1928" s="8">
        <v>0</v>
      </c>
      <c r="L1928" s="8">
        <v>1857</v>
      </c>
      <c r="M1928" s="9">
        <f t="shared" si="104"/>
        <v>22.925925925925927</v>
      </c>
      <c r="N1928" s="8">
        <v>14</v>
      </c>
      <c r="O1928" s="8">
        <v>0</v>
      </c>
      <c r="P1928" s="8">
        <v>0</v>
      </c>
      <c r="Q1928" s="8">
        <v>6837</v>
      </c>
      <c r="R1928" s="9">
        <f t="shared" si="105"/>
        <v>84.407407407407405</v>
      </c>
      <c r="S1928" s="5">
        <v>1</v>
      </c>
      <c r="T1928" s="5">
        <v>0</v>
      </c>
      <c r="U1928" s="5">
        <v>0</v>
      </c>
      <c r="V1928" s="5">
        <v>0</v>
      </c>
      <c r="W1928" s="5">
        <v>0</v>
      </c>
      <c r="X1928" s="5">
        <v>1</v>
      </c>
      <c r="Y1928" s="5">
        <v>0</v>
      </c>
      <c r="Z1928" s="5">
        <v>1</v>
      </c>
      <c r="AA1928" s="5">
        <v>0</v>
      </c>
      <c r="AB1928" s="5">
        <v>0</v>
      </c>
      <c r="AC1928" s="5">
        <v>1</v>
      </c>
      <c r="AD1928" s="5">
        <v>0</v>
      </c>
      <c r="AE1928" s="115">
        <v>157050</v>
      </c>
      <c r="AF1928" s="5">
        <v>1</v>
      </c>
    </row>
    <row r="1929" spans="1:32" x14ac:dyDescent="0.25">
      <c r="A1929" s="2">
        <v>2013</v>
      </c>
      <c r="B1929" s="1" t="s">
        <v>29</v>
      </c>
      <c r="C1929" s="8">
        <v>7</v>
      </c>
      <c r="D1929" s="8">
        <v>626</v>
      </c>
      <c r="E1929" s="9">
        <f t="shared" si="103"/>
        <v>7452.3809523809523</v>
      </c>
      <c r="F1929" s="8">
        <v>0</v>
      </c>
      <c r="G1929" s="8">
        <v>0</v>
      </c>
      <c r="H1929" s="8">
        <v>0</v>
      </c>
      <c r="I1929" s="8">
        <v>0</v>
      </c>
      <c r="J1929" s="8">
        <v>5.0010000000000003</v>
      </c>
      <c r="K1929" s="8">
        <v>5.0010000000000003</v>
      </c>
      <c r="L1929" s="8">
        <v>424</v>
      </c>
      <c r="M1929" s="9">
        <f t="shared" si="104"/>
        <v>60.571428571428569</v>
      </c>
      <c r="N1929" s="8">
        <v>4</v>
      </c>
      <c r="O1929" s="8">
        <v>0</v>
      </c>
      <c r="P1929" s="8">
        <v>0</v>
      </c>
      <c r="Q1929" s="8">
        <v>8292</v>
      </c>
      <c r="R1929" s="9">
        <f t="shared" si="105"/>
        <v>1184.5714285714287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>
        <v>1</v>
      </c>
      <c r="AE1929" s="115">
        <v>3216</v>
      </c>
      <c r="AF1929" s="5">
        <v>0</v>
      </c>
    </row>
    <row r="1930" spans="1:32" x14ac:dyDescent="0.25">
      <c r="A1930" s="2">
        <v>2013</v>
      </c>
      <c r="B1930" s="1" t="s">
        <v>31</v>
      </c>
      <c r="C1930" s="9">
        <v>65</v>
      </c>
      <c r="D1930" s="9">
        <v>8268</v>
      </c>
      <c r="E1930" s="9">
        <f t="shared" si="103"/>
        <v>10600</v>
      </c>
      <c r="F1930" s="9">
        <v>2215</v>
      </c>
      <c r="G1930" s="9">
        <v>0</v>
      </c>
      <c r="H1930" s="9">
        <v>0</v>
      </c>
      <c r="I1930" s="9">
        <v>0</v>
      </c>
      <c r="J1930" s="9">
        <v>0</v>
      </c>
      <c r="K1930" s="9">
        <v>0</v>
      </c>
      <c r="L1930" s="9">
        <v>4093</v>
      </c>
      <c r="M1930" s="9">
        <f t="shared" si="104"/>
        <v>62.969230769230769</v>
      </c>
      <c r="N1930" s="9">
        <v>10</v>
      </c>
      <c r="O1930" s="9">
        <v>1</v>
      </c>
      <c r="P1930" s="9">
        <v>0</v>
      </c>
      <c r="Q1930" s="9">
        <v>78055</v>
      </c>
      <c r="R1930" s="9">
        <f t="shared" si="105"/>
        <v>1200.8461538461538</v>
      </c>
      <c r="S1930" s="5">
        <v>1</v>
      </c>
      <c r="T1930" s="5">
        <v>1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115">
        <v>50736</v>
      </c>
      <c r="AF1930" s="5">
        <v>1</v>
      </c>
    </row>
    <row r="1931" spans="1:32" x14ac:dyDescent="0.25">
      <c r="A1931" s="2">
        <v>2013</v>
      </c>
      <c r="B1931" s="1" t="s">
        <v>29</v>
      </c>
      <c r="C1931" s="8">
        <v>29</v>
      </c>
      <c r="D1931" s="8">
        <v>3118</v>
      </c>
      <c r="E1931" s="9">
        <f t="shared" si="103"/>
        <v>8959.7701149425284</v>
      </c>
      <c r="F1931" s="8">
        <v>1726</v>
      </c>
      <c r="G1931" s="8">
        <v>0</v>
      </c>
      <c r="H1931" s="8">
        <v>0</v>
      </c>
      <c r="I1931" s="8">
        <v>0</v>
      </c>
      <c r="J1931" s="8">
        <v>0</v>
      </c>
      <c r="K1931" s="8">
        <v>0</v>
      </c>
      <c r="L1931" s="8">
        <v>2678</v>
      </c>
      <c r="M1931" s="9">
        <f t="shared" si="104"/>
        <v>92.34482758620689</v>
      </c>
      <c r="N1931" s="8">
        <v>10</v>
      </c>
      <c r="O1931" s="8">
        <v>1</v>
      </c>
      <c r="P1931" s="8">
        <v>0</v>
      </c>
      <c r="Q1931" s="8">
        <v>25105</v>
      </c>
      <c r="R1931" s="9">
        <f t="shared" si="105"/>
        <v>865.68965517241384</v>
      </c>
      <c r="S1931" s="5">
        <v>1</v>
      </c>
      <c r="T1931" s="5">
        <v>1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>
        <v>0</v>
      </c>
      <c r="AE1931" s="115">
        <v>17758</v>
      </c>
      <c r="AF1931" s="5">
        <v>1</v>
      </c>
    </row>
    <row r="1932" spans="1:32" x14ac:dyDescent="0.25">
      <c r="A1932" s="2">
        <v>2013</v>
      </c>
      <c r="B1932" s="1" t="s">
        <v>29</v>
      </c>
      <c r="C1932" s="8">
        <v>15</v>
      </c>
      <c r="D1932" s="8">
        <v>1987</v>
      </c>
      <c r="E1932" s="9">
        <f t="shared" si="103"/>
        <v>11038.888888888891</v>
      </c>
      <c r="F1932" s="8">
        <v>10966</v>
      </c>
      <c r="G1932" s="8">
        <v>0</v>
      </c>
      <c r="H1932" s="8">
        <v>0</v>
      </c>
      <c r="I1932" s="8">
        <v>0</v>
      </c>
      <c r="J1932" s="8">
        <v>0</v>
      </c>
      <c r="K1932" s="8">
        <v>0</v>
      </c>
      <c r="L1932" s="8">
        <v>5021</v>
      </c>
      <c r="M1932" s="9">
        <f t="shared" si="104"/>
        <v>334.73333333333335</v>
      </c>
      <c r="N1932" s="8">
        <v>11</v>
      </c>
      <c r="O1932" s="8">
        <v>0</v>
      </c>
      <c r="P1932" s="8">
        <v>0</v>
      </c>
      <c r="Q1932" s="8">
        <v>89897</v>
      </c>
      <c r="R1932" s="9">
        <f t="shared" si="105"/>
        <v>5993.1333333333332</v>
      </c>
      <c r="S1932" s="5">
        <v>1</v>
      </c>
      <c r="T1932" s="5">
        <v>1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>
        <v>0</v>
      </c>
      <c r="AE1932" s="115">
        <v>24087</v>
      </c>
      <c r="AF1932" s="5">
        <v>1</v>
      </c>
    </row>
    <row r="1933" spans="1:32" x14ac:dyDescent="0.25">
      <c r="A1933" s="2">
        <v>2013</v>
      </c>
      <c r="B1933" s="1" t="s">
        <v>29</v>
      </c>
      <c r="C1933" s="8">
        <v>2</v>
      </c>
      <c r="D1933" s="8">
        <v>210</v>
      </c>
      <c r="E1933" s="9">
        <f t="shared" si="103"/>
        <v>8750</v>
      </c>
      <c r="F1933" s="8">
        <v>160</v>
      </c>
      <c r="G1933" s="8">
        <v>0</v>
      </c>
      <c r="H1933" s="8">
        <v>0</v>
      </c>
      <c r="I1933" s="8">
        <v>0</v>
      </c>
      <c r="J1933" s="8">
        <v>0</v>
      </c>
      <c r="K1933" s="8">
        <v>0</v>
      </c>
      <c r="L1933" s="8">
        <v>210</v>
      </c>
      <c r="M1933" s="9">
        <f t="shared" si="104"/>
        <v>105</v>
      </c>
      <c r="N1933" s="8">
        <v>2</v>
      </c>
      <c r="O1933" s="8">
        <v>1</v>
      </c>
      <c r="P1933" s="8">
        <v>0</v>
      </c>
      <c r="Q1933" s="8">
        <v>185</v>
      </c>
      <c r="R1933" s="9">
        <f t="shared" si="105"/>
        <v>92.5</v>
      </c>
      <c r="S1933" s="5">
        <v>1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>
        <v>0</v>
      </c>
      <c r="AE1933" s="115">
        <v>445</v>
      </c>
      <c r="AF1933" s="5">
        <v>1</v>
      </c>
    </row>
    <row r="1934" spans="1:32" x14ac:dyDescent="0.25">
      <c r="A1934" s="2">
        <v>2013</v>
      </c>
      <c r="B1934" s="1" t="s">
        <v>29</v>
      </c>
      <c r="C1934" s="8">
        <v>4</v>
      </c>
      <c r="D1934" s="8">
        <v>380</v>
      </c>
      <c r="E1934" s="9">
        <f t="shared" si="103"/>
        <v>7916.666666666667</v>
      </c>
      <c r="F1934" s="8">
        <v>1714</v>
      </c>
      <c r="G1934" s="8">
        <v>0</v>
      </c>
      <c r="H1934" s="8">
        <v>0</v>
      </c>
      <c r="I1934" s="8">
        <v>0</v>
      </c>
      <c r="J1934" s="8">
        <v>0</v>
      </c>
      <c r="K1934" s="8">
        <v>0</v>
      </c>
      <c r="L1934" s="8">
        <v>1301</v>
      </c>
      <c r="M1934" s="9">
        <f t="shared" si="104"/>
        <v>325.25</v>
      </c>
      <c r="N1934" s="8">
        <v>9</v>
      </c>
      <c r="O1934" s="8">
        <v>1</v>
      </c>
      <c r="P1934" s="8">
        <v>0</v>
      </c>
      <c r="Q1934" s="8">
        <v>3885</v>
      </c>
      <c r="R1934" s="9">
        <f t="shared" si="105"/>
        <v>971.25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>
        <v>0</v>
      </c>
      <c r="AE1934" s="115">
        <v>123</v>
      </c>
      <c r="AF1934" s="5">
        <v>1</v>
      </c>
    </row>
    <row r="1935" spans="1:32" x14ac:dyDescent="0.25">
      <c r="A1935" s="2">
        <v>2013</v>
      </c>
      <c r="B1935" s="1" t="s">
        <v>29</v>
      </c>
      <c r="C1935" s="8">
        <v>13</v>
      </c>
      <c r="D1935" s="8">
        <v>1561</v>
      </c>
      <c r="E1935" s="9">
        <f t="shared" si="103"/>
        <v>10006.410256410258</v>
      </c>
      <c r="F1935" s="8">
        <v>1183</v>
      </c>
      <c r="G1935" s="8">
        <v>0</v>
      </c>
      <c r="H1935" s="8">
        <v>0</v>
      </c>
      <c r="I1935" s="8">
        <v>0</v>
      </c>
      <c r="J1935" s="8">
        <v>0</v>
      </c>
      <c r="K1935" s="8">
        <v>0</v>
      </c>
      <c r="L1935" s="8">
        <v>3220</v>
      </c>
      <c r="M1935" s="9">
        <f t="shared" si="104"/>
        <v>247.69230769230768</v>
      </c>
      <c r="N1935" s="8">
        <v>10</v>
      </c>
      <c r="O1935" s="8">
        <v>4</v>
      </c>
      <c r="P1935" s="8">
        <v>0</v>
      </c>
      <c r="Q1935" s="8">
        <v>18409</v>
      </c>
      <c r="R1935" s="9">
        <f t="shared" si="105"/>
        <v>1416.0769230769231</v>
      </c>
      <c r="S1935" s="5">
        <v>1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>
        <v>0</v>
      </c>
      <c r="AE1935" s="115">
        <v>7117</v>
      </c>
      <c r="AF1935" s="5">
        <v>1</v>
      </c>
    </row>
    <row r="1936" spans="1:32" x14ac:dyDescent="0.25">
      <c r="A1936" s="2">
        <v>2013</v>
      </c>
      <c r="B1936" s="1" t="s">
        <v>29</v>
      </c>
      <c r="C1936" s="8">
        <v>14</v>
      </c>
      <c r="D1936" s="8">
        <v>1309</v>
      </c>
      <c r="E1936" s="9">
        <f t="shared" ref="E1936:E1994" si="106">D1936/C1936/12*1000</f>
        <v>7791.666666666667</v>
      </c>
      <c r="F1936" s="8">
        <v>2285</v>
      </c>
      <c r="G1936" s="8">
        <v>0</v>
      </c>
      <c r="H1936" s="8">
        <v>0</v>
      </c>
      <c r="I1936" s="8">
        <v>0</v>
      </c>
      <c r="J1936" s="8">
        <v>0</v>
      </c>
      <c r="K1936" s="8">
        <v>0</v>
      </c>
      <c r="L1936" s="8">
        <v>2023</v>
      </c>
      <c r="M1936" s="9">
        <f t="shared" si="104"/>
        <v>144.5</v>
      </c>
      <c r="N1936" s="8">
        <v>6</v>
      </c>
      <c r="O1936" s="8">
        <v>2</v>
      </c>
      <c r="P1936" s="8">
        <v>1</v>
      </c>
      <c r="Q1936" s="8">
        <v>23134</v>
      </c>
      <c r="R1936" s="9">
        <f t="shared" si="105"/>
        <v>1652.4285714285713</v>
      </c>
      <c r="S1936" s="5">
        <v>1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115">
        <v>3550</v>
      </c>
      <c r="AF1936" s="5">
        <v>1</v>
      </c>
    </row>
    <row r="1937" spans="1:32" x14ac:dyDescent="0.25">
      <c r="A1937" s="2">
        <v>2013</v>
      </c>
      <c r="B1937" s="1" t="s">
        <v>29</v>
      </c>
      <c r="C1937" s="8">
        <v>10</v>
      </c>
      <c r="D1937" s="8">
        <v>1102</v>
      </c>
      <c r="E1937" s="9">
        <f t="shared" si="106"/>
        <v>9183.3333333333339</v>
      </c>
      <c r="F1937" s="8">
        <v>4091</v>
      </c>
      <c r="G1937" s="8">
        <v>0</v>
      </c>
      <c r="H1937" s="8">
        <v>0</v>
      </c>
      <c r="I1937" s="8">
        <v>0</v>
      </c>
      <c r="J1937" s="8">
        <v>0</v>
      </c>
      <c r="K1937" s="8">
        <v>0</v>
      </c>
      <c r="L1937" s="8">
        <v>6920</v>
      </c>
      <c r="M1937" s="9">
        <f t="shared" si="104"/>
        <v>692</v>
      </c>
      <c r="N1937" s="8">
        <v>15</v>
      </c>
      <c r="O1937" s="8">
        <v>7</v>
      </c>
      <c r="P1937" s="8">
        <v>0</v>
      </c>
      <c r="Q1937" s="8">
        <v>57436</v>
      </c>
      <c r="R1937" s="9">
        <f t="shared" si="105"/>
        <v>5743.6</v>
      </c>
      <c r="S1937" s="5">
        <v>1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>
        <v>0</v>
      </c>
      <c r="AE1937" s="115">
        <v>41734</v>
      </c>
      <c r="AF1937" s="5">
        <v>1</v>
      </c>
    </row>
    <row r="1938" spans="1:32" x14ac:dyDescent="0.25">
      <c r="A1938" s="2">
        <v>2013</v>
      </c>
      <c r="B1938" s="1" t="s">
        <v>29</v>
      </c>
      <c r="C1938" s="8">
        <v>10</v>
      </c>
      <c r="D1938" s="8">
        <v>1078</v>
      </c>
      <c r="E1938" s="9">
        <f t="shared" si="106"/>
        <v>8983.3333333333321</v>
      </c>
      <c r="F1938" s="8">
        <v>1293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3130</v>
      </c>
      <c r="M1938" s="9">
        <f t="shared" si="104"/>
        <v>313</v>
      </c>
      <c r="N1938" s="8">
        <v>8</v>
      </c>
      <c r="O1938" s="8">
        <v>5</v>
      </c>
      <c r="P1938" s="8">
        <v>0</v>
      </c>
      <c r="Q1938" s="8">
        <v>19367</v>
      </c>
      <c r="R1938" s="9">
        <f t="shared" si="105"/>
        <v>1936.7</v>
      </c>
      <c r="S1938" s="5">
        <v>1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>
        <v>0</v>
      </c>
      <c r="AE1938" s="115">
        <v>6688</v>
      </c>
      <c r="AF1938" s="5">
        <v>1</v>
      </c>
    </row>
    <row r="1939" spans="1:32" x14ac:dyDescent="0.25">
      <c r="A1939" s="2">
        <v>2013</v>
      </c>
      <c r="B1939" s="1" t="s">
        <v>30</v>
      </c>
      <c r="C1939" s="8">
        <v>43</v>
      </c>
      <c r="D1939" s="8">
        <v>4656</v>
      </c>
      <c r="E1939" s="9">
        <f t="shared" si="106"/>
        <v>9023.2558139534885</v>
      </c>
      <c r="F1939" s="8">
        <v>3723</v>
      </c>
      <c r="G1939" s="8">
        <v>301</v>
      </c>
      <c r="H1939" s="8">
        <v>235</v>
      </c>
      <c r="I1939" s="8">
        <v>0</v>
      </c>
      <c r="J1939" s="8">
        <v>0</v>
      </c>
      <c r="K1939" s="8">
        <v>0</v>
      </c>
      <c r="L1939" s="8">
        <v>6371</v>
      </c>
      <c r="M1939" s="9">
        <f t="shared" si="104"/>
        <v>148.16279069767441</v>
      </c>
      <c r="N1939" s="8">
        <v>17</v>
      </c>
      <c r="O1939" s="8">
        <v>6</v>
      </c>
      <c r="P1939" s="8">
        <v>0</v>
      </c>
      <c r="Q1939" s="8">
        <v>42004</v>
      </c>
      <c r="R1939" s="9">
        <f t="shared" si="105"/>
        <v>976.83720930232562</v>
      </c>
      <c r="S1939" s="5">
        <v>1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  <c r="Z1939" s="5">
        <v>1</v>
      </c>
      <c r="AA1939" s="5">
        <v>0</v>
      </c>
      <c r="AB1939" s="5">
        <v>0</v>
      </c>
      <c r="AC1939" s="5">
        <v>1</v>
      </c>
      <c r="AD1939" s="5">
        <v>0</v>
      </c>
      <c r="AE1939" s="115">
        <v>14379</v>
      </c>
      <c r="AF1939" s="5">
        <v>0</v>
      </c>
    </row>
    <row r="1940" spans="1:32" x14ac:dyDescent="0.25">
      <c r="A1940" s="2">
        <v>2013</v>
      </c>
      <c r="B1940" s="1" t="s">
        <v>30</v>
      </c>
      <c r="C1940" s="8">
        <v>20</v>
      </c>
      <c r="D1940" s="8">
        <v>2365</v>
      </c>
      <c r="E1940" s="9">
        <f t="shared" si="106"/>
        <v>9854.1666666666661</v>
      </c>
      <c r="F1940" s="8">
        <v>1786</v>
      </c>
      <c r="G1940" s="8">
        <v>185</v>
      </c>
      <c r="H1940" s="8">
        <v>0</v>
      </c>
      <c r="I1940" s="8">
        <v>0</v>
      </c>
      <c r="J1940" s="8">
        <v>0</v>
      </c>
      <c r="K1940" s="8">
        <v>0</v>
      </c>
      <c r="L1940" s="8">
        <v>3173</v>
      </c>
      <c r="M1940" s="9">
        <f t="shared" si="104"/>
        <v>158.65</v>
      </c>
      <c r="N1940" s="8">
        <v>9</v>
      </c>
      <c r="O1940" s="8">
        <v>3</v>
      </c>
      <c r="P1940" s="8">
        <v>0</v>
      </c>
      <c r="Q1940" s="8">
        <v>21236</v>
      </c>
      <c r="R1940" s="9">
        <f t="shared" si="105"/>
        <v>1061.8</v>
      </c>
      <c r="S1940" s="5">
        <v>1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1</v>
      </c>
      <c r="AA1940" s="5">
        <v>0</v>
      </c>
      <c r="AB1940" s="5">
        <v>0</v>
      </c>
      <c r="AC1940" s="5">
        <v>0</v>
      </c>
      <c r="AD1940" s="5">
        <v>0</v>
      </c>
      <c r="AE1940" s="115">
        <v>6834</v>
      </c>
      <c r="AF1940" s="5">
        <v>1</v>
      </c>
    </row>
    <row r="1941" spans="1:32" x14ac:dyDescent="0.25">
      <c r="A1941" s="2">
        <v>2013</v>
      </c>
      <c r="B1941" s="1" t="s">
        <v>30</v>
      </c>
      <c r="C1941" s="8">
        <v>28</v>
      </c>
      <c r="D1941" s="8">
        <v>2752</v>
      </c>
      <c r="E1941" s="9">
        <f t="shared" si="106"/>
        <v>8190.4761904761917</v>
      </c>
      <c r="F1941" s="8">
        <v>2505</v>
      </c>
      <c r="G1941" s="8">
        <v>161</v>
      </c>
      <c r="H1941" s="8">
        <v>105</v>
      </c>
      <c r="I1941" s="8">
        <v>0</v>
      </c>
      <c r="J1941" s="8">
        <v>0</v>
      </c>
      <c r="K1941" s="8">
        <v>0</v>
      </c>
      <c r="L1941" s="8">
        <v>3229</v>
      </c>
      <c r="M1941" s="9">
        <f t="shared" si="104"/>
        <v>115.32142857142857</v>
      </c>
      <c r="N1941" s="8">
        <v>13</v>
      </c>
      <c r="O1941" s="8">
        <v>4</v>
      </c>
      <c r="P1941" s="8">
        <v>0</v>
      </c>
      <c r="Q1941" s="8">
        <v>37460</v>
      </c>
      <c r="R1941" s="9">
        <f t="shared" si="105"/>
        <v>1337.8571428571429</v>
      </c>
      <c r="S1941" s="5">
        <v>1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1</v>
      </c>
      <c r="AA1941" s="5">
        <v>0</v>
      </c>
      <c r="AB1941" s="5">
        <v>0</v>
      </c>
      <c r="AC1941" s="5">
        <v>1</v>
      </c>
      <c r="AD1941" s="5">
        <v>0</v>
      </c>
      <c r="AE1941" s="115">
        <v>10260</v>
      </c>
      <c r="AF1941" s="5">
        <v>1</v>
      </c>
    </row>
    <row r="1942" spans="1:32" x14ac:dyDescent="0.25">
      <c r="A1942" s="2">
        <v>2013</v>
      </c>
      <c r="B1942" s="1" t="s">
        <v>30</v>
      </c>
      <c r="C1942" s="8">
        <v>8</v>
      </c>
      <c r="D1942" s="8">
        <v>918</v>
      </c>
      <c r="E1942" s="9">
        <f t="shared" si="106"/>
        <v>9562.5</v>
      </c>
      <c r="F1942" s="8">
        <v>1276</v>
      </c>
      <c r="G1942" s="8">
        <v>0</v>
      </c>
      <c r="H1942" s="8">
        <v>0</v>
      </c>
      <c r="I1942" s="8">
        <v>0</v>
      </c>
      <c r="J1942" s="8">
        <v>0</v>
      </c>
      <c r="K1942" s="8">
        <v>0</v>
      </c>
      <c r="L1942" s="8">
        <v>2562</v>
      </c>
      <c r="M1942" s="9">
        <f t="shared" si="104"/>
        <v>320.25</v>
      </c>
      <c r="N1942" s="8">
        <v>2</v>
      </c>
      <c r="O1942" s="8">
        <v>5</v>
      </c>
      <c r="P1942" s="8">
        <v>0</v>
      </c>
      <c r="Q1942" s="8">
        <v>20868</v>
      </c>
      <c r="R1942" s="9">
        <f t="shared" si="105"/>
        <v>2608.5</v>
      </c>
      <c r="S1942" s="5">
        <v>1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115">
        <v>1218</v>
      </c>
      <c r="AF1942" s="5">
        <v>1</v>
      </c>
    </row>
    <row r="1943" spans="1:32" x14ac:dyDescent="0.25">
      <c r="A1943" s="2">
        <v>2013</v>
      </c>
      <c r="B1943" s="1" t="s">
        <v>29</v>
      </c>
      <c r="C1943" s="9">
        <v>8</v>
      </c>
      <c r="D1943" s="9">
        <v>929</v>
      </c>
      <c r="E1943" s="9">
        <f t="shared" si="106"/>
        <v>9677.0833333333339</v>
      </c>
      <c r="F1943" s="9">
        <v>1055</v>
      </c>
      <c r="G1943" s="9">
        <v>123</v>
      </c>
      <c r="H1943" s="9">
        <v>106</v>
      </c>
      <c r="I1943" s="9">
        <v>0</v>
      </c>
      <c r="J1943" s="9">
        <v>0</v>
      </c>
      <c r="K1943" s="9">
        <v>0</v>
      </c>
      <c r="L1943" s="9">
        <v>1037</v>
      </c>
      <c r="M1943" s="9">
        <f t="shared" si="104"/>
        <v>129.625</v>
      </c>
      <c r="N1943" s="9">
        <v>5</v>
      </c>
      <c r="O1943" s="9">
        <v>2</v>
      </c>
      <c r="P1943" s="9">
        <v>0</v>
      </c>
      <c r="Q1943" s="9">
        <v>6627</v>
      </c>
      <c r="R1943" s="9">
        <f t="shared" si="105"/>
        <v>828.375</v>
      </c>
      <c r="S1943" s="5">
        <v>1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1</v>
      </c>
      <c r="AA1943" s="5">
        <v>0</v>
      </c>
      <c r="AB1943" s="5">
        <v>0</v>
      </c>
      <c r="AC1943" s="5">
        <v>1</v>
      </c>
      <c r="AD1943" s="5">
        <v>0</v>
      </c>
      <c r="AE1943" s="115">
        <v>3094</v>
      </c>
      <c r="AF1943" s="5">
        <v>1</v>
      </c>
    </row>
    <row r="1944" spans="1:32" x14ac:dyDescent="0.25">
      <c r="A1944" s="2">
        <v>2013</v>
      </c>
      <c r="B1944" s="1" t="s">
        <v>29</v>
      </c>
      <c r="C1944" s="8">
        <v>1</v>
      </c>
      <c r="D1944" s="8">
        <v>120</v>
      </c>
      <c r="E1944" s="9">
        <f t="shared" si="106"/>
        <v>10000</v>
      </c>
      <c r="F1944" s="8">
        <v>0</v>
      </c>
      <c r="G1944" s="8">
        <v>12</v>
      </c>
      <c r="H1944" s="8">
        <v>8</v>
      </c>
      <c r="I1944" s="8">
        <v>0</v>
      </c>
      <c r="J1944" s="8">
        <v>0</v>
      </c>
      <c r="K1944" s="8">
        <v>0</v>
      </c>
      <c r="L1944" s="8">
        <v>80</v>
      </c>
      <c r="M1944" s="9">
        <f t="shared" si="104"/>
        <v>80</v>
      </c>
      <c r="N1944" s="8">
        <v>0</v>
      </c>
      <c r="O1944" s="8">
        <v>0</v>
      </c>
      <c r="P1944" s="8">
        <v>0</v>
      </c>
      <c r="Q1944" s="8">
        <v>551</v>
      </c>
      <c r="R1944" s="9">
        <f t="shared" si="105"/>
        <v>551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1</v>
      </c>
      <c r="AA1944" s="5">
        <v>0</v>
      </c>
      <c r="AB1944" s="5">
        <v>0</v>
      </c>
      <c r="AC1944" s="5">
        <v>1</v>
      </c>
      <c r="AD1944" s="5">
        <v>0</v>
      </c>
      <c r="AE1944" s="115">
        <v>199</v>
      </c>
      <c r="AF1944" s="5">
        <v>0</v>
      </c>
    </row>
    <row r="1945" spans="1:32" x14ac:dyDescent="0.25">
      <c r="A1945" s="2">
        <v>2013</v>
      </c>
      <c r="B1945" s="1" t="s">
        <v>29</v>
      </c>
      <c r="C1945" s="8">
        <v>14</v>
      </c>
      <c r="D1945" s="8">
        <v>1393</v>
      </c>
      <c r="E1945" s="9">
        <f t="shared" si="106"/>
        <v>8291.6666666666661</v>
      </c>
      <c r="F1945" s="8">
        <v>700</v>
      </c>
      <c r="G1945" s="8">
        <v>153</v>
      </c>
      <c r="H1945" s="8">
        <v>106</v>
      </c>
      <c r="I1945" s="8">
        <v>0</v>
      </c>
      <c r="J1945" s="8">
        <v>0</v>
      </c>
      <c r="K1945" s="8">
        <v>0</v>
      </c>
      <c r="L1945" s="8">
        <v>1656</v>
      </c>
      <c r="M1945" s="9">
        <f t="shared" si="104"/>
        <v>118.28571428571429</v>
      </c>
      <c r="N1945" s="8">
        <v>4</v>
      </c>
      <c r="O1945" s="8">
        <v>2</v>
      </c>
      <c r="P1945" s="8">
        <v>2</v>
      </c>
      <c r="Q1945" s="8">
        <v>4733</v>
      </c>
      <c r="R1945" s="9">
        <f t="shared" si="105"/>
        <v>338.07142857142856</v>
      </c>
      <c r="S1945" s="5">
        <v>1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1</v>
      </c>
      <c r="AA1945" s="5">
        <v>0</v>
      </c>
      <c r="AB1945" s="5">
        <v>0</v>
      </c>
      <c r="AC1945" s="5">
        <v>1</v>
      </c>
      <c r="AD1945" s="5">
        <v>0</v>
      </c>
      <c r="AE1945" s="115">
        <v>4062</v>
      </c>
      <c r="AF1945" s="5">
        <v>1</v>
      </c>
    </row>
    <row r="1946" spans="1:32" x14ac:dyDescent="0.25">
      <c r="A1946" s="2">
        <v>2013</v>
      </c>
      <c r="B1946" s="1" t="s">
        <v>29</v>
      </c>
      <c r="C1946" s="8">
        <v>7</v>
      </c>
      <c r="D1946" s="8">
        <v>1042</v>
      </c>
      <c r="E1946" s="9">
        <f t="shared" si="106"/>
        <v>12404.761904761905</v>
      </c>
      <c r="F1946" s="8">
        <v>480</v>
      </c>
      <c r="G1946" s="8">
        <v>0</v>
      </c>
      <c r="H1946" s="8">
        <v>0</v>
      </c>
      <c r="I1946" s="8">
        <v>0</v>
      </c>
      <c r="J1946" s="8">
        <v>0</v>
      </c>
      <c r="K1946" s="8">
        <v>0</v>
      </c>
      <c r="L1946" s="8">
        <v>440</v>
      </c>
      <c r="M1946" s="9">
        <f t="shared" si="104"/>
        <v>62.857142857142854</v>
      </c>
      <c r="N1946" s="8">
        <v>4</v>
      </c>
      <c r="O1946" s="8">
        <v>1</v>
      </c>
      <c r="P1946" s="8">
        <v>0</v>
      </c>
      <c r="Q1946" s="8">
        <v>431</v>
      </c>
      <c r="R1946" s="9">
        <f t="shared" si="105"/>
        <v>61.571428571428569</v>
      </c>
      <c r="S1946" s="5">
        <v>1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0</v>
      </c>
      <c r="AD1946" s="5">
        <v>0</v>
      </c>
      <c r="AE1946" s="115">
        <v>2828</v>
      </c>
      <c r="AF1946" s="5">
        <v>1</v>
      </c>
    </row>
    <row r="1947" spans="1:32" x14ac:dyDescent="0.25">
      <c r="A1947" s="2">
        <v>2013</v>
      </c>
      <c r="B1947" s="1" t="s">
        <v>29</v>
      </c>
      <c r="C1947" s="8">
        <v>12</v>
      </c>
      <c r="D1947" s="8">
        <v>1281</v>
      </c>
      <c r="E1947" s="9">
        <f t="shared" si="106"/>
        <v>8895.8333333333339</v>
      </c>
      <c r="F1947" s="8">
        <v>864</v>
      </c>
      <c r="G1947" s="8">
        <v>168</v>
      </c>
      <c r="H1947" s="8">
        <v>138</v>
      </c>
      <c r="I1947" s="8">
        <v>0</v>
      </c>
      <c r="J1947" s="8">
        <v>0</v>
      </c>
      <c r="K1947" s="8">
        <v>0</v>
      </c>
      <c r="L1947" s="8">
        <v>1045</v>
      </c>
      <c r="M1947" s="9">
        <f t="shared" si="104"/>
        <v>87.083333333333329</v>
      </c>
      <c r="N1947" s="8">
        <v>6</v>
      </c>
      <c r="O1947" s="8">
        <v>0</v>
      </c>
      <c r="P1947" s="8">
        <v>0</v>
      </c>
      <c r="Q1947" s="8">
        <v>1157</v>
      </c>
      <c r="R1947" s="9">
        <f t="shared" si="105"/>
        <v>96.416666666666671</v>
      </c>
      <c r="S1947" s="5">
        <v>1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1</v>
      </c>
      <c r="AA1947" s="5">
        <v>0</v>
      </c>
      <c r="AB1947" s="5">
        <v>0</v>
      </c>
      <c r="AC1947" s="5">
        <v>1</v>
      </c>
      <c r="AD1947" s="5">
        <v>0</v>
      </c>
      <c r="AE1947" s="115">
        <v>3115</v>
      </c>
      <c r="AF1947" s="5">
        <v>0</v>
      </c>
    </row>
    <row r="1948" spans="1:32" x14ac:dyDescent="0.25">
      <c r="A1948" s="2">
        <v>2013</v>
      </c>
      <c r="B1948" s="1" t="s">
        <v>29</v>
      </c>
      <c r="C1948" s="8">
        <v>1</v>
      </c>
      <c r="D1948" s="8">
        <v>60</v>
      </c>
      <c r="E1948" s="9">
        <f t="shared" si="106"/>
        <v>5000</v>
      </c>
      <c r="F1948" s="8">
        <v>480</v>
      </c>
      <c r="G1948" s="8">
        <v>0</v>
      </c>
      <c r="H1948" s="8">
        <v>0</v>
      </c>
      <c r="I1948" s="8">
        <v>0</v>
      </c>
      <c r="J1948" s="8">
        <v>0</v>
      </c>
      <c r="K1948" s="8">
        <v>0</v>
      </c>
      <c r="L1948" s="8">
        <v>60</v>
      </c>
      <c r="M1948" s="9">
        <f t="shared" si="104"/>
        <v>60</v>
      </c>
      <c r="N1948" s="8">
        <v>1</v>
      </c>
      <c r="O1948" s="8">
        <v>0</v>
      </c>
      <c r="P1948" s="8">
        <v>0</v>
      </c>
      <c r="Q1948" s="8">
        <v>257</v>
      </c>
      <c r="R1948" s="9">
        <f t="shared" si="105"/>
        <v>257</v>
      </c>
      <c r="S1948" s="5">
        <v>1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0</v>
      </c>
      <c r="AD1948" s="5">
        <v>0</v>
      </c>
      <c r="AE1948" s="115">
        <v>1544</v>
      </c>
      <c r="AF1948" s="5">
        <v>0</v>
      </c>
    </row>
    <row r="1949" spans="1:32" x14ac:dyDescent="0.25">
      <c r="A1949" s="2">
        <v>2013</v>
      </c>
      <c r="B1949" s="1" t="s">
        <v>29</v>
      </c>
      <c r="C1949" s="8">
        <v>4</v>
      </c>
      <c r="D1949" s="8">
        <v>292</v>
      </c>
      <c r="E1949" s="9">
        <f t="shared" si="106"/>
        <v>6083.333333333333</v>
      </c>
      <c r="F1949" s="8">
        <v>1110</v>
      </c>
      <c r="G1949" s="8">
        <v>232</v>
      </c>
      <c r="H1949" s="8">
        <v>179</v>
      </c>
      <c r="I1949" s="8">
        <v>0</v>
      </c>
      <c r="J1949" s="8">
        <v>0</v>
      </c>
      <c r="K1949" s="8">
        <v>0</v>
      </c>
      <c r="L1949" s="8">
        <v>397</v>
      </c>
      <c r="M1949" s="9">
        <f t="shared" si="104"/>
        <v>99.25</v>
      </c>
      <c r="N1949" s="8">
        <v>1</v>
      </c>
      <c r="O1949" s="8">
        <v>0</v>
      </c>
      <c r="P1949" s="8">
        <v>0</v>
      </c>
      <c r="Q1949" s="8">
        <v>8866</v>
      </c>
      <c r="R1949" s="9">
        <f t="shared" si="105"/>
        <v>2216.5</v>
      </c>
      <c r="S1949" s="5">
        <v>1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1</v>
      </c>
      <c r="AA1949" s="5">
        <v>0</v>
      </c>
      <c r="AB1949" s="5">
        <v>0</v>
      </c>
      <c r="AC1949" s="5">
        <v>1</v>
      </c>
      <c r="AD1949" s="5">
        <v>0</v>
      </c>
      <c r="AE1949" s="115">
        <v>5338</v>
      </c>
      <c r="AF1949" s="5">
        <v>1</v>
      </c>
    </row>
    <row r="1950" spans="1:32" x14ac:dyDescent="0.25">
      <c r="A1950" s="2">
        <v>2013</v>
      </c>
      <c r="B1950" s="1" t="s">
        <v>30</v>
      </c>
      <c r="C1950" s="8">
        <v>3</v>
      </c>
      <c r="D1950" s="8">
        <v>211</v>
      </c>
      <c r="E1950" s="9">
        <f t="shared" si="106"/>
        <v>5861.1111111111104</v>
      </c>
      <c r="F1950" s="8">
        <v>390</v>
      </c>
      <c r="G1950" s="8">
        <v>0</v>
      </c>
      <c r="H1950" s="8">
        <v>0</v>
      </c>
      <c r="I1950" s="8">
        <v>0</v>
      </c>
      <c r="J1950" s="8">
        <v>0</v>
      </c>
      <c r="K1950" s="8">
        <v>0</v>
      </c>
      <c r="L1950" s="8">
        <v>1010</v>
      </c>
      <c r="M1950" s="9">
        <f t="shared" si="104"/>
        <v>336.66666666666669</v>
      </c>
      <c r="N1950" s="8">
        <v>4</v>
      </c>
      <c r="O1950" s="8">
        <v>2</v>
      </c>
      <c r="P1950" s="8">
        <v>0</v>
      </c>
      <c r="Q1950" s="8">
        <v>1071</v>
      </c>
      <c r="R1950" s="9">
        <f t="shared" si="105"/>
        <v>357</v>
      </c>
      <c r="S1950" s="5">
        <v>1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115">
        <v>183</v>
      </c>
      <c r="AF1950" s="5">
        <v>1</v>
      </c>
    </row>
    <row r="1951" spans="1:32" x14ac:dyDescent="0.25">
      <c r="A1951" s="2">
        <v>2013</v>
      </c>
      <c r="B1951" s="1" t="s">
        <v>30</v>
      </c>
      <c r="C1951" s="8">
        <v>136</v>
      </c>
      <c r="D1951" s="8">
        <v>31899</v>
      </c>
      <c r="E1951" s="9">
        <f t="shared" si="106"/>
        <v>19545.955882352941</v>
      </c>
      <c r="F1951" s="8">
        <v>2863</v>
      </c>
      <c r="G1951" s="8">
        <v>1370</v>
      </c>
      <c r="H1951" s="8">
        <v>525</v>
      </c>
      <c r="I1951" s="8">
        <v>0</v>
      </c>
      <c r="J1951" s="8">
        <v>0</v>
      </c>
      <c r="K1951" s="8">
        <v>0</v>
      </c>
      <c r="L1951" s="8">
        <v>14093</v>
      </c>
      <c r="M1951" s="9">
        <f t="shared" si="104"/>
        <v>103.625</v>
      </c>
      <c r="N1951" s="8">
        <v>39</v>
      </c>
      <c r="O1951" s="8">
        <v>5</v>
      </c>
      <c r="P1951" s="8">
        <v>2</v>
      </c>
      <c r="Q1951" s="8">
        <v>168414</v>
      </c>
      <c r="R1951" s="9">
        <f t="shared" si="105"/>
        <v>1238.3382352941176</v>
      </c>
      <c r="S1951" s="5">
        <v>1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1</v>
      </c>
      <c r="AA1951" s="5">
        <v>0</v>
      </c>
      <c r="AB1951" s="5">
        <v>0</v>
      </c>
      <c r="AC1951" s="5">
        <v>1</v>
      </c>
      <c r="AD1951" s="5">
        <v>0</v>
      </c>
      <c r="AE1951" s="115">
        <v>74711</v>
      </c>
      <c r="AF1951" s="5">
        <v>1</v>
      </c>
    </row>
    <row r="1952" spans="1:32" x14ac:dyDescent="0.25">
      <c r="A1952" s="2">
        <v>2013</v>
      </c>
      <c r="B1952" s="1" t="s">
        <v>30</v>
      </c>
      <c r="C1952" s="9">
        <v>9</v>
      </c>
      <c r="D1952" s="9">
        <v>758</v>
      </c>
      <c r="E1952" s="9">
        <f t="shared" si="106"/>
        <v>7018.5185185185192</v>
      </c>
      <c r="F1952" s="9">
        <v>460</v>
      </c>
      <c r="G1952" s="9">
        <v>0</v>
      </c>
      <c r="H1952" s="9">
        <v>0</v>
      </c>
      <c r="I1952" s="9">
        <v>0</v>
      </c>
      <c r="J1952" s="9">
        <v>0</v>
      </c>
      <c r="K1952" s="9">
        <v>0</v>
      </c>
      <c r="L1952" s="9">
        <v>160</v>
      </c>
      <c r="M1952" s="9">
        <f t="shared" si="104"/>
        <v>17.777777777777779</v>
      </c>
      <c r="N1952" s="9">
        <v>0</v>
      </c>
      <c r="O1952" s="9">
        <v>1</v>
      </c>
      <c r="P1952" s="9">
        <v>0</v>
      </c>
      <c r="Q1952" s="9">
        <v>1965</v>
      </c>
      <c r="R1952" s="9">
        <f t="shared" si="105"/>
        <v>218.33333333333334</v>
      </c>
      <c r="S1952" s="5">
        <v>1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115">
        <v>2288</v>
      </c>
      <c r="AF1952" s="5">
        <v>0</v>
      </c>
    </row>
    <row r="1953" spans="1:32" x14ac:dyDescent="0.25">
      <c r="A1953" s="2">
        <v>2013</v>
      </c>
      <c r="B1953" s="1" t="s">
        <v>29</v>
      </c>
      <c r="C1953" s="8">
        <v>47</v>
      </c>
      <c r="D1953" s="8">
        <v>4290</v>
      </c>
      <c r="E1953" s="9">
        <f t="shared" si="106"/>
        <v>7606.3829787234035</v>
      </c>
      <c r="F1953" s="8">
        <v>2403</v>
      </c>
      <c r="G1953" s="8">
        <v>750</v>
      </c>
      <c r="H1953" s="8">
        <v>347</v>
      </c>
      <c r="I1953" s="8">
        <v>0</v>
      </c>
      <c r="J1953" s="8">
        <v>0</v>
      </c>
      <c r="K1953" s="8">
        <v>0</v>
      </c>
      <c r="L1953" s="8">
        <v>5166</v>
      </c>
      <c r="M1953" s="9">
        <f t="shared" si="104"/>
        <v>109.91489361702128</v>
      </c>
      <c r="N1953" s="8">
        <v>15</v>
      </c>
      <c r="O1953" s="8">
        <v>3</v>
      </c>
      <c r="P1953" s="8">
        <v>1</v>
      </c>
      <c r="Q1953" s="8">
        <v>27458</v>
      </c>
      <c r="R1953" s="9">
        <f t="shared" si="105"/>
        <v>584.21276595744678</v>
      </c>
      <c r="S1953" s="5">
        <v>1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1</v>
      </c>
      <c r="AA1953" s="5">
        <v>0</v>
      </c>
      <c r="AB1953" s="5">
        <v>0</v>
      </c>
      <c r="AC1953" s="5">
        <v>1</v>
      </c>
      <c r="AD1953" s="5">
        <v>0</v>
      </c>
      <c r="AE1953" s="115">
        <v>26912</v>
      </c>
      <c r="AF1953" s="5">
        <v>0</v>
      </c>
    </row>
    <row r="1954" spans="1:32" x14ac:dyDescent="0.25">
      <c r="A1954" s="2">
        <v>2013</v>
      </c>
      <c r="B1954" s="1" t="s">
        <v>30</v>
      </c>
      <c r="C1954" s="8">
        <v>5</v>
      </c>
      <c r="D1954" s="8">
        <v>382</v>
      </c>
      <c r="E1954" s="9">
        <f t="shared" si="106"/>
        <v>6366.666666666667</v>
      </c>
      <c r="F1954" s="8">
        <v>200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395</v>
      </c>
      <c r="M1954" s="9">
        <f t="shared" si="104"/>
        <v>79</v>
      </c>
      <c r="N1954" s="8">
        <v>3</v>
      </c>
      <c r="O1954" s="8">
        <v>0</v>
      </c>
      <c r="P1954" s="8">
        <v>0</v>
      </c>
      <c r="Q1954" s="8">
        <v>656</v>
      </c>
      <c r="R1954" s="9">
        <f t="shared" si="105"/>
        <v>131.19999999999999</v>
      </c>
      <c r="S1954" s="5">
        <v>1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115">
        <v>1637</v>
      </c>
      <c r="AF1954" s="5">
        <v>0</v>
      </c>
    </row>
    <row r="1955" spans="1:32" x14ac:dyDescent="0.25">
      <c r="A1955" s="2">
        <v>2013</v>
      </c>
      <c r="B1955" s="1" t="s">
        <v>29</v>
      </c>
      <c r="C1955" s="8">
        <v>28</v>
      </c>
      <c r="D1955" s="8">
        <v>3693</v>
      </c>
      <c r="E1955" s="9">
        <f t="shared" si="106"/>
        <v>10991.071428571429</v>
      </c>
      <c r="F1955" s="8">
        <v>1820</v>
      </c>
      <c r="G1955" s="8">
        <v>0</v>
      </c>
      <c r="H1955" s="8">
        <v>0</v>
      </c>
      <c r="I1955" s="8">
        <v>0</v>
      </c>
      <c r="J1955" s="8">
        <v>0</v>
      </c>
      <c r="K1955" s="8">
        <v>0</v>
      </c>
      <c r="L1955" s="8">
        <v>995</v>
      </c>
      <c r="M1955" s="9">
        <f t="shared" si="104"/>
        <v>35.535714285714285</v>
      </c>
      <c r="N1955" s="8">
        <v>7</v>
      </c>
      <c r="O1955" s="8">
        <v>0</v>
      </c>
      <c r="P1955" s="8">
        <v>0</v>
      </c>
      <c r="Q1955" s="8">
        <v>6536</v>
      </c>
      <c r="R1955" s="9">
        <f t="shared" si="105"/>
        <v>233.42857142857142</v>
      </c>
      <c r="S1955" s="5">
        <v>1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5">
        <v>0</v>
      </c>
      <c r="Z1955" s="5">
        <v>0</v>
      </c>
      <c r="AA1955" s="5">
        <v>0</v>
      </c>
      <c r="AB1955" s="5">
        <v>0</v>
      </c>
      <c r="AC1955" s="5">
        <v>0</v>
      </c>
      <c r="AD1955" s="5">
        <v>0</v>
      </c>
      <c r="AE1955" s="115">
        <v>19344</v>
      </c>
      <c r="AF1955" s="5">
        <v>0</v>
      </c>
    </row>
    <row r="1956" spans="1:32" x14ac:dyDescent="0.25">
      <c r="A1956" s="2">
        <v>2013</v>
      </c>
      <c r="B1956" s="1" t="s">
        <v>30</v>
      </c>
      <c r="C1956" s="9">
        <v>105</v>
      </c>
      <c r="D1956" s="9">
        <v>13742</v>
      </c>
      <c r="E1956" s="9">
        <f t="shared" si="106"/>
        <v>10906.349206349207</v>
      </c>
      <c r="F1956" s="9">
        <v>7241</v>
      </c>
      <c r="G1956" s="9">
        <v>620</v>
      </c>
      <c r="H1956" s="9">
        <v>312</v>
      </c>
      <c r="I1956" s="9">
        <v>0</v>
      </c>
      <c r="J1956" s="9">
        <v>0</v>
      </c>
      <c r="K1956" s="9">
        <v>0</v>
      </c>
      <c r="L1956" s="9">
        <v>12740</v>
      </c>
      <c r="M1956" s="9">
        <f t="shared" si="104"/>
        <v>121.33333333333333</v>
      </c>
      <c r="N1956" s="9">
        <v>25</v>
      </c>
      <c r="O1956" s="9">
        <v>11</v>
      </c>
      <c r="P1956" s="9">
        <v>1</v>
      </c>
      <c r="Q1956" s="9">
        <v>122145</v>
      </c>
      <c r="R1956" s="9">
        <f t="shared" si="105"/>
        <v>1163.2857142857142</v>
      </c>
      <c r="S1956" s="5">
        <v>1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1</v>
      </c>
      <c r="AA1956" s="5">
        <v>0</v>
      </c>
      <c r="AB1956" s="5">
        <v>0</v>
      </c>
      <c r="AC1956" s="5">
        <v>1</v>
      </c>
      <c r="AD1956" s="5">
        <v>0</v>
      </c>
      <c r="AE1956" s="115">
        <v>37624</v>
      </c>
      <c r="AF1956" s="5">
        <v>1</v>
      </c>
    </row>
    <row r="1957" spans="1:32" x14ac:dyDescent="0.25">
      <c r="A1957" s="2">
        <v>2013</v>
      </c>
      <c r="B1957" s="1" t="s">
        <v>29</v>
      </c>
      <c r="C1957" s="8">
        <v>10</v>
      </c>
      <c r="D1957" s="8">
        <v>989</v>
      </c>
      <c r="E1957" s="9">
        <f t="shared" si="106"/>
        <v>8241.6666666666679</v>
      </c>
      <c r="F1957" s="8">
        <v>1270</v>
      </c>
      <c r="G1957" s="8">
        <v>0</v>
      </c>
      <c r="H1957" s="8">
        <v>0</v>
      </c>
      <c r="I1957" s="8">
        <v>0</v>
      </c>
      <c r="J1957" s="8">
        <v>0</v>
      </c>
      <c r="K1957" s="8">
        <v>0</v>
      </c>
      <c r="L1957" s="8">
        <v>2550</v>
      </c>
      <c r="M1957" s="9">
        <f t="shared" si="104"/>
        <v>255</v>
      </c>
      <c r="N1957" s="8">
        <v>6</v>
      </c>
      <c r="O1957" s="8">
        <v>5</v>
      </c>
      <c r="P1957" s="8">
        <v>0</v>
      </c>
      <c r="Q1957" s="8">
        <v>27383</v>
      </c>
      <c r="R1957" s="9">
        <f t="shared" si="105"/>
        <v>2738.3</v>
      </c>
      <c r="S1957" s="5">
        <v>1</v>
      </c>
      <c r="T1957" s="5">
        <v>0</v>
      </c>
      <c r="U1957" s="5">
        <v>1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0</v>
      </c>
      <c r="AD1957" s="5">
        <v>0</v>
      </c>
      <c r="AE1957" s="115">
        <v>4815</v>
      </c>
      <c r="AF1957" s="5">
        <v>1</v>
      </c>
    </row>
    <row r="1958" spans="1:32" x14ac:dyDescent="0.25">
      <c r="A1958" s="2">
        <v>2013</v>
      </c>
      <c r="B1958" s="1" t="s">
        <v>29</v>
      </c>
      <c r="C1958" s="8">
        <v>12</v>
      </c>
      <c r="D1958" s="8">
        <v>1204</v>
      </c>
      <c r="E1958" s="9">
        <f t="shared" si="106"/>
        <v>8361.1111111111113</v>
      </c>
      <c r="F1958" s="8">
        <v>1348</v>
      </c>
      <c r="G1958" s="8">
        <v>0</v>
      </c>
      <c r="H1958" s="8">
        <v>0</v>
      </c>
      <c r="I1958" s="8">
        <v>0</v>
      </c>
      <c r="J1958" s="8">
        <v>0</v>
      </c>
      <c r="K1958" s="8">
        <v>0</v>
      </c>
      <c r="L1958" s="8">
        <v>1158</v>
      </c>
      <c r="M1958" s="9">
        <f t="shared" si="104"/>
        <v>96.5</v>
      </c>
      <c r="N1958" s="8">
        <v>7</v>
      </c>
      <c r="O1958" s="8">
        <v>1</v>
      </c>
      <c r="P1958" s="8">
        <v>0</v>
      </c>
      <c r="Q1958" s="8">
        <v>19317</v>
      </c>
      <c r="R1958" s="9">
        <f t="shared" si="105"/>
        <v>1609.75</v>
      </c>
      <c r="S1958" s="5">
        <v>1</v>
      </c>
      <c r="T1958" s="5">
        <v>0</v>
      </c>
      <c r="U1958" s="5">
        <v>1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115">
        <v>5983</v>
      </c>
      <c r="AF1958" s="5">
        <v>1</v>
      </c>
    </row>
    <row r="1959" spans="1:32" x14ac:dyDescent="0.25">
      <c r="A1959" s="2">
        <v>2013</v>
      </c>
      <c r="B1959" s="1" t="s">
        <v>29</v>
      </c>
      <c r="C1959" s="8">
        <v>53</v>
      </c>
      <c r="D1959" s="8">
        <v>5902</v>
      </c>
      <c r="E1959" s="9">
        <f t="shared" si="106"/>
        <v>9279.8742138364778</v>
      </c>
      <c r="F1959" s="8">
        <v>4712</v>
      </c>
      <c r="G1959" s="8">
        <v>0</v>
      </c>
      <c r="H1959" s="8">
        <v>0</v>
      </c>
      <c r="I1959" s="8">
        <v>0</v>
      </c>
      <c r="J1959" s="8">
        <v>0</v>
      </c>
      <c r="K1959" s="8">
        <v>0</v>
      </c>
      <c r="L1959" s="8">
        <v>6544</v>
      </c>
      <c r="M1959" s="9">
        <f t="shared" si="104"/>
        <v>123.47169811320755</v>
      </c>
      <c r="N1959" s="8">
        <v>21</v>
      </c>
      <c r="O1959" s="8">
        <v>7</v>
      </c>
      <c r="P1959" s="8">
        <v>1</v>
      </c>
      <c r="Q1959" s="8">
        <v>77929</v>
      </c>
      <c r="R1959" s="9">
        <f t="shared" si="105"/>
        <v>1470.3584905660377</v>
      </c>
      <c r="S1959" s="5">
        <v>1</v>
      </c>
      <c r="T1959" s="5">
        <v>0</v>
      </c>
      <c r="U1959" s="5">
        <v>1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115">
        <v>29346</v>
      </c>
      <c r="AF1959" s="5">
        <v>1</v>
      </c>
    </row>
    <row r="1960" spans="1:32" x14ac:dyDescent="0.25">
      <c r="A1960" s="2">
        <v>2013</v>
      </c>
      <c r="B1960" s="1" t="s">
        <v>30</v>
      </c>
      <c r="C1960" s="8">
        <v>55</v>
      </c>
      <c r="D1960" s="8">
        <v>5217</v>
      </c>
      <c r="E1960" s="9">
        <f t="shared" si="106"/>
        <v>7904.545454545455</v>
      </c>
      <c r="F1960" s="8">
        <v>3632</v>
      </c>
      <c r="G1960" s="8">
        <v>440</v>
      </c>
      <c r="H1960" s="8">
        <v>196</v>
      </c>
      <c r="I1960" s="8">
        <v>0</v>
      </c>
      <c r="J1960" s="8">
        <v>0</v>
      </c>
      <c r="K1960" s="8">
        <v>0</v>
      </c>
      <c r="L1960" s="8">
        <v>5738</v>
      </c>
      <c r="M1960" s="9">
        <f t="shared" si="104"/>
        <v>104.32727272727273</v>
      </c>
      <c r="N1960" s="8">
        <v>13</v>
      </c>
      <c r="O1960" s="8">
        <v>6</v>
      </c>
      <c r="P1960" s="8">
        <v>3</v>
      </c>
      <c r="Q1960" s="8">
        <v>48679</v>
      </c>
      <c r="R1960" s="9">
        <f t="shared" si="105"/>
        <v>885.07272727272732</v>
      </c>
      <c r="S1960" s="5">
        <v>1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1</v>
      </c>
      <c r="AA1960" s="5">
        <v>0</v>
      </c>
      <c r="AB1960" s="5">
        <v>0</v>
      </c>
      <c r="AC1960" s="5">
        <v>1</v>
      </c>
      <c r="AD1960" s="5">
        <v>0</v>
      </c>
      <c r="AE1960" s="115">
        <v>18341</v>
      </c>
      <c r="AF1960" s="5">
        <v>0</v>
      </c>
    </row>
    <row r="1961" spans="1:32" x14ac:dyDescent="0.25">
      <c r="A1961" s="2">
        <v>2013</v>
      </c>
      <c r="B1961" s="1" t="s">
        <v>30</v>
      </c>
      <c r="C1961" s="8">
        <v>175</v>
      </c>
      <c r="D1961" s="8">
        <v>25099</v>
      </c>
      <c r="E1961" s="9">
        <f t="shared" si="106"/>
        <v>11951.904761904761</v>
      </c>
      <c r="F1961" s="8">
        <v>7017</v>
      </c>
      <c r="G1961" s="8">
        <v>1312</v>
      </c>
      <c r="H1961" s="8">
        <v>437</v>
      </c>
      <c r="I1961" s="8">
        <v>0</v>
      </c>
      <c r="J1961" s="8">
        <v>0</v>
      </c>
      <c r="K1961" s="8">
        <v>0</v>
      </c>
      <c r="L1961" s="8">
        <v>9722</v>
      </c>
      <c r="M1961" s="9">
        <f t="shared" si="104"/>
        <v>55.554285714285712</v>
      </c>
      <c r="N1961" s="8">
        <v>31</v>
      </c>
      <c r="O1961" s="8">
        <v>13</v>
      </c>
      <c r="P1961" s="8">
        <v>3</v>
      </c>
      <c r="Q1961" s="8">
        <v>152381</v>
      </c>
      <c r="R1961" s="9">
        <f t="shared" si="105"/>
        <v>870.74857142857138</v>
      </c>
      <c r="S1961" s="5">
        <v>1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1</v>
      </c>
      <c r="AA1961" s="5">
        <v>0</v>
      </c>
      <c r="AB1961" s="5">
        <v>0</v>
      </c>
      <c r="AC1961" s="5">
        <v>1</v>
      </c>
      <c r="AD1961" s="5">
        <v>0</v>
      </c>
      <c r="AE1961" s="115">
        <v>77337</v>
      </c>
      <c r="AF1961" s="5">
        <v>0</v>
      </c>
    </row>
    <row r="1962" spans="1:32" x14ac:dyDescent="0.25">
      <c r="A1962" s="2">
        <v>2013</v>
      </c>
      <c r="B1962" s="1" t="s">
        <v>29</v>
      </c>
      <c r="C1962" s="9">
        <v>63</v>
      </c>
      <c r="D1962" s="9">
        <v>6940</v>
      </c>
      <c r="E1962" s="9">
        <f t="shared" si="106"/>
        <v>9179.8941798941796</v>
      </c>
      <c r="F1962" s="9">
        <v>3760</v>
      </c>
      <c r="G1962" s="9">
        <v>815</v>
      </c>
      <c r="H1962" s="9">
        <v>327</v>
      </c>
      <c r="I1962" s="9">
        <v>0</v>
      </c>
      <c r="J1962" s="9">
        <v>0</v>
      </c>
      <c r="K1962" s="9">
        <v>0</v>
      </c>
      <c r="L1962" s="9">
        <v>11802</v>
      </c>
      <c r="M1962" s="9">
        <f t="shared" si="104"/>
        <v>187.33333333333334</v>
      </c>
      <c r="N1962" s="9">
        <v>22</v>
      </c>
      <c r="O1962" s="9">
        <v>6</v>
      </c>
      <c r="P1962" s="9">
        <v>2</v>
      </c>
      <c r="Q1962" s="9">
        <v>50909</v>
      </c>
      <c r="R1962" s="9">
        <f t="shared" si="105"/>
        <v>808.07936507936506</v>
      </c>
      <c r="S1962" s="5">
        <v>1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1</v>
      </c>
      <c r="AA1962" s="5">
        <v>0</v>
      </c>
      <c r="AB1962" s="5">
        <v>0</v>
      </c>
      <c r="AC1962" s="5">
        <v>1</v>
      </c>
      <c r="AD1962" s="5">
        <v>0</v>
      </c>
      <c r="AE1962" s="115">
        <v>22440</v>
      </c>
      <c r="AF1962" s="5">
        <v>0</v>
      </c>
    </row>
    <row r="1963" spans="1:32" x14ac:dyDescent="0.25">
      <c r="A1963" s="2">
        <v>2013</v>
      </c>
      <c r="B1963" s="1" t="s">
        <v>30</v>
      </c>
      <c r="C1963" s="8">
        <v>6</v>
      </c>
      <c r="D1963" s="8">
        <v>667</v>
      </c>
      <c r="E1963" s="9">
        <f t="shared" si="106"/>
        <v>9263.8888888888887</v>
      </c>
      <c r="F1963" s="8">
        <v>1772</v>
      </c>
      <c r="G1963" s="8">
        <v>36</v>
      </c>
      <c r="H1963" s="8">
        <v>26</v>
      </c>
      <c r="I1963" s="8">
        <v>0</v>
      </c>
      <c r="J1963" s="8">
        <v>0</v>
      </c>
      <c r="K1963" s="8">
        <v>0</v>
      </c>
      <c r="L1963" s="8">
        <v>1131</v>
      </c>
      <c r="M1963" s="9">
        <f t="shared" si="104"/>
        <v>188.5</v>
      </c>
      <c r="N1963" s="8">
        <v>9</v>
      </c>
      <c r="O1963" s="8">
        <v>2</v>
      </c>
      <c r="P1963" s="8">
        <v>0</v>
      </c>
      <c r="Q1963" s="8">
        <v>8911</v>
      </c>
      <c r="R1963" s="9">
        <f t="shared" si="105"/>
        <v>1485.1666666666667</v>
      </c>
      <c r="S1963" s="5">
        <v>1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1</v>
      </c>
      <c r="AA1963" s="5">
        <v>0</v>
      </c>
      <c r="AB1963" s="5">
        <v>0</v>
      </c>
      <c r="AC1963" s="5">
        <v>1</v>
      </c>
      <c r="AD1963" s="5">
        <v>0</v>
      </c>
      <c r="AE1963" s="115">
        <v>2109</v>
      </c>
      <c r="AF1963" s="5">
        <v>0</v>
      </c>
    </row>
    <row r="1964" spans="1:32" x14ac:dyDescent="0.25">
      <c r="A1964" s="2">
        <v>2013</v>
      </c>
      <c r="B1964" s="1" t="s">
        <v>29</v>
      </c>
      <c r="C1964" s="8">
        <v>1</v>
      </c>
      <c r="D1964" s="8">
        <v>40</v>
      </c>
      <c r="E1964" s="9">
        <f t="shared" si="106"/>
        <v>3333.3333333333335</v>
      </c>
      <c r="F1964" s="8">
        <v>89</v>
      </c>
      <c r="G1964" s="8">
        <v>0</v>
      </c>
      <c r="H1964" s="8">
        <v>0</v>
      </c>
      <c r="I1964" s="8">
        <v>0</v>
      </c>
      <c r="J1964" s="8">
        <v>0</v>
      </c>
      <c r="K1964" s="8">
        <v>0</v>
      </c>
      <c r="L1964" s="8">
        <v>823</v>
      </c>
      <c r="M1964" s="9">
        <f t="shared" si="104"/>
        <v>823</v>
      </c>
      <c r="N1964" s="8">
        <v>1</v>
      </c>
      <c r="O1964" s="8">
        <v>1</v>
      </c>
      <c r="P1964" s="8">
        <v>0</v>
      </c>
      <c r="Q1964" s="8">
        <v>639</v>
      </c>
      <c r="R1964" s="9">
        <f t="shared" si="105"/>
        <v>639</v>
      </c>
      <c r="S1964" s="5">
        <v>1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115">
        <v>102</v>
      </c>
      <c r="AF1964" s="5">
        <v>0</v>
      </c>
    </row>
    <row r="1965" spans="1:32" x14ac:dyDescent="0.25">
      <c r="A1965" s="2">
        <v>2013</v>
      </c>
      <c r="B1965" s="1" t="s">
        <v>30</v>
      </c>
      <c r="C1965" s="8">
        <v>6</v>
      </c>
      <c r="D1965" s="8">
        <v>796</v>
      </c>
      <c r="E1965" s="9">
        <f t="shared" si="106"/>
        <v>11055.555555555555</v>
      </c>
      <c r="F1965" s="8">
        <v>2336</v>
      </c>
      <c r="G1965" s="8">
        <v>135</v>
      </c>
      <c r="H1965" s="8">
        <v>46</v>
      </c>
      <c r="I1965" s="8">
        <v>0</v>
      </c>
      <c r="J1965" s="8">
        <v>0</v>
      </c>
      <c r="K1965" s="8">
        <v>0</v>
      </c>
      <c r="L1965" s="8">
        <v>7505</v>
      </c>
      <c r="M1965" s="9">
        <f t="shared" si="104"/>
        <v>1250.8333333333333</v>
      </c>
      <c r="N1965" s="8">
        <v>16</v>
      </c>
      <c r="O1965" s="8">
        <v>5</v>
      </c>
      <c r="P1965" s="8">
        <v>1</v>
      </c>
      <c r="Q1965" s="8">
        <v>24584</v>
      </c>
      <c r="R1965" s="9">
        <f t="shared" si="105"/>
        <v>4097.333333333333</v>
      </c>
      <c r="S1965" s="5">
        <v>1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1</v>
      </c>
      <c r="Z1965" s="5">
        <v>1</v>
      </c>
      <c r="AA1965" s="5">
        <v>0</v>
      </c>
      <c r="AB1965" s="5">
        <v>0</v>
      </c>
      <c r="AC1965" s="5">
        <v>1</v>
      </c>
      <c r="AD1965" s="5">
        <v>0</v>
      </c>
      <c r="AE1965" s="115">
        <v>8191</v>
      </c>
      <c r="AF1965" s="5">
        <v>0</v>
      </c>
    </row>
    <row r="1966" spans="1:32" x14ac:dyDescent="0.25">
      <c r="A1966" s="2">
        <v>2013</v>
      </c>
      <c r="B1966" s="1" t="s">
        <v>29</v>
      </c>
      <c r="C1966" s="8">
        <v>30</v>
      </c>
      <c r="D1966" s="8">
        <v>3420</v>
      </c>
      <c r="E1966" s="9">
        <f t="shared" si="106"/>
        <v>9500</v>
      </c>
      <c r="F1966" s="8">
        <v>1900</v>
      </c>
      <c r="G1966" s="8">
        <v>315</v>
      </c>
      <c r="H1966" s="8">
        <v>152</v>
      </c>
      <c r="I1966" s="8">
        <v>142</v>
      </c>
      <c r="J1966" s="8">
        <v>0</v>
      </c>
      <c r="K1966" s="8">
        <v>0</v>
      </c>
      <c r="L1966" s="8">
        <v>3452</v>
      </c>
      <c r="M1966" s="9">
        <f t="shared" si="104"/>
        <v>115.06666666666666</v>
      </c>
      <c r="N1966" s="8">
        <v>6</v>
      </c>
      <c r="O1966" s="8">
        <v>1</v>
      </c>
      <c r="P1966" s="8">
        <v>0</v>
      </c>
      <c r="Q1966" s="8">
        <v>67305</v>
      </c>
      <c r="R1966" s="9">
        <f t="shared" si="105"/>
        <v>2243.5</v>
      </c>
      <c r="S1966" s="5">
        <v>1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1</v>
      </c>
      <c r="Z1966" s="5">
        <v>1</v>
      </c>
      <c r="AA1966" s="5">
        <v>1</v>
      </c>
      <c r="AB1966" s="5">
        <v>0</v>
      </c>
      <c r="AC1966" s="5">
        <v>1</v>
      </c>
      <c r="AD1966" s="5">
        <v>0</v>
      </c>
      <c r="AE1966" s="115">
        <v>15528</v>
      </c>
      <c r="AF1966" s="5">
        <v>1</v>
      </c>
    </row>
    <row r="1967" spans="1:32" x14ac:dyDescent="0.25">
      <c r="A1967" s="2">
        <v>2013</v>
      </c>
      <c r="B1967" s="1" t="s">
        <v>30</v>
      </c>
      <c r="C1967" s="8">
        <v>31</v>
      </c>
      <c r="D1967" s="8">
        <v>3453</v>
      </c>
      <c r="E1967" s="9">
        <f t="shared" si="106"/>
        <v>9282.2580645161306</v>
      </c>
      <c r="F1967" s="8">
        <v>3344</v>
      </c>
      <c r="G1967" s="8">
        <v>479</v>
      </c>
      <c r="H1967" s="8">
        <v>333</v>
      </c>
      <c r="I1967" s="8">
        <v>0</v>
      </c>
      <c r="J1967" s="8">
        <v>0</v>
      </c>
      <c r="K1967" s="8">
        <v>0</v>
      </c>
      <c r="L1967" s="8">
        <v>3345</v>
      </c>
      <c r="M1967" s="9">
        <f t="shared" si="104"/>
        <v>107.90322580645162</v>
      </c>
      <c r="N1967" s="8">
        <v>11</v>
      </c>
      <c r="O1967" s="8">
        <v>2</v>
      </c>
      <c r="P1967" s="8">
        <v>1</v>
      </c>
      <c r="Q1967" s="8">
        <v>33445</v>
      </c>
      <c r="R1967" s="9">
        <f t="shared" si="105"/>
        <v>1078.8709677419354</v>
      </c>
      <c r="S1967" s="5">
        <v>1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1</v>
      </c>
      <c r="AA1967" s="5">
        <v>0</v>
      </c>
      <c r="AB1967" s="5">
        <v>0</v>
      </c>
      <c r="AC1967" s="5">
        <v>1</v>
      </c>
      <c r="AD1967" s="5">
        <v>0</v>
      </c>
      <c r="AE1967" s="115">
        <v>16451</v>
      </c>
      <c r="AF1967" s="5">
        <v>0</v>
      </c>
    </row>
    <row r="1968" spans="1:32" x14ac:dyDescent="0.25">
      <c r="A1968" s="2">
        <v>2013</v>
      </c>
      <c r="B1968" s="1" t="s">
        <v>30</v>
      </c>
      <c r="C1968" s="8">
        <v>1</v>
      </c>
      <c r="D1968" s="8">
        <v>110</v>
      </c>
      <c r="E1968" s="9">
        <f t="shared" si="106"/>
        <v>9166.6666666666661</v>
      </c>
      <c r="F1968" s="8">
        <v>800</v>
      </c>
      <c r="G1968" s="8">
        <v>0</v>
      </c>
      <c r="H1968" s="8">
        <v>0</v>
      </c>
      <c r="I1968" s="8">
        <v>0</v>
      </c>
      <c r="J1968" s="8">
        <v>0</v>
      </c>
      <c r="K1968" s="8">
        <v>0</v>
      </c>
      <c r="L1968" s="8">
        <v>610</v>
      </c>
      <c r="M1968" s="9">
        <f t="shared" si="104"/>
        <v>610</v>
      </c>
      <c r="N1968" s="8">
        <v>2</v>
      </c>
      <c r="O1968" s="8">
        <v>1</v>
      </c>
      <c r="P1968" s="8">
        <v>0</v>
      </c>
      <c r="Q1968" s="8">
        <v>13631</v>
      </c>
      <c r="R1968" s="9">
        <f t="shared" si="105"/>
        <v>13631</v>
      </c>
      <c r="S1968" s="5">
        <v>1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0</v>
      </c>
      <c r="AD1968" s="5">
        <v>0</v>
      </c>
      <c r="AE1968" s="115">
        <v>84</v>
      </c>
      <c r="AF1968" s="5">
        <v>1</v>
      </c>
    </row>
    <row r="1969" spans="1:32" x14ac:dyDescent="0.25">
      <c r="A1969" s="2">
        <v>2013</v>
      </c>
      <c r="B1969" s="1" t="s">
        <v>30</v>
      </c>
      <c r="C1969" s="8">
        <v>5</v>
      </c>
      <c r="D1969" s="8">
        <v>503</v>
      </c>
      <c r="E1969" s="9">
        <f t="shared" si="106"/>
        <v>8383.3333333333321</v>
      </c>
      <c r="F1969" s="8">
        <v>1690</v>
      </c>
      <c r="G1969" s="8">
        <v>54</v>
      </c>
      <c r="H1969" s="8">
        <v>36</v>
      </c>
      <c r="I1969" s="8">
        <v>0</v>
      </c>
      <c r="J1969" s="8">
        <v>0</v>
      </c>
      <c r="K1969" s="8">
        <v>0</v>
      </c>
      <c r="L1969" s="8">
        <v>5706</v>
      </c>
      <c r="M1969" s="9">
        <f t="shared" si="104"/>
        <v>1141.2</v>
      </c>
      <c r="N1969" s="8">
        <v>6</v>
      </c>
      <c r="O1969" s="8">
        <v>1</v>
      </c>
      <c r="P1969" s="8">
        <v>0</v>
      </c>
      <c r="Q1969" s="8">
        <v>9931</v>
      </c>
      <c r="R1969" s="9">
        <f t="shared" si="105"/>
        <v>1986.2</v>
      </c>
      <c r="S1969" s="5">
        <v>1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1</v>
      </c>
      <c r="AA1969" s="5">
        <v>0</v>
      </c>
      <c r="AB1969" s="5">
        <v>0</v>
      </c>
      <c r="AC1969" s="5">
        <v>1</v>
      </c>
      <c r="AD1969" s="5">
        <v>0</v>
      </c>
      <c r="AE1969" s="115">
        <v>1480</v>
      </c>
      <c r="AF1969" s="5">
        <v>0</v>
      </c>
    </row>
    <row r="1970" spans="1:32" x14ac:dyDescent="0.25">
      <c r="A1970" s="2">
        <v>2013</v>
      </c>
      <c r="B1970" s="1" t="s">
        <v>30</v>
      </c>
      <c r="C1970" s="8">
        <v>1</v>
      </c>
      <c r="D1970" s="8">
        <v>130</v>
      </c>
      <c r="E1970" s="9">
        <f t="shared" si="106"/>
        <v>10833.333333333334</v>
      </c>
      <c r="F1970" s="8">
        <v>342</v>
      </c>
      <c r="G1970" s="8">
        <v>0</v>
      </c>
      <c r="H1970" s="8">
        <v>0</v>
      </c>
      <c r="I1970" s="8">
        <v>0</v>
      </c>
      <c r="J1970" s="8">
        <v>0</v>
      </c>
      <c r="K1970" s="8">
        <v>0</v>
      </c>
      <c r="L1970" s="8">
        <v>396</v>
      </c>
      <c r="M1970" s="9">
        <f t="shared" si="104"/>
        <v>396</v>
      </c>
      <c r="N1970" s="8">
        <v>2</v>
      </c>
      <c r="O1970" s="8">
        <v>1</v>
      </c>
      <c r="P1970" s="8">
        <v>0</v>
      </c>
      <c r="Q1970" s="8">
        <v>919</v>
      </c>
      <c r="R1970" s="9">
        <f t="shared" si="105"/>
        <v>919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115">
        <v>119</v>
      </c>
      <c r="AF1970" s="5">
        <v>0</v>
      </c>
    </row>
    <row r="1971" spans="1:32" x14ac:dyDescent="0.25">
      <c r="A1971" s="2">
        <v>2013</v>
      </c>
      <c r="B1971" s="1" t="s">
        <v>30</v>
      </c>
      <c r="C1971" s="8">
        <v>5</v>
      </c>
      <c r="D1971" s="8">
        <v>507</v>
      </c>
      <c r="E1971" s="9">
        <f t="shared" si="106"/>
        <v>8450.0000000000018</v>
      </c>
      <c r="F1971" s="8">
        <v>1005</v>
      </c>
      <c r="G1971" s="8">
        <v>0</v>
      </c>
      <c r="H1971" s="8">
        <v>0</v>
      </c>
      <c r="I1971" s="8">
        <v>0</v>
      </c>
      <c r="J1971" s="8">
        <v>0</v>
      </c>
      <c r="K1971" s="8">
        <v>0</v>
      </c>
      <c r="L1971" s="8">
        <v>1377</v>
      </c>
      <c r="M1971" s="9">
        <f t="shared" si="104"/>
        <v>275.39999999999998</v>
      </c>
      <c r="N1971" s="8">
        <v>4</v>
      </c>
      <c r="O1971" s="8">
        <v>0</v>
      </c>
      <c r="P1971" s="8">
        <v>0</v>
      </c>
      <c r="Q1971" s="8">
        <v>6235</v>
      </c>
      <c r="R1971" s="9">
        <f t="shared" si="105"/>
        <v>1247</v>
      </c>
      <c r="S1971" s="5">
        <v>1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115">
        <v>2402</v>
      </c>
      <c r="AF1971" s="5">
        <v>0</v>
      </c>
    </row>
    <row r="1972" spans="1:32" x14ac:dyDescent="0.25">
      <c r="A1972" s="2">
        <v>2013</v>
      </c>
      <c r="B1972" s="1" t="s">
        <v>30</v>
      </c>
      <c r="C1972" s="38">
        <v>5</v>
      </c>
      <c r="D1972" s="38">
        <v>673</v>
      </c>
      <c r="E1972" s="9">
        <f t="shared" si="106"/>
        <v>11216.666666666666</v>
      </c>
      <c r="F1972" s="38">
        <v>1831</v>
      </c>
      <c r="G1972" s="38">
        <v>162</v>
      </c>
      <c r="H1972" s="38">
        <v>18</v>
      </c>
      <c r="I1972" s="38">
        <v>0</v>
      </c>
      <c r="J1972" s="38">
        <v>0</v>
      </c>
      <c r="K1972" s="38">
        <v>0</v>
      </c>
      <c r="L1972" s="38">
        <v>1961</v>
      </c>
      <c r="M1972" s="9">
        <f t="shared" si="104"/>
        <v>392.2</v>
      </c>
      <c r="N1972" s="38">
        <v>5</v>
      </c>
      <c r="O1972" s="38">
        <v>2</v>
      </c>
      <c r="P1972" s="38">
        <v>0</v>
      </c>
      <c r="Q1972" s="38">
        <v>60659</v>
      </c>
      <c r="R1972" s="9">
        <f t="shared" si="105"/>
        <v>12131.8</v>
      </c>
      <c r="S1972" s="5">
        <v>1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1</v>
      </c>
      <c r="Z1972" s="5">
        <v>1</v>
      </c>
      <c r="AA1972" s="5">
        <v>0</v>
      </c>
      <c r="AB1972" s="5">
        <v>0</v>
      </c>
      <c r="AC1972" s="5">
        <v>1</v>
      </c>
      <c r="AD1972" s="5">
        <v>0</v>
      </c>
      <c r="AE1972" s="115">
        <v>8594</v>
      </c>
      <c r="AF1972" s="5">
        <v>0</v>
      </c>
    </row>
    <row r="1973" spans="1:32" x14ac:dyDescent="0.25">
      <c r="A1973" s="2">
        <v>2013</v>
      </c>
      <c r="B1973" s="1" t="s">
        <v>30</v>
      </c>
      <c r="C1973" s="9">
        <v>24</v>
      </c>
      <c r="D1973" s="9">
        <v>2300</v>
      </c>
      <c r="E1973" s="9">
        <f t="shared" si="106"/>
        <v>7986.1111111111104</v>
      </c>
      <c r="F1973" s="9">
        <v>2432</v>
      </c>
      <c r="G1973" s="9">
        <v>314</v>
      </c>
      <c r="H1973" s="9">
        <v>150</v>
      </c>
      <c r="I1973" s="9">
        <v>0</v>
      </c>
      <c r="J1973" s="9">
        <v>0</v>
      </c>
      <c r="K1973" s="9">
        <v>0</v>
      </c>
      <c r="L1973" s="9">
        <v>3977</v>
      </c>
      <c r="M1973" s="9">
        <f t="shared" si="104"/>
        <v>165.70833333333334</v>
      </c>
      <c r="N1973" s="9">
        <v>17</v>
      </c>
      <c r="O1973" s="9">
        <v>4</v>
      </c>
      <c r="P1973" s="9">
        <v>1</v>
      </c>
      <c r="Q1973" s="9">
        <v>28165</v>
      </c>
      <c r="R1973" s="9">
        <f t="shared" si="105"/>
        <v>1173.5416666666667</v>
      </c>
      <c r="S1973" s="5">
        <v>1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1</v>
      </c>
      <c r="AA1973" s="5">
        <v>0</v>
      </c>
      <c r="AB1973" s="5">
        <v>0</v>
      </c>
      <c r="AC1973" s="5">
        <v>1</v>
      </c>
      <c r="AD1973" s="5">
        <v>0</v>
      </c>
      <c r="AE1973" s="115">
        <v>5980</v>
      </c>
      <c r="AF1973" s="5">
        <v>1</v>
      </c>
    </row>
    <row r="1974" spans="1:32" x14ac:dyDescent="0.25">
      <c r="A1974" s="2">
        <v>2013</v>
      </c>
      <c r="B1974" s="1" t="s">
        <v>30</v>
      </c>
      <c r="C1974" s="9">
        <v>17</v>
      </c>
      <c r="D1974" s="9">
        <v>1562</v>
      </c>
      <c r="E1974" s="9">
        <f t="shared" si="106"/>
        <v>7656.8627450980384</v>
      </c>
      <c r="F1974" s="9">
        <v>1058</v>
      </c>
      <c r="G1974" s="9">
        <v>162</v>
      </c>
      <c r="H1974" s="9">
        <v>98</v>
      </c>
      <c r="I1974" s="9">
        <v>9</v>
      </c>
      <c r="J1974" s="9">
        <v>0</v>
      </c>
      <c r="K1974" s="9">
        <v>0</v>
      </c>
      <c r="L1974" s="9">
        <v>1200</v>
      </c>
      <c r="M1974" s="9">
        <f t="shared" si="104"/>
        <v>70.588235294117652</v>
      </c>
      <c r="N1974" s="9">
        <v>6</v>
      </c>
      <c r="O1974" s="9">
        <v>2</v>
      </c>
      <c r="P1974" s="9">
        <v>1</v>
      </c>
      <c r="Q1974" s="9">
        <v>17674</v>
      </c>
      <c r="R1974" s="9">
        <f t="shared" si="105"/>
        <v>1039.6470588235295</v>
      </c>
      <c r="S1974" s="5">
        <v>1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1</v>
      </c>
      <c r="AA1974" s="5">
        <v>1</v>
      </c>
      <c r="AB1974" s="5">
        <v>0</v>
      </c>
      <c r="AC1974" s="5">
        <v>1</v>
      </c>
      <c r="AD1974" s="5">
        <v>0</v>
      </c>
      <c r="AE1974" s="115">
        <v>4358</v>
      </c>
      <c r="AF1974" s="5">
        <v>0</v>
      </c>
    </row>
    <row r="1975" spans="1:32" x14ac:dyDescent="0.25">
      <c r="A1975" s="2">
        <v>2013</v>
      </c>
      <c r="B1975" s="1" t="s">
        <v>30</v>
      </c>
      <c r="C1975" s="9">
        <v>12</v>
      </c>
      <c r="D1975" s="9">
        <v>1160</v>
      </c>
      <c r="E1975" s="9">
        <f t="shared" si="106"/>
        <v>8055.5555555555557</v>
      </c>
      <c r="F1975" s="9">
        <v>1065</v>
      </c>
      <c r="G1975" s="9">
        <v>133</v>
      </c>
      <c r="H1975" s="9">
        <v>101</v>
      </c>
      <c r="I1975" s="9">
        <v>0</v>
      </c>
      <c r="J1975" s="9">
        <v>0</v>
      </c>
      <c r="K1975" s="9">
        <v>0</v>
      </c>
      <c r="L1975" s="9">
        <v>2473</v>
      </c>
      <c r="M1975" s="9">
        <f t="shared" si="104"/>
        <v>206.08333333333334</v>
      </c>
      <c r="N1975" s="9">
        <v>11</v>
      </c>
      <c r="O1975" s="9">
        <v>3</v>
      </c>
      <c r="P1975" s="9">
        <v>1</v>
      </c>
      <c r="Q1975" s="9">
        <v>12635</v>
      </c>
      <c r="R1975" s="9">
        <f t="shared" si="105"/>
        <v>1052.9166666666667</v>
      </c>
      <c r="S1975" s="5">
        <v>1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1</v>
      </c>
      <c r="AA1975" s="5">
        <v>0</v>
      </c>
      <c r="AB1975" s="5">
        <v>0</v>
      </c>
      <c r="AC1975" s="5">
        <v>1</v>
      </c>
      <c r="AD1975" s="5">
        <v>0</v>
      </c>
      <c r="AE1975" s="115">
        <v>4684</v>
      </c>
      <c r="AF1975" s="5">
        <v>0</v>
      </c>
    </row>
    <row r="1976" spans="1:32" x14ac:dyDescent="0.25">
      <c r="A1976" s="2">
        <v>2013</v>
      </c>
      <c r="B1976" s="1" t="s">
        <v>30</v>
      </c>
      <c r="C1976" s="9">
        <v>6</v>
      </c>
      <c r="D1976" s="9">
        <v>522</v>
      </c>
      <c r="E1976" s="9">
        <f t="shared" si="106"/>
        <v>7250</v>
      </c>
      <c r="F1976" s="9">
        <v>1617</v>
      </c>
      <c r="G1976" s="9">
        <v>106</v>
      </c>
      <c r="H1976" s="9">
        <v>0</v>
      </c>
      <c r="I1976" s="9">
        <v>0</v>
      </c>
      <c r="J1976" s="9">
        <v>0</v>
      </c>
      <c r="K1976" s="9">
        <v>0</v>
      </c>
      <c r="L1976" s="9">
        <v>370</v>
      </c>
      <c r="M1976" s="9">
        <f t="shared" si="104"/>
        <v>61.666666666666664</v>
      </c>
      <c r="N1976" s="9">
        <v>1</v>
      </c>
      <c r="O1976" s="9">
        <v>1</v>
      </c>
      <c r="P1976" s="9">
        <v>0</v>
      </c>
      <c r="Q1976" s="9">
        <v>8247</v>
      </c>
      <c r="R1976" s="9">
        <f t="shared" si="105"/>
        <v>1374.5</v>
      </c>
      <c r="S1976" s="5">
        <v>1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1</v>
      </c>
      <c r="AA1976" s="5">
        <v>0</v>
      </c>
      <c r="AB1976" s="5">
        <v>0</v>
      </c>
      <c r="AC1976" s="5">
        <v>0</v>
      </c>
      <c r="AD1976" s="5">
        <v>0</v>
      </c>
      <c r="AE1976" s="115">
        <v>2684</v>
      </c>
      <c r="AF1976" s="5">
        <v>0</v>
      </c>
    </row>
    <row r="1977" spans="1:32" x14ac:dyDescent="0.25">
      <c r="A1977" s="2">
        <v>2013</v>
      </c>
      <c r="B1977" s="1" t="s">
        <v>30</v>
      </c>
      <c r="C1977" s="9">
        <v>3</v>
      </c>
      <c r="D1977" s="9">
        <v>321</v>
      </c>
      <c r="E1977" s="9">
        <f t="shared" si="106"/>
        <v>8916.6666666666661</v>
      </c>
      <c r="F1977" s="9">
        <v>351</v>
      </c>
      <c r="G1977" s="9">
        <v>46</v>
      </c>
      <c r="H1977" s="9">
        <v>0</v>
      </c>
      <c r="I1977" s="9">
        <v>0</v>
      </c>
      <c r="J1977" s="9">
        <v>0</v>
      </c>
      <c r="K1977" s="9">
        <v>0</v>
      </c>
      <c r="L1977" s="9">
        <v>879</v>
      </c>
      <c r="M1977" s="9">
        <f t="shared" si="104"/>
        <v>293</v>
      </c>
      <c r="N1977" s="9">
        <v>4</v>
      </c>
      <c r="O1977" s="9">
        <v>1</v>
      </c>
      <c r="P1977" s="9">
        <v>0</v>
      </c>
      <c r="Q1977" s="9">
        <v>7532</v>
      </c>
      <c r="R1977" s="9">
        <f t="shared" si="105"/>
        <v>2510.6666666666665</v>
      </c>
      <c r="S1977" s="5">
        <v>1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  <c r="Z1977" s="5">
        <v>1</v>
      </c>
      <c r="AA1977" s="5">
        <v>0</v>
      </c>
      <c r="AB1977" s="5">
        <v>0</v>
      </c>
      <c r="AC1977" s="5">
        <v>0</v>
      </c>
      <c r="AD1977" s="5">
        <v>0</v>
      </c>
      <c r="AE1977" s="115">
        <v>1378</v>
      </c>
      <c r="AF1977" s="5">
        <v>0</v>
      </c>
    </row>
    <row r="1978" spans="1:32" x14ac:dyDescent="0.25">
      <c r="A1978" s="2">
        <v>2013</v>
      </c>
      <c r="B1978" s="1" t="s">
        <v>30</v>
      </c>
      <c r="C1978" s="6">
        <v>2</v>
      </c>
      <c r="D1978" s="6">
        <v>100</v>
      </c>
      <c r="E1978" s="9">
        <f t="shared" si="106"/>
        <v>4166.666666666667</v>
      </c>
      <c r="F1978" s="6">
        <v>365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100</v>
      </c>
      <c r="M1978" s="9">
        <f t="shared" si="104"/>
        <v>50</v>
      </c>
      <c r="N1978" s="6">
        <v>0</v>
      </c>
      <c r="O1978" s="6">
        <v>0</v>
      </c>
      <c r="P1978" s="6">
        <v>0</v>
      </c>
      <c r="Q1978" s="6">
        <v>2147</v>
      </c>
      <c r="R1978" s="9">
        <f t="shared" si="105"/>
        <v>1073.5</v>
      </c>
      <c r="S1978" s="5">
        <v>1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115">
        <v>286</v>
      </c>
      <c r="AF1978" s="5">
        <v>0</v>
      </c>
    </row>
    <row r="1979" spans="1:32" x14ac:dyDescent="0.25">
      <c r="A1979" s="2">
        <v>2013</v>
      </c>
      <c r="B1979" s="1" t="s">
        <v>30</v>
      </c>
      <c r="C1979" s="6">
        <v>5</v>
      </c>
      <c r="D1979" s="6">
        <v>422</v>
      </c>
      <c r="E1979" s="9">
        <f t="shared" si="106"/>
        <v>7033.3333333333339</v>
      </c>
      <c r="F1979" s="6">
        <v>310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210</v>
      </c>
      <c r="M1979" s="9">
        <f t="shared" si="104"/>
        <v>42</v>
      </c>
      <c r="N1979" s="6">
        <v>4</v>
      </c>
      <c r="O1979" s="6">
        <v>0</v>
      </c>
      <c r="P1979" s="6">
        <v>0</v>
      </c>
      <c r="Q1979" s="6">
        <v>1973</v>
      </c>
      <c r="R1979" s="9">
        <f t="shared" si="105"/>
        <v>394.6</v>
      </c>
      <c r="S1979" s="5">
        <v>1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115">
        <v>586</v>
      </c>
      <c r="AF1979" s="5">
        <v>0</v>
      </c>
    </row>
    <row r="1980" spans="1:32" x14ac:dyDescent="0.25">
      <c r="A1980" s="2">
        <v>2013</v>
      </c>
      <c r="B1980" s="1" t="s">
        <v>31</v>
      </c>
      <c r="C1980" s="9">
        <v>87</v>
      </c>
      <c r="D1980" s="9">
        <v>12148</v>
      </c>
      <c r="E1980" s="9">
        <f t="shared" si="106"/>
        <v>11636.0153256705</v>
      </c>
      <c r="F1980" s="9">
        <v>4610</v>
      </c>
      <c r="G1980" s="9">
        <v>1100</v>
      </c>
      <c r="H1980" s="9">
        <v>425</v>
      </c>
      <c r="I1980" s="9">
        <v>0</v>
      </c>
      <c r="J1980" s="9">
        <v>0</v>
      </c>
      <c r="K1980" s="9">
        <v>0</v>
      </c>
      <c r="L1980" s="9">
        <v>5877</v>
      </c>
      <c r="M1980" s="9">
        <f t="shared" si="104"/>
        <v>67.551724137931032</v>
      </c>
      <c r="N1980" s="9">
        <v>31</v>
      </c>
      <c r="O1980" s="9">
        <v>5</v>
      </c>
      <c r="P1980" s="9">
        <v>0</v>
      </c>
      <c r="Q1980" s="9">
        <v>101724</v>
      </c>
      <c r="R1980" s="9">
        <f t="shared" si="105"/>
        <v>1169.2413793103449</v>
      </c>
      <c r="S1980" s="5">
        <v>1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1</v>
      </c>
      <c r="AA1980" s="5">
        <v>0</v>
      </c>
      <c r="AB1980" s="5">
        <v>0</v>
      </c>
      <c r="AC1980" s="5">
        <v>1</v>
      </c>
      <c r="AD1980" s="5">
        <v>0</v>
      </c>
      <c r="AE1980" s="115">
        <v>42149</v>
      </c>
      <c r="AF1980" s="5">
        <v>0</v>
      </c>
    </row>
    <row r="1981" spans="1:32" x14ac:dyDescent="0.25">
      <c r="A1981" s="2">
        <v>2013</v>
      </c>
      <c r="B1981" s="1" t="s">
        <v>29</v>
      </c>
      <c r="C1981" s="8">
        <v>1</v>
      </c>
      <c r="D1981" s="8">
        <v>160</v>
      </c>
      <c r="E1981" s="9">
        <f t="shared" si="106"/>
        <v>13333.333333333334</v>
      </c>
      <c r="F1981" s="8">
        <v>1331</v>
      </c>
      <c r="G1981" s="8">
        <v>33</v>
      </c>
      <c r="H1981" s="8">
        <v>12</v>
      </c>
      <c r="I1981" s="8">
        <v>0</v>
      </c>
      <c r="J1981" s="8">
        <v>0</v>
      </c>
      <c r="K1981" s="8">
        <v>0</v>
      </c>
      <c r="L1981" s="8">
        <v>685</v>
      </c>
      <c r="M1981" s="9">
        <f t="shared" si="104"/>
        <v>685</v>
      </c>
      <c r="N1981" s="8">
        <v>0</v>
      </c>
      <c r="O1981" s="8">
        <v>0</v>
      </c>
      <c r="P1981" s="8">
        <v>0</v>
      </c>
      <c r="Q1981" s="8">
        <v>1490</v>
      </c>
      <c r="R1981" s="9">
        <f t="shared" si="105"/>
        <v>1490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1</v>
      </c>
      <c r="AD1981" s="5">
        <v>0</v>
      </c>
      <c r="AE1981" s="115">
        <v>8239</v>
      </c>
      <c r="AF1981" s="5">
        <v>0</v>
      </c>
    </row>
    <row r="1982" spans="1:32" x14ac:dyDescent="0.25">
      <c r="A1982" s="2">
        <v>2013</v>
      </c>
      <c r="B1982" s="1" t="s">
        <v>29</v>
      </c>
      <c r="C1982" s="8">
        <v>96</v>
      </c>
      <c r="D1982" s="8">
        <v>12206</v>
      </c>
      <c r="E1982" s="9">
        <f t="shared" si="106"/>
        <v>10595.486111111111</v>
      </c>
      <c r="F1982" s="8">
        <v>2598</v>
      </c>
      <c r="G1982" s="8">
        <v>1037</v>
      </c>
      <c r="H1982" s="8">
        <v>452</v>
      </c>
      <c r="I1982" s="8">
        <v>0</v>
      </c>
      <c r="J1982" s="8">
        <v>0</v>
      </c>
      <c r="K1982" s="8">
        <v>0</v>
      </c>
      <c r="L1982" s="8">
        <v>9092</v>
      </c>
      <c r="M1982" s="9">
        <f t="shared" si="104"/>
        <v>94.708333333333329</v>
      </c>
      <c r="N1982" s="8">
        <v>25</v>
      </c>
      <c r="O1982" s="8">
        <v>6</v>
      </c>
      <c r="P1982" s="8">
        <v>3</v>
      </c>
      <c r="Q1982" s="8">
        <v>50607</v>
      </c>
      <c r="R1982" s="9">
        <f t="shared" si="105"/>
        <v>527.15625</v>
      </c>
      <c r="S1982" s="5">
        <v>1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1</v>
      </c>
      <c r="AA1982" s="5">
        <v>0</v>
      </c>
      <c r="AB1982" s="5">
        <v>0</v>
      </c>
      <c r="AC1982" s="5">
        <v>1</v>
      </c>
      <c r="AD1982" s="5">
        <v>0</v>
      </c>
      <c r="AE1982" s="115">
        <v>34478</v>
      </c>
      <c r="AF1982" s="5">
        <v>0</v>
      </c>
    </row>
    <row r="1983" spans="1:32" x14ac:dyDescent="0.25">
      <c r="A1983" s="2">
        <v>2013</v>
      </c>
      <c r="B1983" s="1" t="s">
        <v>29</v>
      </c>
      <c r="C1983" s="8">
        <v>34</v>
      </c>
      <c r="D1983" s="8">
        <v>3431</v>
      </c>
      <c r="E1983" s="9">
        <f t="shared" si="106"/>
        <v>8409.3137254901958</v>
      </c>
      <c r="F1983" s="8">
        <v>2896</v>
      </c>
      <c r="G1983" s="8">
        <v>513</v>
      </c>
      <c r="H1983" s="8">
        <v>216</v>
      </c>
      <c r="I1983" s="8">
        <v>0</v>
      </c>
      <c r="J1983" s="8">
        <v>0</v>
      </c>
      <c r="K1983" s="8">
        <v>0</v>
      </c>
      <c r="L1983" s="8">
        <v>4402</v>
      </c>
      <c r="M1983" s="9">
        <f t="shared" si="104"/>
        <v>129.47058823529412</v>
      </c>
      <c r="N1983" s="8">
        <v>14</v>
      </c>
      <c r="O1983" s="8">
        <v>1</v>
      </c>
      <c r="P1983" s="8">
        <v>2</v>
      </c>
      <c r="Q1983" s="8">
        <v>14813</v>
      </c>
      <c r="R1983" s="9">
        <f t="shared" si="105"/>
        <v>435.6764705882353</v>
      </c>
      <c r="S1983" s="5">
        <v>1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1</v>
      </c>
      <c r="AA1983" s="5">
        <v>0</v>
      </c>
      <c r="AB1983" s="5">
        <v>0</v>
      </c>
      <c r="AC1983" s="5">
        <v>1</v>
      </c>
      <c r="AD1983" s="5">
        <v>0</v>
      </c>
      <c r="AE1983" s="115">
        <v>8438</v>
      </c>
      <c r="AF1983" s="5">
        <v>1</v>
      </c>
    </row>
    <row r="1984" spans="1:32" x14ac:dyDescent="0.25">
      <c r="A1984" s="2">
        <v>2013</v>
      </c>
      <c r="B1984" s="1" t="s">
        <v>30</v>
      </c>
      <c r="C1984" s="8">
        <v>165</v>
      </c>
      <c r="D1984" s="8">
        <v>31860</v>
      </c>
      <c r="E1984" s="9">
        <f t="shared" si="106"/>
        <v>16090.90909090909</v>
      </c>
      <c r="F1984" s="8">
        <v>4087</v>
      </c>
      <c r="G1984" s="8">
        <v>2052</v>
      </c>
      <c r="H1984" s="8">
        <v>670</v>
      </c>
      <c r="I1984" s="8">
        <v>0</v>
      </c>
      <c r="J1984" s="8">
        <v>0</v>
      </c>
      <c r="K1984" s="8">
        <v>0</v>
      </c>
      <c r="L1984" s="8">
        <v>11725</v>
      </c>
      <c r="M1984" s="9">
        <f t="shared" si="104"/>
        <v>71.060606060606062</v>
      </c>
      <c r="N1984" s="8">
        <v>34</v>
      </c>
      <c r="O1984" s="8">
        <v>5</v>
      </c>
      <c r="P1984" s="8">
        <v>5</v>
      </c>
      <c r="Q1984" s="8">
        <v>226682</v>
      </c>
      <c r="R1984" s="9">
        <f t="shared" si="105"/>
        <v>1373.830303030303</v>
      </c>
      <c r="S1984" s="5">
        <v>1</v>
      </c>
      <c r="T1984" s="5">
        <v>0</v>
      </c>
      <c r="U1984" s="5">
        <v>1</v>
      </c>
      <c r="V1984" s="5">
        <v>0</v>
      </c>
      <c r="W1984" s="5">
        <v>0</v>
      </c>
      <c r="X1984" s="5">
        <v>0</v>
      </c>
      <c r="Y1984" s="5">
        <v>0</v>
      </c>
      <c r="Z1984" s="5">
        <v>1</v>
      </c>
      <c r="AA1984" s="5">
        <v>0</v>
      </c>
      <c r="AB1984" s="5">
        <v>0</v>
      </c>
      <c r="AC1984" s="5">
        <v>1</v>
      </c>
      <c r="AD1984" s="5">
        <v>0</v>
      </c>
      <c r="AE1984" s="115">
        <v>105451</v>
      </c>
      <c r="AF1984" s="5">
        <v>1</v>
      </c>
    </row>
    <row r="1985" spans="1:32" x14ac:dyDescent="0.25">
      <c r="A1985" s="2">
        <v>2013</v>
      </c>
      <c r="B1985" s="1" t="s">
        <v>29</v>
      </c>
      <c r="C1985" s="8">
        <v>81</v>
      </c>
      <c r="D1985" s="8">
        <v>11078</v>
      </c>
      <c r="E1985" s="9">
        <f t="shared" si="106"/>
        <v>11397.119341563786</v>
      </c>
      <c r="F1985" s="8">
        <v>2590</v>
      </c>
      <c r="G1985" s="8">
        <v>889</v>
      </c>
      <c r="H1985" s="8">
        <v>426</v>
      </c>
      <c r="I1985" s="8">
        <v>0</v>
      </c>
      <c r="J1985" s="8">
        <v>0</v>
      </c>
      <c r="K1985" s="8">
        <v>0</v>
      </c>
      <c r="L1985" s="8">
        <v>4198</v>
      </c>
      <c r="M1985" s="9">
        <f t="shared" si="104"/>
        <v>51.827160493827158</v>
      </c>
      <c r="N1985" s="8">
        <v>0</v>
      </c>
      <c r="O1985" s="8">
        <v>3</v>
      </c>
      <c r="P1985" s="8">
        <v>2</v>
      </c>
      <c r="Q1985" s="8">
        <v>20298</v>
      </c>
      <c r="R1985" s="9">
        <f t="shared" si="105"/>
        <v>250.59259259259258</v>
      </c>
      <c r="S1985" s="5">
        <v>1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1</v>
      </c>
      <c r="AA1985" s="5">
        <v>0</v>
      </c>
      <c r="AB1985" s="5">
        <v>0</v>
      </c>
      <c r="AC1985" s="5">
        <v>1</v>
      </c>
      <c r="AD1985" s="5">
        <v>0</v>
      </c>
      <c r="AE1985" s="115">
        <v>24625</v>
      </c>
      <c r="AF1985" s="5">
        <v>0</v>
      </c>
    </row>
    <row r="1986" spans="1:32" x14ac:dyDescent="0.25">
      <c r="A1986" s="2">
        <v>2013</v>
      </c>
      <c r="B1986" s="1" t="s">
        <v>30</v>
      </c>
      <c r="C1986" s="8">
        <v>78</v>
      </c>
      <c r="D1986" s="8">
        <v>11200</v>
      </c>
      <c r="E1986" s="9">
        <f t="shared" si="106"/>
        <v>11965.811965811967</v>
      </c>
      <c r="F1986" s="8">
        <v>2505</v>
      </c>
      <c r="G1986" s="8">
        <v>605</v>
      </c>
      <c r="H1986" s="8">
        <v>269</v>
      </c>
      <c r="I1986" s="8">
        <v>0</v>
      </c>
      <c r="J1986" s="8">
        <v>0</v>
      </c>
      <c r="K1986" s="8">
        <v>0</v>
      </c>
      <c r="L1986" s="8">
        <v>6956</v>
      </c>
      <c r="M1986" s="9">
        <f t="shared" si="104"/>
        <v>89.179487179487182</v>
      </c>
      <c r="N1986" s="8">
        <v>33</v>
      </c>
      <c r="O1986" s="8">
        <v>4</v>
      </c>
      <c r="P1986" s="8">
        <v>2</v>
      </c>
      <c r="Q1986" s="8">
        <v>51962</v>
      </c>
      <c r="R1986" s="9">
        <f t="shared" si="105"/>
        <v>666.17948717948718</v>
      </c>
      <c r="S1986" s="5">
        <v>1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1</v>
      </c>
      <c r="AA1986" s="5">
        <v>0</v>
      </c>
      <c r="AB1986" s="5">
        <v>0</v>
      </c>
      <c r="AC1986" s="5">
        <v>1</v>
      </c>
      <c r="AD1986" s="5">
        <v>0</v>
      </c>
      <c r="AE1986" s="115">
        <v>24156</v>
      </c>
      <c r="AF1986" s="5">
        <v>1</v>
      </c>
    </row>
    <row r="1987" spans="1:32" x14ac:dyDescent="0.25">
      <c r="A1987" s="2">
        <v>2013</v>
      </c>
      <c r="B1987" s="1" t="s">
        <v>30</v>
      </c>
      <c r="C1987" s="8">
        <v>60</v>
      </c>
      <c r="D1987" s="8">
        <v>7109</v>
      </c>
      <c r="E1987" s="9">
        <f t="shared" si="106"/>
        <v>9873.6111111111113</v>
      </c>
      <c r="F1987" s="8">
        <v>2608</v>
      </c>
      <c r="G1987" s="8">
        <v>650</v>
      </c>
      <c r="H1987" s="8">
        <v>225</v>
      </c>
      <c r="I1987" s="8">
        <v>0</v>
      </c>
      <c r="J1987" s="8">
        <v>0</v>
      </c>
      <c r="K1987" s="8">
        <v>0</v>
      </c>
      <c r="L1987" s="8">
        <v>5845</v>
      </c>
      <c r="M1987" s="9">
        <f t="shared" si="104"/>
        <v>97.416666666666671</v>
      </c>
      <c r="N1987" s="8">
        <v>21</v>
      </c>
      <c r="O1987" s="8">
        <v>5</v>
      </c>
      <c r="P1987" s="8">
        <v>2</v>
      </c>
      <c r="Q1987" s="8">
        <v>44642</v>
      </c>
      <c r="R1987" s="9">
        <f t="shared" si="105"/>
        <v>744.0333333333333</v>
      </c>
      <c r="S1987" s="5">
        <v>1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1</v>
      </c>
      <c r="AA1987" s="5">
        <v>0</v>
      </c>
      <c r="AB1987" s="5">
        <v>0</v>
      </c>
      <c r="AC1987" s="5">
        <v>1</v>
      </c>
      <c r="AD1987" s="5">
        <v>0</v>
      </c>
      <c r="AE1987" s="115">
        <v>18394</v>
      </c>
      <c r="AF1987" s="5">
        <v>0</v>
      </c>
    </row>
    <row r="1988" spans="1:32" x14ac:dyDescent="0.25">
      <c r="A1988" s="2">
        <v>2013</v>
      </c>
      <c r="B1988" s="1" t="s">
        <v>30</v>
      </c>
      <c r="C1988" s="8">
        <v>31</v>
      </c>
      <c r="D1988" s="8">
        <v>3246</v>
      </c>
      <c r="E1988" s="9">
        <f t="shared" si="106"/>
        <v>8725.8064516129016</v>
      </c>
      <c r="F1988" s="8">
        <v>1384</v>
      </c>
      <c r="G1988" s="8">
        <v>224</v>
      </c>
      <c r="H1988" s="8">
        <v>140</v>
      </c>
      <c r="I1988" s="8">
        <v>0</v>
      </c>
      <c r="J1988" s="8">
        <v>0</v>
      </c>
      <c r="K1988" s="8">
        <v>0</v>
      </c>
      <c r="L1988" s="8">
        <v>2530</v>
      </c>
      <c r="M1988" s="9">
        <f t="shared" ref="M1988:M2051" si="107">L1988/C1988</f>
        <v>81.612903225806448</v>
      </c>
      <c r="N1988" s="8">
        <v>9</v>
      </c>
      <c r="O1988" s="8">
        <v>1</v>
      </c>
      <c r="P1988" s="8">
        <v>2</v>
      </c>
      <c r="Q1988" s="8">
        <v>17598</v>
      </c>
      <c r="R1988" s="9">
        <f t="shared" ref="R1988:R2051" si="108">Q1988/C1988</f>
        <v>567.67741935483866</v>
      </c>
      <c r="S1988" s="5">
        <v>1</v>
      </c>
      <c r="T1988" s="5">
        <v>0</v>
      </c>
      <c r="U1988" s="5">
        <v>1</v>
      </c>
      <c r="V1988" s="5">
        <v>0</v>
      </c>
      <c r="W1988" s="5">
        <v>0</v>
      </c>
      <c r="X1988" s="5">
        <v>0</v>
      </c>
      <c r="Y1988" s="5">
        <v>0</v>
      </c>
      <c r="Z1988" s="5">
        <v>1</v>
      </c>
      <c r="AA1988" s="5">
        <v>0</v>
      </c>
      <c r="AB1988" s="5">
        <v>0</v>
      </c>
      <c r="AC1988" s="5">
        <v>1</v>
      </c>
      <c r="AD1988" s="5">
        <v>0</v>
      </c>
      <c r="AE1988" s="115">
        <v>13263</v>
      </c>
      <c r="AF1988" s="5">
        <v>0</v>
      </c>
    </row>
    <row r="1989" spans="1:32" x14ac:dyDescent="0.25">
      <c r="A1989" s="2">
        <v>2013</v>
      </c>
      <c r="B1989" s="1" t="s">
        <v>29</v>
      </c>
      <c r="C1989" s="8">
        <v>12</v>
      </c>
      <c r="D1989" s="8">
        <v>1184</v>
      </c>
      <c r="E1989" s="9">
        <f t="shared" si="106"/>
        <v>8222.2222222222226</v>
      </c>
      <c r="F1989" s="8">
        <v>367</v>
      </c>
      <c r="G1989" s="8">
        <v>145</v>
      </c>
      <c r="H1989" s="8">
        <v>50</v>
      </c>
      <c r="I1989" s="8">
        <v>0</v>
      </c>
      <c r="J1989" s="8">
        <v>0</v>
      </c>
      <c r="K1989" s="8">
        <v>0</v>
      </c>
      <c r="L1989" s="8">
        <v>1638</v>
      </c>
      <c r="M1989" s="9">
        <f t="shared" si="107"/>
        <v>136.5</v>
      </c>
      <c r="N1989" s="8">
        <v>8</v>
      </c>
      <c r="O1989" s="8">
        <v>2</v>
      </c>
      <c r="P1989" s="8">
        <v>0</v>
      </c>
      <c r="Q1989" s="8">
        <v>9234</v>
      </c>
      <c r="R1989" s="9">
        <f t="shared" si="108"/>
        <v>769.5</v>
      </c>
      <c r="S1989" s="5">
        <v>1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1</v>
      </c>
      <c r="AA1989" s="5">
        <v>0</v>
      </c>
      <c r="AB1989" s="5">
        <v>0</v>
      </c>
      <c r="AC1989" s="5">
        <v>1</v>
      </c>
      <c r="AD1989" s="5">
        <v>0</v>
      </c>
      <c r="AE1989" s="115">
        <v>3580</v>
      </c>
      <c r="AF1989" s="5">
        <v>1</v>
      </c>
    </row>
    <row r="1990" spans="1:32" x14ac:dyDescent="0.25">
      <c r="A1990" s="2">
        <v>2013</v>
      </c>
      <c r="B1990" s="1" t="s">
        <v>30</v>
      </c>
      <c r="C1990" s="8">
        <v>13</v>
      </c>
      <c r="D1990" s="8">
        <v>917</v>
      </c>
      <c r="E1990" s="9">
        <f t="shared" si="106"/>
        <v>5878.2051282051279</v>
      </c>
      <c r="F1990" s="8">
        <v>1100</v>
      </c>
      <c r="G1990" s="8">
        <v>35</v>
      </c>
      <c r="H1990" s="8">
        <v>25</v>
      </c>
      <c r="I1990" s="8">
        <v>0</v>
      </c>
      <c r="J1990" s="8">
        <v>0</v>
      </c>
      <c r="K1990" s="8">
        <v>0</v>
      </c>
      <c r="L1990" s="8">
        <v>604</v>
      </c>
      <c r="M1990" s="9">
        <f t="shared" si="107"/>
        <v>46.46153846153846</v>
      </c>
      <c r="N1990" s="8">
        <v>1</v>
      </c>
      <c r="O1990" s="8">
        <v>0</v>
      </c>
      <c r="P1990" s="8">
        <v>0</v>
      </c>
      <c r="Q1990" s="8">
        <v>1628</v>
      </c>
      <c r="R1990" s="9">
        <f t="shared" si="108"/>
        <v>125.23076923076923</v>
      </c>
      <c r="S1990" s="5">
        <v>1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1</v>
      </c>
      <c r="AA1990" s="5">
        <v>0</v>
      </c>
      <c r="AB1990" s="5">
        <v>0</v>
      </c>
      <c r="AC1990" s="5">
        <v>1</v>
      </c>
      <c r="AD1990" s="5">
        <v>0</v>
      </c>
      <c r="AE1990" s="115">
        <v>2044</v>
      </c>
      <c r="AF1990" s="5">
        <v>0</v>
      </c>
    </row>
    <row r="1991" spans="1:32" x14ac:dyDescent="0.25">
      <c r="A1991" s="2">
        <v>2013</v>
      </c>
      <c r="B1991" s="1" t="s">
        <v>30</v>
      </c>
      <c r="C1991" s="8">
        <v>32</v>
      </c>
      <c r="D1991" s="8">
        <v>3674</v>
      </c>
      <c r="E1991" s="9">
        <f t="shared" si="106"/>
        <v>9567.7083333333339</v>
      </c>
      <c r="F1991" s="8">
        <v>2390</v>
      </c>
      <c r="G1991" s="8">
        <v>459</v>
      </c>
      <c r="H1991" s="8">
        <v>252</v>
      </c>
      <c r="I1991" s="8">
        <v>0</v>
      </c>
      <c r="J1991" s="8">
        <v>0</v>
      </c>
      <c r="K1991" s="8">
        <v>0</v>
      </c>
      <c r="L1991" s="8">
        <v>3275</v>
      </c>
      <c r="M1991" s="9">
        <f t="shared" si="107"/>
        <v>102.34375</v>
      </c>
      <c r="N1991" s="8">
        <v>13</v>
      </c>
      <c r="O1991" s="8">
        <v>3</v>
      </c>
      <c r="P1991" s="8">
        <v>2</v>
      </c>
      <c r="Q1991" s="8">
        <v>24533</v>
      </c>
      <c r="R1991" s="9">
        <f t="shared" si="108"/>
        <v>766.65625</v>
      </c>
      <c r="S1991" s="5">
        <v>1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1</v>
      </c>
      <c r="AA1991" s="5">
        <v>0</v>
      </c>
      <c r="AB1991" s="5">
        <v>0</v>
      </c>
      <c r="AC1991" s="5">
        <v>1</v>
      </c>
      <c r="AD1991" s="5">
        <v>0</v>
      </c>
      <c r="AE1991" s="115">
        <v>13853</v>
      </c>
      <c r="AF1991" s="5">
        <v>0</v>
      </c>
    </row>
    <row r="1992" spans="1:32" x14ac:dyDescent="0.25">
      <c r="A1992" s="2">
        <v>2013</v>
      </c>
      <c r="B1992" s="1" t="s">
        <v>29</v>
      </c>
      <c r="C1992" s="8">
        <v>75</v>
      </c>
      <c r="D1992" s="8">
        <v>9048</v>
      </c>
      <c r="E1992" s="9">
        <f t="shared" si="106"/>
        <v>10053.333333333332</v>
      </c>
      <c r="F1992" s="8">
        <v>1517</v>
      </c>
      <c r="G1992" s="8">
        <v>629</v>
      </c>
      <c r="H1992" s="8">
        <v>215</v>
      </c>
      <c r="I1992" s="8">
        <v>0</v>
      </c>
      <c r="J1992" s="8">
        <v>0</v>
      </c>
      <c r="K1992" s="8">
        <v>0</v>
      </c>
      <c r="L1992" s="8">
        <v>3698</v>
      </c>
      <c r="M1992" s="9">
        <f t="shared" si="107"/>
        <v>49.306666666666665</v>
      </c>
      <c r="N1992" s="8">
        <v>14</v>
      </c>
      <c r="O1992" s="8">
        <v>2</v>
      </c>
      <c r="P1992" s="8">
        <v>3</v>
      </c>
      <c r="Q1992" s="8">
        <v>52970</v>
      </c>
      <c r="R1992" s="9">
        <f t="shared" si="108"/>
        <v>706.26666666666665</v>
      </c>
      <c r="S1992" s="5">
        <v>1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1</v>
      </c>
      <c r="AA1992" s="5">
        <v>0</v>
      </c>
      <c r="AB1992" s="5">
        <v>0</v>
      </c>
      <c r="AC1992" s="5">
        <v>1</v>
      </c>
      <c r="AD1992" s="5">
        <v>0</v>
      </c>
      <c r="AE1992" s="115">
        <v>25619</v>
      </c>
      <c r="AF1992" s="5">
        <v>1</v>
      </c>
    </row>
    <row r="1993" spans="1:32" x14ac:dyDescent="0.25">
      <c r="A1993" s="2">
        <v>2013</v>
      </c>
      <c r="B1993" s="1" t="s">
        <v>29</v>
      </c>
      <c r="C1993" s="8">
        <v>30</v>
      </c>
      <c r="D1993" s="8">
        <v>2751</v>
      </c>
      <c r="E1993" s="9">
        <f t="shared" si="106"/>
        <v>7641.666666666667</v>
      </c>
      <c r="F1993" s="8">
        <v>1875</v>
      </c>
      <c r="G1993" s="8">
        <v>212</v>
      </c>
      <c r="H1993" s="8">
        <v>145</v>
      </c>
      <c r="I1993" s="8">
        <v>0</v>
      </c>
      <c r="J1993" s="8">
        <v>0</v>
      </c>
      <c r="K1993" s="8">
        <v>0</v>
      </c>
      <c r="L1993" s="8">
        <v>165</v>
      </c>
      <c r="M1993" s="9">
        <f t="shared" si="107"/>
        <v>5.5</v>
      </c>
      <c r="N1993" s="8">
        <v>1</v>
      </c>
      <c r="O1993" s="8">
        <v>0</v>
      </c>
      <c r="P1993" s="8">
        <v>0</v>
      </c>
      <c r="Q1993" s="8">
        <v>2865</v>
      </c>
      <c r="R1993" s="9">
        <f t="shared" si="108"/>
        <v>95.5</v>
      </c>
      <c r="S1993" s="5">
        <v>1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1</v>
      </c>
      <c r="AA1993" s="5">
        <v>0</v>
      </c>
      <c r="AB1993" s="5">
        <v>0</v>
      </c>
      <c r="AC1993" s="5">
        <v>1</v>
      </c>
      <c r="AD1993" s="5">
        <v>0</v>
      </c>
      <c r="AE1993" s="115">
        <v>7489</v>
      </c>
      <c r="AF1993" s="5">
        <v>0</v>
      </c>
    </row>
    <row r="1994" spans="1:32" x14ac:dyDescent="0.25">
      <c r="A1994" s="2">
        <v>2013</v>
      </c>
      <c r="B1994" s="1" t="s">
        <v>30</v>
      </c>
      <c r="C1994" s="9">
        <v>19</v>
      </c>
      <c r="D1994" s="9">
        <v>2051</v>
      </c>
      <c r="E1994" s="9">
        <f t="shared" si="106"/>
        <v>8995.6140350877195</v>
      </c>
      <c r="F1994" s="9">
        <v>1007</v>
      </c>
      <c r="G1994" s="9">
        <v>189</v>
      </c>
      <c r="H1994" s="9">
        <v>105</v>
      </c>
      <c r="I1994" s="9">
        <v>0</v>
      </c>
      <c r="J1994" s="9">
        <v>0</v>
      </c>
      <c r="K1994" s="9">
        <v>0</v>
      </c>
      <c r="L1994" s="9">
        <v>3019</v>
      </c>
      <c r="M1994" s="9">
        <f t="shared" si="107"/>
        <v>158.89473684210526</v>
      </c>
      <c r="N1994" s="9">
        <v>10</v>
      </c>
      <c r="O1994" s="9">
        <v>1</v>
      </c>
      <c r="P1994" s="9">
        <v>1</v>
      </c>
      <c r="Q1994" s="9">
        <v>27801</v>
      </c>
      <c r="R1994" s="9">
        <f t="shared" si="108"/>
        <v>1463.2105263157894</v>
      </c>
      <c r="S1994" s="5">
        <v>1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1</v>
      </c>
      <c r="AA1994" s="5">
        <v>0</v>
      </c>
      <c r="AB1994" s="5">
        <v>0</v>
      </c>
      <c r="AC1994" s="5">
        <v>1</v>
      </c>
      <c r="AD1994" s="5">
        <v>0</v>
      </c>
      <c r="AE1994" s="115">
        <v>6267</v>
      </c>
      <c r="AF1994" s="5">
        <v>0</v>
      </c>
    </row>
    <row r="1995" spans="1:32" x14ac:dyDescent="0.25">
      <c r="A1995" s="2">
        <v>2013</v>
      </c>
      <c r="B1995" s="1" t="s">
        <v>30</v>
      </c>
      <c r="C1995" s="8">
        <v>40</v>
      </c>
      <c r="D1995" s="8">
        <v>7853</v>
      </c>
      <c r="E1995" s="9">
        <f t="shared" ref="E1995:E2046" si="109">D1995/C1995/12*1000</f>
        <v>16360.416666666666</v>
      </c>
      <c r="F1995" s="8">
        <v>710</v>
      </c>
      <c r="G1995" s="8">
        <v>349</v>
      </c>
      <c r="H1995" s="8">
        <v>143</v>
      </c>
      <c r="I1995" s="8">
        <v>0</v>
      </c>
      <c r="J1995" s="8">
        <v>0</v>
      </c>
      <c r="K1995" s="8">
        <v>0</v>
      </c>
      <c r="L1995" s="8">
        <v>2329</v>
      </c>
      <c r="M1995" s="9">
        <f t="shared" si="107"/>
        <v>58.225000000000001</v>
      </c>
      <c r="N1995" s="8">
        <v>9</v>
      </c>
      <c r="O1995" s="8">
        <v>2</v>
      </c>
      <c r="P1995" s="8">
        <v>2</v>
      </c>
      <c r="Q1995" s="8">
        <v>40337</v>
      </c>
      <c r="R1995" s="9">
        <f t="shared" si="108"/>
        <v>1008.425</v>
      </c>
      <c r="S1995" s="5">
        <v>1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1</v>
      </c>
      <c r="AA1995" s="5">
        <v>0</v>
      </c>
      <c r="AB1995" s="5">
        <v>0</v>
      </c>
      <c r="AC1995" s="5">
        <v>1</v>
      </c>
      <c r="AD1995" s="5">
        <v>0</v>
      </c>
      <c r="AE1995" s="115">
        <v>14126</v>
      </c>
      <c r="AF1995" s="5">
        <v>1</v>
      </c>
    </row>
    <row r="1996" spans="1:32" x14ac:dyDescent="0.25">
      <c r="A1996" s="2">
        <v>2013</v>
      </c>
      <c r="B1996" s="1" t="s">
        <v>29</v>
      </c>
      <c r="C1996" s="8">
        <v>73</v>
      </c>
      <c r="D1996" s="8">
        <v>11270</v>
      </c>
      <c r="E1996" s="9">
        <f t="shared" si="109"/>
        <v>12865.296803652967</v>
      </c>
      <c r="F1996" s="8">
        <v>2392</v>
      </c>
      <c r="G1996" s="8">
        <v>889</v>
      </c>
      <c r="H1996" s="8">
        <v>241</v>
      </c>
      <c r="I1996" s="8">
        <v>0</v>
      </c>
      <c r="J1996" s="8">
        <v>0</v>
      </c>
      <c r="K1996" s="8">
        <v>0</v>
      </c>
      <c r="L1996" s="8">
        <v>5490</v>
      </c>
      <c r="M1996" s="9">
        <f t="shared" si="107"/>
        <v>75.205479452054789</v>
      </c>
      <c r="N1996" s="8">
        <v>19</v>
      </c>
      <c r="O1996" s="8">
        <v>5</v>
      </c>
      <c r="P1996" s="8">
        <v>2</v>
      </c>
      <c r="Q1996" s="8">
        <v>60051</v>
      </c>
      <c r="R1996" s="9">
        <f t="shared" si="108"/>
        <v>822.61643835616439</v>
      </c>
      <c r="S1996" s="5">
        <v>1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1</v>
      </c>
      <c r="AA1996" s="5">
        <v>0</v>
      </c>
      <c r="AB1996" s="5">
        <v>0</v>
      </c>
      <c r="AC1996" s="5">
        <v>1</v>
      </c>
      <c r="AD1996" s="5">
        <v>0</v>
      </c>
      <c r="AE1996" s="115">
        <v>31504</v>
      </c>
      <c r="AF1996" s="5">
        <v>1</v>
      </c>
    </row>
    <row r="1997" spans="1:32" x14ac:dyDescent="0.25">
      <c r="A1997" s="2">
        <v>2013</v>
      </c>
      <c r="B1997" s="1" t="s">
        <v>30</v>
      </c>
      <c r="C1997" s="8">
        <v>45</v>
      </c>
      <c r="D1997" s="8">
        <v>5094</v>
      </c>
      <c r="E1997" s="9">
        <f t="shared" si="109"/>
        <v>9433.3333333333339</v>
      </c>
      <c r="F1997" s="8">
        <v>1410</v>
      </c>
      <c r="G1997" s="8">
        <v>242</v>
      </c>
      <c r="H1997" s="8">
        <v>179</v>
      </c>
      <c r="I1997" s="8">
        <v>0</v>
      </c>
      <c r="J1997" s="8">
        <v>0</v>
      </c>
      <c r="K1997" s="8">
        <v>0</v>
      </c>
      <c r="L1997" s="8">
        <v>3897</v>
      </c>
      <c r="M1997" s="9">
        <f t="shared" si="107"/>
        <v>86.6</v>
      </c>
      <c r="N1997" s="8">
        <v>19</v>
      </c>
      <c r="O1997" s="8">
        <v>3</v>
      </c>
      <c r="P1997" s="8">
        <v>3</v>
      </c>
      <c r="Q1997" s="8">
        <v>57710</v>
      </c>
      <c r="R1997" s="9">
        <f t="shared" si="108"/>
        <v>1282.4444444444443</v>
      </c>
      <c r="S1997" s="5">
        <v>1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1</v>
      </c>
      <c r="AA1997" s="5">
        <v>0</v>
      </c>
      <c r="AB1997" s="5">
        <v>0</v>
      </c>
      <c r="AC1997" s="5">
        <v>1</v>
      </c>
      <c r="AD1997" s="5">
        <v>0</v>
      </c>
      <c r="AE1997" s="115">
        <v>19784</v>
      </c>
      <c r="AF1997" s="5">
        <v>0</v>
      </c>
    </row>
    <row r="1998" spans="1:32" x14ac:dyDescent="0.25">
      <c r="A1998" s="2">
        <v>2013</v>
      </c>
      <c r="B1998" s="1" t="s">
        <v>29</v>
      </c>
      <c r="C1998" s="8">
        <v>3</v>
      </c>
      <c r="D1998" s="8">
        <v>298</v>
      </c>
      <c r="E1998" s="9">
        <f t="shared" si="109"/>
        <v>8277.7777777777774</v>
      </c>
      <c r="F1998" s="8">
        <v>926</v>
      </c>
      <c r="G1998" s="8">
        <v>0</v>
      </c>
      <c r="H1998" s="8">
        <v>0</v>
      </c>
      <c r="I1998" s="8">
        <v>0</v>
      </c>
      <c r="J1998" s="8">
        <v>0</v>
      </c>
      <c r="K1998" s="8">
        <v>0</v>
      </c>
      <c r="L1998" s="8">
        <v>656</v>
      </c>
      <c r="M1998" s="9">
        <f t="shared" si="107"/>
        <v>218.66666666666666</v>
      </c>
      <c r="N1998" s="8">
        <v>2</v>
      </c>
      <c r="O1998" s="8">
        <v>1</v>
      </c>
      <c r="P1998" s="8">
        <v>0</v>
      </c>
      <c r="Q1998" s="8">
        <v>10778</v>
      </c>
      <c r="R1998" s="9">
        <f t="shared" si="108"/>
        <v>3592.6666666666665</v>
      </c>
      <c r="S1998" s="5">
        <v>1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115">
        <v>3053</v>
      </c>
      <c r="AF1998" s="5">
        <v>1</v>
      </c>
    </row>
    <row r="1999" spans="1:32" x14ac:dyDescent="0.25">
      <c r="A1999" s="2">
        <v>2013</v>
      </c>
      <c r="B1999" s="1" t="s">
        <v>29</v>
      </c>
      <c r="C1999" s="8">
        <v>29</v>
      </c>
      <c r="D1999" s="8">
        <v>2879</v>
      </c>
      <c r="E1999" s="9">
        <f t="shared" si="109"/>
        <v>8272.9885057471274</v>
      </c>
      <c r="F1999" s="8">
        <v>685</v>
      </c>
      <c r="G1999" s="8">
        <v>187</v>
      </c>
      <c r="H1999" s="8">
        <v>80</v>
      </c>
      <c r="I1999" s="8">
        <v>0</v>
      </c>
      <c r="J1999" s="8">
        <v>0</v>
      </c>
      <c r="K1999" s="8">
        <v>0</v>
      </c>
      <c r="L1999" s="8">
        <v>2773</v>
      </c>
      <c r="M1999" s="9">
        <f t="shared" si="107"/>
        <v>95.620689655172413</v>
      </c>
      <c r="N1999" s="8">
        <v>13</v>
      </c>
      <c r="O1999" s="8">
        <v>2</v>
      </c>
      <c r="P1999" s="8">
        <v>0</v>
      </c>
      <c r="Q1999" s="8">
        <v>16132</v>
      </c>
      <c r="R1999" s="9">
        <f t="shared" si="108"/>
        <v>556.27586206896547</v>
      </c>
      <c r="S1999" s="5">
        <v>1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1</v>
      </c>
      <c r="AA1999" s="5">
        <v>0</v>
      </c>
      <c r="AB1999" s="5">
        <v>0</v>
      </c>
      <c r="AC1999" s="5">
        <v>1</v>
      </c>
      <c r="AD1999" s="5">
        <v>0</v>
      </c>
      <c r="AE1999" s="115">
        <v>5897</v>
      </c>
      <c r="AF1999" s="5">
        <v>1</v>
      </c>
    </row>
    <row r="2000" spans="1:32" x14ac:dyDescent="0.25">
      <c r="A2000" s="2">
        <v>2013</v>
      </c>
      <c r="B2000" s="1" t="s">
        <v>30</v>
      </c>
      <c r="C2000" s="8">
        <v>2</v>
      </c>
      <c r="D2000" s="8">
        <v>180</v>
      </c>
      <c r="E2000" s="9">
        <f t="shared" si="109"/>
        <v>7500</v>
      </c>
      <c r="F2000" s="8">
        <v>171</v>
      </c>
      <c r="G2000" s="8">
        <v>0</v>
      </c>
      <c r="H2000" s="8">
        <v>0</v>
      </c>
      <c r="I2000" s="8">
        <v>0</v>
      </c>
      <c r="J2000" s="8">
        <v>0</v>
      </c>
      <c r="K2000" s="8">
        <v>0</v>
      </c>
      <c r="L2000" s="8">
        <v>220</v>
      </c>
      <c r="M2000" s="9">
        <f t="shared" si="107"/>
        <v>110</v>
      </c>
      <c r="N2000" s="8">
        <v>2</v>
      </c>
      <c r="O2000" s="8">
        <v>1</v>
      </c>
      <c r="P2000" s="8">
        <v>0</v>
      </c>
      <c r="Q2000" s="8">
        <v>691</v>
      </c>
      <c r="R2000" s="9">
        <f t="shared" si="108"/>
        <v>345.5</v>
      </c>
      <c r="S2000" s="5">
        <v>1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  <c r="Z2000" s="5">
        <v>0</v>
      </c>
      <c r="AA2000" s="5">
        <v>0</v>
      </c>
      <c r="AB2000" s="5">
        <v>0</v>
      </c>
      <c r="AC2000" s="5">
        <v>0</v>
      </c>
      <c r="AD2000" s="5">
        <v>0</v>
      </c>
      <c r="AE2000" s="115">
        <v>421</v>
      </c>
      <c r="AF2000" s="5">
        <v>1</v>
      </c>
    </row>
    <row r="2001" spans="1:32" x14ac:dyDescent="0.25">
      <c r="A2001" s="2">
        <v>2013</v>
      </c>
      <c r="B2001" s="1" t="s">
        <v>29</v>
      </c>
      <c r="C2001" s="8">
        <v>4</v>
      </c>
      <c r="D2001" s="8">
        <v>379</v>
      </c>
      <c r="E2001" s="9">
        <f t="shared" si="109"/>
        <v>7895.833333333333</v>
      </c>
      <c r="F2001" s="8">
        <v>1050</v>
      </c>
      <c r="G2001" s="8">
        <v>0</v>
      </c>
      <c r="H2001" s="8">
        <v>0</v>
      </c>
      <c r="I2001" s="8">
        <v>0</v>
      </c>
      <c r="J2001" s="8">
        <v>0</v>
      </c>
      <c r="K2001" s="8">
        <v>0</v>
      </c>
      <c r="L2001" s="8">
        <v>269</v>
      </c>
      <c r="M2001" s="9">
        <f t="shared" si="107"/>
        <v>67.25</v>
      </c>
      <c r="N2001" s="8">
        <v>5</v>
      </c>
      <c r="O2001" s="8">
        <v>3</v>
      </c>
      <c r="P2001" s="8">
        <v>0</v>
      </c>
      <c r="Q2001" s="8">
        <v>22498</v>
      </c>
      <c r="R2001" s="9">
        <f t="shared" si="108"/>
        <v>5624.5</v>
      </c>
      <c r="S2001" s="5">
        <v>1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115">
        <v>2294</v>
      </c>
      <c r="AF2001" s="5">
        <v>1</v>
      </c>
    </row>
    <row r="2002" spans="1:32" x14ac:dyDescent="0.25">
      <c r="A2002" s="2">
        <v>2013</v>
      </c>
      <c r="B2002" s="1" t="s">
        <v>29</v>
      </c>
      <c r="C2002" s="8">
        <v>61</v>
      </c>
      <c r="D2002" s="8">
        <v>7045</v>
      </c>
      <c r="E2002" s="9">
        <f t="shared" si="109"/>
        <v>9624.3169398907103</v>
      </c>
      <c r="F2002" s="7">
        <v>2600</v>
      </c>
      <c r="G2002" s="8">
        <v>770</v>
      </c>
      <c r="H2002" s="8">
        <v>317</v>
      </c>
      <c r="I2002" s="8">
        <v>0</v>
      </c>
      <c r="J2002" s="8">
        <v>0</v>
      </c>
      <c r="K2002" s="8">
        <v>0</v>
      </c>
      <c r="L2002" s="8">
        <v>10932</v>
      </c>
      <c r="M2002" s="9">
        <f t="shared" si="107"/>
        <v>179.21311475409837</v>
      </c>
      <c r="N2002" s="8">
        <v>22</v>
      </c>
      <c r="O2002" s="8">
        <v>4</v>
      </c>
      <c r="P2002" s="8">
        <v>1</v>
      </c>
      <c r="Q2002" s="8">
        <v>78063</v>
      </c>
      <c r="R2002" s="9">
        <f t="shared" si="108"/>
        <v>1279.7213114754099</v>
      </c>
      <c r="S2002" s="5">
        <v>1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1</v>
      </c>
      <c r="AA2002" s="5">
        <v>0</v>
      </c>
      <c r="AB2002" s="5">
        <v>0</v>
      </c>
      <c r="AC2002" s="5">
        <v>1</v>
      </c>
      <c r="AD2002" s="5">
        <v>0</v>
      </c>
      <c r="AE2002" s="115">
        <v>22905</v>
      </c>
      <c r="AF2002" s="5">
        <v>0</v>
      </c>
    </row>
    <row r="2003" spans="1:32" x14ac:dyDescent="0.25">
      <c r="A2003" s="2">
        <v>2013</v>
      </c>
      <c r="B2003" s="1" t="s">
        <v>29</v>
      </c>
      <c r="C2003" s="8">
        <v>22</v>
      </c>
      <c r="D2003" s="8">
        <v>2403</v>
      </c>
      <c r="E2003" s="9">
        <f t="shared" si="109"/>
        <v>9102.2727272727279</v>
      </c>
      <c r="F2003" s="8">
        <v>2151</v>
      </c>
      <c r="G2003" s="8">
        <v>482</v>
      </c>
      <c r="H2003" s="8">
        <v>240</v>
      </c>
      <c r="I2003" s="8">
        <v>0</v>
      </c>
      <c r="J2003" s="8">
        <v>0</v>
      </c>
      <c r="K2003" s="8">
        <v>0</v>
      </c>
      <c r="L2003" s="8">
        <v>3517</v>
      </c>
      <c r="M2003" s="9">
        <f t="shared" si="107"/>
        <v>159.86363636363637</v>
      </c>
      <c r="N2003" s="8">
        <v>17</v>
      </c>
      <c r="O2003" s="8">
        <v>3</v>
      </c>
      <c r="P2003" s="8">
        <v>2</v>
      </c>
      <c r="Q2003" s="8">
        <v>48026</v>
      </c>
      <c r="R2003" s="9">
        <f t="shared" si="108"/>
        <v>2183</v>
      </c>
      <c r="S2003" s="5">
        <v>1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1</v>
      </c>
      <c r="AA2003" s="5">
        <v>0</v>
      </c>
      <c r="AB2003" s="5">
        <v>0</v>
      </c>
      <c r="AC2003" s="5">
        <v>1</v>
      </c>
      <c r="AD2003" s="5">
        <v>0</v>
      </c>
      <c r="AE2003" s="115">
        <v>10708</v>
      </c>
      <c r="AF2003" s="5">
        <v>0</v>
      </c>
    </row>
    <row r="2004" spans="1:32" x14ac:dyDescent="0.25">
      <c r="A2004" s="2">
        <v>2013</v>
      </c>
      <c r="B2004" s="1" t="s">
        <v>29</v>
      </c>
      <c r="C2004" s="8">
        <v>34</v>
      </c>
      <c r="D2004" s="8">
        <v>3678</v>
      </c>
      <c r="E2004" s="9">
        <f t="shared" si="109"/>
        <v>9014.7058823529405</v>
      </c>
      <c r="F2004" s="8">
        <v>1926</v>
      </c>
      <c r="G2004" s="8">
        <v>413</v>
      </c>
      <c r="H2004" s="8">
        <v>185</v>
      </c>
      <c r="I2004" s="8">
        <v>0</v>
      </c>
      <c r="J2004" s="8">
        <v>0</v>
      </c>
      <c r="K2004" s="8">
        <v>0</v>
      </c>
      <c r="L2004" s="8">
        <v>3431</v>
      </c>
      <c r="M2004" s="9">
        <f t="shared" si="107"/>
        <v>100.91176470588235</v>
      </c>
      <c r="N2004" s="8">
        <v>15</v>
      </c>
      <c r="O2004" s="8">
        <v>6</v>
      </c>
      <c r="P2004" s="8">
        <v>1</v>
      </c>
      <c r="Q2004" s="8">
        <v>36239</v>
      </c>
      <c r="R2004" s="9">
        <f t="shared" si="108"/>
        <v>1065.8529411764705</v>
      </c>
      <c r="S2004" s="5">
        <v>1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1</v>
      </c>
      <c r="AA2004" s="5">
        <v>0</v>
      </c>
      <c r="AB2004" s="5">
        <v>0</v>
      </c>
      <c r="AC2004" s="5">
        <v>1</v>
      </c>
      <c r="AD2004" s="5">
        <v>0</v>
      </c>
      <c r="AE2004" s="115">
        <v>12024</v>
      </c>
      <c r="AF2004" s="5">
        <v>0</v>
      </c>
    </row>
    <row r="2005" spans="1:32" x14ac:dyDescent="0.25">
      <c r="A2005" s="2">
        <v>2013</v>
      </c>
      <c r="B2005" s="1" t="s">
        <v>30</v>
      </c>
      <c r="C2005" s="8">
        <v>14</v>
      </c>
      <c r="D2005" s="8">
        <v>1584</v>
      </c>
      <c r="E2005" s="9">
        <f t="shared" si="109"/>
        <v>9428.5714285714294</v>
      </c>
      <c r="F2005" s="8">
        <v>810</v>
      </c>
      <c r="G2005" s="8">
        <v>0</v>
      </c>
      <c r="H2005" s="8">
        <v>0</v>
      </c>
      <c r="I2005" s="8">
        <v>817</v>
      </c>
      <c r="J2005" s="8">
        <v>0</v>
      </c>
      <c r="K2005" s="8">
        <v>0</v>
      </c>
      <c r="L2005" s="8">
        <v>365</v>
      </c>
      <c r="M2005" s="9">
        <f t="shared" si="107"/>
        <v>26.071428571428573</v>
      </c>
      <c r="N2005" s="8">
        <v>2</v>
      </c>
      <c r="O2005" s="8">
        <v>0</v>
      </c>
      <c r="P2005" s="8">
        <v>0</v>
      </c>
      <c r="Q2005" s="8">
        <v>13738</v>
      </c>
      <c r="R2005" s="9">
        <f t="shared" si="108"/>
        <v>981.28571428571433</v>
      </c>
      <c r="S2005" s="5">
        <v>1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1</v>
      </c>
      <c r="AB2005" s="5">
        <v>0</v>
      </c>
      <c r="AC2005" s="5">
        <v>0</v>
      </c>
      <c r="AD2005" s="5">
        <v>0</v>
      </c>
      <c r="AE2005" s="115">
        <v>38536</v>
      </c>
      <c r="AF2005" s="5">
        <v>1</v>
      </c>
    </row>
    <row r="2006" spans="1:32" x14ac:dyDescent="0.25">
      <c r="A2006" s="2">
        <v>2013</v>
      </c>
      <c r="B2006" s="1" t="s">
        <v>29</v>
      </c>
      <c r="C2006" s="8">
        <v>17</v>
      </c>
      <c r="D2006" s="8">
        <v>1559</v>
      </c>
      <c r="E2006" s="9">
        <f t="shared" si="109"/>
        <v>7642.1568627450979</v>
      </c>
      <c r="F2006" s="8">
        <v>1510</v>
      </c>
      <c r="G2006" s="8">
        <v>489</v>
      </c>
      <c r="H2006" s="8">
        <v>216</v>
      </c>
      <c r="I2006" s="8">
        <v>0</v>
      </c>
      <c r="J2006" s="8">
        <v>0</v>
      </c>
      <c r="K2006" s="8">
        <v>0</v>
      </c>
      <c r="L2006" s="8">
        <v>1559</v>
      </c>
      <c r="M2006" s="9">
        <f t="shared" si="107"/>
        <v>91.705882352941174</v>
      </c>
      <c r="N2006" s="8">
        <v>9</v>
      </c>
      <c r="O2006" s="8">
        <v>4</v>
      </c>
      <c r="P2006" s="8">
        <v>1</v>
      </c>
      <c r="Q2006" s="8">
        <v>66259</v>
      </c>
      <c r="R2006" s="9">
        <f t="shared" si="108"/>
        <v>3897.5882352941176</v>
      </c>
      <c r="S2006" s="5">
        <v>1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1</v>
      </c>
      <c r="AA2006" s="5">
        <v>0</v>
      </c>
      <c r="AB2006" s="5">
        <v>0</v>
      </c>
      <c r="AC2006" s="5">
        <v>1</v>
      </c>
      <c r="AD2006" s="5">
        <v>0</v>
      </c>
      <c r="AE2006" s="115">
        <v>9051</v>
      </c>
      <c r="AF2006" s="5">
        <v>1</v>
      </c>
    </row>
    <row r="2007" spans="1:32" x14ac:dyDescent="0.25">
      <c r="A2007" s="2">
        <v>2013</v>
      </c>
      <c r="B2007" s="1" t="s">
        <v>29</v>
      </c>
      <c r="C2007" s="8">
        <v>30</v>
      </c>
      <c r="D2007" s="8">
        <v>3833</v>
      </c>
      <c r="E2007" s="9">
        <f t="shared" si="109"/>
        <v>10647.222222222223</v>
      </c>
      <c r="F2007" s="8">
        <v>1550</v>
      </c>
      <c r="G2007" s="8">
        <v>492</v>
      </c>
      <c r="H2007" s="8">
        <v>193</v>
      </c>
      <c r="I2007" s="8">
        <v>0</v>
      </c>
      <c r="J2007" s="8">
        <v>0</v>
      </c>
      <c r="K2007" s="8">
        <v>0</v>
      </c>
      <c r="L2007" s="8">
        <v>3944</v>
      </c>
      <c r="M2007" s="9">
        <f t="shared" si="107"/>
        <v>131.46666666666667</v>
      </c>
      <c r="N2007" s="8">
        <v>13</v>
      </c>
      <c r="O2007" s="8">
        <v>4</v>
      </c>
      <c r="P2007" s="8">
        <v>2</v>
      </c>
      <c r="Q2007" s="8">
        <v>32264</v>
      </c>
      <c r="R2007" s="9">
        <f t="shared" si="108"/>
        <v>1075.4666666666667</v>
      </c>
      <c r="S2007" s="5">
        <v>1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1</v>
      </c>
      <c r="AA2007" s="5">
        <v>0</v>
      </c>
      <c r="AB2007" s="5">
        <v>0</v>
      </c>
      <c r="AC2007" s="5">
        <v>1</v>
      </c>
      <c r="AD2007" s="5">
        <v>0</v>
      </c>
      <c r="AE2007" s="115">
        <v>13051</v>
      </c>
      <c r="AF2007" s="5">
        <v>1</v>
      </c>
    </row>
    <row r="2008" spans="1:32" x14ac:dyDescent="0.25">
      <c r="A2008" s="2">
        <v>2013</v>
      </c>
      <c r="B2008" s="1" t="s">
        <v>29</v>
      </c>
      <c r="C2008" s="8">
        <v>5</v>
      </c>
      <c r="D2008" s="8">
        <v>541</v>
      </c>
      <c r="E2008" s="9">
        <f t="shared" si="109"/>
        <v>9016.6666666666679</v>
      </c>
      <c r="F2008" s="8">
        <v>1098</v>
      </c>
      <c r="G2008" s="8">
        <v>108</v>
      </c>
      <c r="H2008" s="8">
        <v>48</v>
      </c>
      <c r="I2008" s="8">
        <v>0</v>
      </c>
      <c r="J2008" s="8">
        <v>0</v>
      </c>
      <c r="K2008" s="8">
        <v>0</v>
      </c>
      <c r="L2008" s="8">
        <v>1100</v>
      </c>
      <c r="M2008" s="9">
        <f t="shared" si="107"/>
        <v>220</v>
      </c>
      <c r="N2008" s="8">
        <v>2</v>
      </c>
      <c r="O2008" s="8">
        <v>0</v>
      </c>
      <c r="P2008" s="8">
        <v>0</v>
      </c>
      <c r="Q2008" s="8">
        <v>20680</v>
      </c>
      <c r="R2008" s="9">
        <f t="shared" si="108"/>
        <v>4136</v>
      </c>
      <c r="S2008" s="5">
        <v>1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1</v>
      </c>
      <c r="AA2008" s="5">
        <v>0</v>
      </c>
      <c r="AB2008" s="5">
        <v>0</v>
      </c>
      <c r="AC2008" s="5">
        <v>1</v>
      </c>
      <c r="AD2008" s="5">
        <v>0</v>
      </c>
      <c r="AE2008" s="115">
        <v>2453</v>
      </c>
      <c r="AF2008" s="5">
        <v>1</v>
      </c>
    </row>
    <row r="2009" spans="1:32" x14ac:dyDescent="0.25">
      <c r="A2009" s="2">
        <v>2013</v>
      </c>
      <c r="B2009" s="1" t="s">
        <v>29</v>
      </c>
      <c r="C2009" s="8">
        <v>12</v>
      </c>
      <c r="D2009" s="8">
        <v>719</v>
      </c>
      <c r="E2009" s="9">
        <f t="shared" si="109"/>
        <v>4993.0555555555557</v>
      </c>
      <c r="F2009" s="8">
        <v>2103</v>
      </c>
      <c r="G2009" s="8">
        <v>60</v>
      </c>
      <c r="H2009" s="8">
        <v>0</v>
      </c>
      <c r="I2009" s="8">
        <v>0</v>
      </c>
      <c r="J2009" s="8">
        <v>0</v>
      </c>
      <c r="K2009" s="8">
        <v>0</v>
      </c>
      <c r="L2009" s="8">
        <v>2434</v>
      </c>
      <c r="M2009" s="9">
        <f t="shared" si="107"/>
        <v>202.83333333333334</v>
      </c>
      <c r="N2009" s="8">
        <v>8</v>
      </c>
      <c r="O2009" s="8">
        <v>3</v>
      </c>
      <c r="P2009" s="8">
        <v>0</v>
      </c>
      <c r="Q2009" s="8">
        <v>661</v>
      </c>
      <c r="R2009" s="9">
        <f t="shared" si="108"/>
        <v>55.083333333333336</v>
      </c>
      <c r="S2009" s="5">
        <v>1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1</v>
      </c>
      <c r="AA2009" s="5">
        <v>0</v>
      </c>
      <c r="AB2009" s="5">
        <v>0</v>
      </c>
      <c r="AC2009" s="5">
        <v>0</v>
      </c>
      <c r="AD2009" s="5">
        <v>0</v>
      </c>
      <c r="AE2009" s="115">
        <v>3212</v>
      </c>
      <c r="AF2009" s="5">
        <v>0</v>
      </c>
    </row>
    <row r="2010" spans="1:32" x14ac:dyDescent="0.25">
      <c r="A2010" s="2">
        <v>2013</v>
      </c>
      <c r="B2010" s="1" t="s">
        <v>29</v>
      </c>
      <c r="C2010" s="8">
        <v>2</v>
      </c>
      <c r="D2010" s="8">
        <v>184</v>
      </c>
      <c r="E2010" s="9">
        <f t="shared" si="109"/>
        <v>7666.666666666667</v>
      </c>
      <c r="F2010" s="8">
        <v>1100</v>
      </c>
      <c r="G2010" s="8">
        <v>30</v>
      </c>
      <c r="H2010" s="8">
        <v>18</v>
      </c>
      <c r="I2010" s="8">
        <v>0</v>
      </c>
      <c r="J2010" s="8">
        <v>0</v>
      </c>
      <c r="K2010" s="8">
        <v>0</v>
      </c>
      <c r="L2010" s="8">
        <v>983</v>
      </c>
      <c r="M2010" s="9">
        <f t="shared" si="107"/>
        <v>491.5</v>
      </c>
      <c r="N2010" s="8">
        <v>8</v>
      </c>
      <c r="O2010" s="8">
        <v>2</v>
      </c>
      <c r="P2010" s="8">
        <v>0</v>
      </c>
      <c r="Q2010" s="8">
        <v>235</v>
      </c>
      <c r="R2010" s="9">
        <f t="shared" si="108"/>
        <v>117.5</v>
      </c>
      <c r="S2010" s="5">
        <v>1</v>
      </c>
      <c r="T2010" s="5">
        <v>0</v>
      </c>
      <c r="U2010" s="5">
        <v>1</v>
      </c>
      <c r="V2010" s="5">
        <v>0</v>
      </c>
      <c r="W2010" s="5">
        <v>0</v>
      </c>
      <c r="X2010" s="5">
        <v>0</v>
      </c>
      <c r="Y2010" s="5">
        <v>0</v>
      </c>
      <c r="Z2010" s="5">
        <v>1</v>
      </c>
      <c r="AA2010" s="5">
        <v>0</v>
      </c>
      <c r="AB2010" s="5">
        <v>0</v>
      </c>
      <c r="AC2010" s="5">
        <v>1</v>
      </c>
      <c r="AD2010" s="5">
        <v>0</v>
      </c>
      <c r="AE2010" s="115">
        <v>8092</v>
      </c>
      <c r="AF2010" s="5">
        <v>0</v>
      </c>
    </row>
    <row r="2011" spans="1:32" x14ac:dyDescent="0.25">
      <c r="A2011" s="2">
        <v>2013</v>
      </c>
      <c r="B2011" s="1" t="s">
        <v>29</v>
      </c>
      <c r="C2011" s="8">
        <v>8</v>
      </c>
      <c r="D2011" s="8">
        <v>932</v>
      </c>
      <c r="E2011" s="9">
        <f t="shared" si="109"/>
        <v>9708.3333333333339</v>
      </c>
      <c r="F2011" s="8">
        <v>2240</v>
      </c>
      <c r="G2011" s="8">
        <v>192</v>
      </c>
      <c r="H2011" s="8">
        <v>100</v>
      </c>
      <c r="I2011" s="8">
        <v>0</v>
      </c>
      <c r="J2011" s="8">
        <v>0</v>
      </c>
      <c r="K2011" s="8">
        <v>0</v>
      </c>
      <c r="L2011" s="8">
        <v>2657</v>
      </c>
      <c r="M2011" s="9">
        <f t="shared" si="107"/>
        <v>332.125</v>
      </c>
      <c r="N2011" s="8">
        <v>7</v>
      </c>
      <c r="O2011" s="8">
        <v>3</v>
      </c>
      <c r="P2011" s="8">
        <v>1</v>
      </c>
      <c r="Q2011" s="8">
        <v>1822</v>
      </c>
      <c r="R2011" s="9">
        <f t="shared" si="108"/>
        <v>227.75</v>
      </c>
      <c r="S2011" s="5">
        <v>1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1</v>
      </c>
      <c r="AA2011" s="5">
        <v>0</v>
      </c>
      <c r="AB2011" s="5">
        <v>0</v>
      </c>
      <c r="AC2011" s="5">
        <v>1</v>
      </c>
      <c r="AD2011" s="5">
        <v>0</v>
      </c>
      <c r="AE2011" s="115">
        <v>2942</v>
      </c>
      <c r="AF2011" s="5">
        <v>0</v>
      </c>
    </row>
    <row r="2012" spans="1:32" x14ac:dyDescent="0.25">
      <c r="A2012" s="2">
        <v>2013</v>
      </c>
      <c r="B2012" s="1" t="s">
        <v>29</v>
      </c>
      <c r="C2012" s="8">
        <v>4</v>
      </c>
      <c r="D2012" s="8">
        <v>371</v>
      </c>
      <c r="E2012" s="9">
        <f t="shared" si="109"/>
        <v>7729.166666666667</v>
      </c>
      <c r="F2012" s="8">
        <v>1088</v>
      </c>
      <c r="G2012" s="8">
        <v>0</v>
      </c>
      <c r="H2012" s="8">
        <v>0</v>
      </c>
      <c r="I2012" s="8">
        <v>0</v>
      </c>
      <c r="J2012" s="8">
        <v>0</v>
      </c>
      <c r="K2012" s="8">
        <v>0</v>
      </c>
      <c r="L2012" s="8">
        <v>596</v>
      </c>
      <c r="M2012" s="9">
        <f t="shared" si="107"/>
        <v>149</v>
      </c>
      <c r="N2012" s="8">
        <v>6</v>
      </c>
      <c r="O2012" s="8">
        <v>0</v>
      </c>
      <c r="P2012" s="8">
        <v>0</v>
      </c>
      <c r="Q2012" s="8">
        <v>152</v>
      </c>
      <c r="R2012" s="9">
        <f t="shared" si="108"/>
        <v>38</v>
      </c>
      <c r="S2012" s="5">
        <v>1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115">
        <v>779</v>
      </c>
      <c r="AF2012" s="5">
        <v>1</v>
      </c>
    </row>
    <row r="2013" spans="1:32" x14ac:dyDescent="0.25">
      <c r="A2013" s="2">
        <v>2013</v>
      </c>
      <c r="B2013" s="1" t="s">
        <v>30</v>
      </c>
      <c r="C2013" s="9">
        <v>9</v>
      </c>
      <c r="D2013" s="9">
        <v>903</v>
      </c>
      <c r="E2013" s="9">
        <f t="shared" si="109"/>
        <v>8361.1111111111113</v>
      </c>
      <c r="F2013" s="9">
        <v>2878</v>
      </c>
      <c r="G2013" s="9">
        <v>340</v>
      </c>
      <c r="H2013" s="9">
        <v>220</v>
      </c>
      <c r="I2013" s="9">
        <v>0</v>
      </c>
      <c r="J2013" s="9">
        <v>0</v>
      </c>
      <c r="K2013" s="9">
        <v>0</v>
      </c>
      <c r="L2013" s="9">
        <v>9965</v>
      </c>
      <c r="M2013" s="9">
        <f t="shared" si="107"/>
        <v>1107.2222222222222</v>
      </c>
      <c r="N2013" s="9">
        <v>10</v>
      </c>
      <c r="O2013" s="9">
        <v>3</v>
      </c>
      <c r="P2013" s="9">
        <v>4</v>
      </c>
      <c r="Q2013" s="9">
        <v>53494</v>
      </c>
      <c r="R2013" s="9">
        <f t="shared" si="108"/>
        <v>5943.7777777777774</v>
      </c>
      <c r="S2013" s="5">
        <v>1</v>
      </c>
      <c r="T2013" s="5">
        <v>1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1</v>
      </c>
      <c r="AA2013" s="5">
        <v>0</v>
      </c>
      <c r="AB2013" s="5">
        <v>0</v>
      </c>
      <c r="AC2013" s="5">
        <v>1</v>
      </c>
      <c r="AD2013" s="5">
        <v>0</v>
      </c>
      <c r="AE2013" s="115">
        <v>12611</v>
      </c>
      <c r="AF2013" s="5">
        <v>1</v>
      </c>
    </row>
    <row r="2014" spans="1:32" x14ac:dyDescent="0.25">
      <c r="A2014" s="2">
        <v>2013</v>
      </c>
      <c r="B2014" s="1" t="s">
        <v>29</v>
      </c>
      <c r="C2014" s="8">
        <v>14</v>
      </c>
      <c r="D2014" s="8">
        <v>1282</v>
      </c>
      <c r="E2014" s="9">
        <f t="shared" si="109"/>
        <v>7630.9523809523807</v>
      </c>
      <c r="F2014" s="8">
        <v>3811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2655</v>
      </c>
      <c r="M2014" s="9">
        <f t="shared" si="107"/>
        <v>189.64285714285714</v>
      </c>
      <c r="N2014" s="8">
        <v>11</v>
      </c>
      <c r="O2014" s="8">
        <v>1</v>
      </c>
      <c r="P2014" s="8">
        <v>0</v>
      </c>
      <c r="Q2014" s="8">
        <v>21185</v>
      </c>
      <c r="R2014" s="9">
        <f t="shared" si="108"/>
        <v>1513.2142857142858</v>
      </c>
      <c r="S2014" s="5">
        <v>1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115">
        <v>4881</v>
      </c>
      <c r="AF2014" s="5">
        <v>1</v>
      </c>
    </row>
    <row r="2015" spans="1:32" x14ac:dyDescent="0.25">
      <c r="A2015" s="2">
        <v>2013</v>
      </c>
      <c r="B2015" s="1" t="s">
        <v>30</v>
      </c>
      <c r="C2015" s="8">
        <v>140</v>
      </c>
      <c r="D2015" s="8">
        <v>16564</v>
      </c>
      <c r="E2015" s="9">
        <f t="shared" si="109"/>
        <v>9859.5238095238092</v>
      </c>
      <c r="F2015" s="8">
        <v>4291</v>
      </c>
      <c r="G2015" s="8">
        <v>827</v>
      </c>
      <c r="H2015" s="8">
        <v>445</v>
      </c>
      <c r="I2015" s="8">
        <v>0</v>
      </c>
      <c r="J2015" s="8">
        <v>0</v>
      </c>
      <c r="K2015" s="8">
        <v>0</v>
      </c>
      <c r="L2015" s="8">
        <v>11394</v>
      </c>
      <c r="M2015" s="9">
        <f t="shared" si="107"/>
        <v>81.385714285714286</v>
      </c>
      <c r="N2015" s="8">
        <v>29</v>
      </c>
      <c r="O2015" s="8">
        <v>8</v>
      </c>
      <c r="P2015" s="8">
        <v>1</v>
      </c>
      <c r="Q2015" s="8">
        <v>111655</v>
      </c>
      <c r="R2015" s="9">
        <f t="shared" si="108"/>
        <v>797.53571428571433</v>
      </c>
      <c r="S2015" s="5">
        <v>1</v>
      </c>
      <c r="T2015" s="5">
        <v>0</v>
      </c>
      <c r="U2015" s="5">
        <v>1</v>
      </c>
      <c r="V2015" s="5">
        <v>0</v>
      </c>
      <c r="W2015" s="5">
        <v>0</v>
      </c>
      <c r="X2015" s="5">
        <v>0</v>
      </c>
      <c r="Y2015" s="5">
        <v>0</v>
      </c>
      <c r="Z2015" s="5">
        <v>1</v>
      </c>
      <c r="AA2015" s="5">
        <v>0</v>
      </c>
      <c r="AB2015" s="5">
        <v>0</v>
      </c>
      <c r="AC2015" s="5">
        <v>1</v>
      </c>
      <c r="AD2015" s="5">
        <v>0</v>
      </c>
      <c r="AE2015" s="115">
        <v>57727</v>
      </c>
      <c r="AF2015" s="5">
        <v>0</v>
      </c>
    </row>
    <row r="2016" spans="1:32" x14ac:dyDescent="0.25">
      <c r="A2016" s="2">
        <v>2013</v>
      </c>
      <c r="B2016" s="1" t="s">
        <v>29</v>
      </c>
      <c r="C2016" s="8">
        <v>64</v>
      </c>
      <c r="D2016" s="8">
        <v>5613</v>
      </c>
      <c r="E2016" s="9">
        <f t="shared" si="109"/>
        <v>7308.59375</v>
      </c>
      <c r="F2016" s="8">
        <v>8152</v>
      </c>
      <c r="G2016" s="8">
        <v>700</v>
      </c>
      <c r="H2016" s="8">
        <v>300</v>
      </c>
      <c r="I2016" s="8">
        <v>0</v>
      </c>
      <c r="J2016" s="8">
        <v>0</v>
      </c>
      <c r="K2016" s="8">
        <v>0</v>
      </c>
      <c r="L2016" s="8">
        <v>11667</v>
      </c>
      <c r="M2016" s="9">
        <f t="shared" si="107"/>
        <v>182.296875</v>
      </c>
      <c r="N2016" s="8">
        <v>21</v>
      </c>
      <c r="O2016" s="8">
        <v>9</v>
      </c>
      <c r="P2016" s="8">
        <v>2</v>
      </c>
      <c r="Q2016" s="8">
        <v>115171</v>
      </c>
      <c r="R2016" s="9">
        <f t="shared" si="108"/>
        <v>1799.546875</v>
      </c>
      <c r="S2016" s="5">
        <v>1</v>
      </c>
      <c r="T2016" s="5">
        <v>0</v>
      </c>
      <c r="U2016" s="5">
        <v>1</v>
      </c>
      <c r="V2016" s="5">
        <v>0</v>
      </c>
      <c r="W2016" s="5">
        <v>0</v>
      </c>
      <c r="X2016" s="5">
        <v>0</v>
      </c>
      <c r="Y2016" s="5">
        <v>0</v>
      </c>
      <c r="Z2016" s="5">
        <v>1</v>
      </c>
      <c r="AA2016" s="5">
        <v>0</v>
      </c>
      <c r="AB2016" s="5">
        <v>0</v>
      </c>
      <c r="AC2016" s="5">
        <v>1</v>
      </c>
      <c r="AD2016" s="5">
        <v>0</v>
      </c>
      <c r="AE2016" s="115">
        <v>33722</v>
      </c>
      <c r="AF2016" s="5">
        <v>1</v>
      </c>
    </row>
    <row r="2017" spans="1:32" x14ac:dyDescent="0.25">
      <c r="A2017" s="2">
        <v>2013</v>
      </c>
      <c r="B2017" s="1" t="s">
        <v>29</v>
      </c>
      <c r="C2017" s="8">
        <v>254</v>
      </c>
      <c r="D2017" s="8">
        <v>35290</v>
      </c>
      <c r="E2017" s="9">
        <f t="shared" si="109"/>
        <v>11578.08398950131</v>
      </c>
      <c r="F2017" s="8">
        <v>10522</v>
      </c>
      <c r="G2017" s="8">
        <v>1363</v>
      </c>
      <c r="H2017" s="8">
        <v>750</v>
      </c>
      <c r="I2017" s="8">
        <v>0</v>
      </c>
      <c r="J2017" s="8">
        <v>0</v>
      </c>
      <c r="K2017" s="8">
        <v>0</v>
      </c>
      <c r="L2017" s="8">
        <v>6911</v>
      </c>
      <c r="M2017" s="9">
        <f t="shared" si="107"/>
        <v>27.208661417322833</v>
      </c>
      <c r="N2017" s="8">
        <v>25</v>
      </c>
      <c r="O2017" s="8">
        <v>4</v>
      </c>
      <c r="P2017" s="8">
        <v>2</v>
      </c>
      <c r="Q2017" s="8">
        <v>152289</v>
      </c>
      <c r="R2017" s="9">
        <f t="shared" si="108"/>
        <v>599.56299212598424</v>
      </c>
      <c r="S2017" s="5">
        <v>1</v>
      </c>
      <c r="T2017" s="5">
        <v>1</v>
      </c>
      <c r="U2017" s="5">
        <v>1</v>
      </c>
      <c r="V2017" s="5">
        <v>0</v>
      </c>
      <c r="W2017" s="5">
        <v>0</v>
      </c>
      <c r="X2017" s="5">
        <v>0</v>
      </c>
      <c r="Y2017" s="5">
        <v>0</v>
      </c>
      <c r="Z2017" s="5">
        <v>1</v>
      </c>
      <c r="AA2017" s="5">
        <v>0</v>
      </c>
      <c r="AB2017" s="5">
        <v>0</v>
      </c>
      <c r="AC2017" s="5">
        <v>1</v>
      </c>
      <c r="AD2017" s="5">
        <v>0</v>
      </c>
      <c r="AE2017" s="115">
        <v>104862</v>
      </c>
      <c r="AF2017" s="5">
        <v>1</v>
      </c>
    </row>
    <row r="2018" spans="1:32" x14ac:dyDescent="0.25">
      <c r="A2018" s="2">
        <v>2013</v>
      </c>
      <c r="B2018" s="1" t="s">
        <v>30</v>
      </c>
      <c r="C2018" s="8">
        <v>90</v>
      </c>
      <c r="D2018" s="8">
        <v>16223</v>
      </c>
      <c r="E2018" s="9">
        <f t="shared" si="109"/>
        <v>15021.296296296297</v>
      </c>
      <c r="F2018" s="8">
        <v>2503</v>
      </c>
      <c r="G2018" s="8">
        <v>530</v>
      </c>
      <c r="H2018" s="8">
        <v>325</v>
      </c>
      <c r="I2018" s="8">
        <v>0</v>
      </c>
      <c r="J2018" s="8">
        <v>0</v>
      </c>
      <c r="K2018" s="8">
        <v>0</v>
      </c>
      <c r="L2018" s="8">
        <v>8669</v>
      </c>
      <c r="M2018" s="9">
        <f t="shared" si="107"/>
        <v>96.322222222222223</v>
      </c>
      <c r="N2018" s="8">
        <v>31</v>
      </c>
      <c r="O2018" s="8">
        <v>6</v>
      </c>
      <c r="P2018" s="8">
        <v>3</v>
      </c>
      <c r="Q2018" s="8">
        <v>67686</v>
      </c>
      <c r="R2018" s="9">
        <f t="shared" si="108"/>
        <v>752.06666666666672</v>
      </c>
      <c r="S2018" s="5">
        <v>1</v>
      </c>
      <c r="T2018" s="5">
        <v>0</v>
      </c>
      <c r="U2018" s="5">
        <v>1</v>
      </c>
      <c r="V2018" s="5">
        <v>0</v>
      </c>
      <c r="W2018" s="5">
        <v>0</v>
      </c>
      <c r="X2018" s="5">
        <v>0</v>
      </c>
      <c r="Y2018" s="5">
        <v>0</v>
      </c>
      <c r="Z2018" s="5">
        <v>1</v>
      </c>
      <c r="AA2018" s="5">
        <v>0</v>
      </c>
      <c r="AB2018" s="5">
        <v>0</v>
      </c>
      <c r="AC2018" s="5">
        <v>1</v>
      </c>
      <c r="AD2018" s="5">
        <v>0</v>
      </c>
      <c r="AE2018" s="115">
        <v>32537</v>
      </c>
      <c r="AF2018" s="5">
        <v>1</v>
      </c>
    </row>
    <row r="2019" spans="1:32" x14ac:dyDescent="0.25">
      <c r="A2019" s="2">
        <v>2013</v>
      </c>
      <c r="B2019" s="1" t="s">
        <v>29</v>
      </c>
      <c r="C2019" s="8">
        <v>39</v>
      </c>
      <c r="D2019" s="8">
        <v>4385</v>
      </c>
      <c r="E2019" s="9">
        <f t="shared" si="109"/>
        <v>9369.6581196581192</v>
      </c>
      <c r="F2019" s="8">
        <v>4476</v>
      </c>
      <c r="G2019" s="8">
        <v>558</v>
      </c>
      <c r="H2019" s="8">
        <v>170</v>
      </c>
      <c r="I2019" s="8">
        <v>0</v>
      </c>
      <c r="J2019" s="8">
        <v>0</v>
      </c>
      <c r="K2019" s="8">
        <v>0</v>
      </c>
      <c r="L2019" s="8">
        <v>2665</v>
      </c>
      <c r="M2019" s="9">
        <f t="shared" si="107"/>
        <v>68.333333333333329</v>
      </c>
      <c r="N2019" s="8">
        <v>14</v>
      </c>
      <c r="O2019" s="8">
        <v>0</v>
      </c>
      <c r="P2019" s="8">
        <v>0</v>
      </c>
      <c r="Q2019" s="8">
        <v>3867</v>
      </c>
      <c r="R2019" s="9">
        <f t="shared" si="108"/>
        <v>99.15384615384616</v>
      </c>
      <c r="S2019" s="5">
        <v>1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1</v>
      </c>
      <c r="AA2019" s="5">
        <v>0</v>
      </c>
      <c r="AB2019" s="5">
        <v>0</v>
      </c>
      <c r="AC2019" s="5">
        <v>1</v>
      </c>
      <c r="AD2019" s="5">
        <v>0</v>
      </c>
      <c r="AE2019" s="115">
        <v>14773</v>
      </c>
      <c r="AF2019" s="5">
        <v>0</v>
      </c>
    </row>
    <row r="2020" spans="1:32" x14ac:dyDescent="0.25">
      <c r="A2020" s="2">
        <v>2013</v>
      </c>
      <c r="B2020" s="1" t="s">
        <v>29</v>
      </c>
      <c r="C2020" s="8">
        <v>31</v>
      </c>
      <c r="D2020" s="8">
        <v>3491</v>
      </c>
      <c r="E2020" s="9">
        <f t="shared" si="109"/>
        <v>9384.4086021505373</v>
      </c>
      <c r="F2020" s="8">
        <v>3274</v>
      </c>
      <c r="G2020" s="8">
        <v>2</v>
      </c>
      <c r="H2020" s="8">
        <v>0</v>
      </c>
      <c r="I2020" s="8">
        <v>0</v>
      </c>
      <c r="J2020" s="8">
        <v>0</v>
      </c>
      <c r="K2020" s="8">
        <v>0</v>
      </c>
      <c r="L2020" s="8">
        <v>4448</v>
      </c>
      <c r="M2020" s="9">
        <f t="shared" si="107"/>
        <v>143.48387096774192</v>
      </c>
      <c r="N2020" s="8">
        <v>12</v>
      </c>
      <c r="O2020" s="8">
        <v>5</v>
      </c>
      <c r="P2020" s="8">
        <v>1</v>
      </c>
      <c r="Q2020" s="8">
        <v>43999</v>
      </c>
      <c r="R2020" s="9">
        <f t="shared" si="108"/>
        <v>1419.3225806451612</v>
      </c>
      <c r="S2020" s="5">
        <v>1</v>
      </c>
      <c r="T2020" s="5">
        <v>0</v>
      </c>
      <c r="U2020" s="5">
        <v>1</v>
      </c>
      <c r="V2020" s="5">
        <v>0</v>
      </c>
      <c r="W2020" s="5">
        <v>0</v>
      </c>
      <c r="X2020" s="5">
        <v>0</v>
      </c>
      <c r="Y2020" s="5">
        <v>0</v>
      </c>
      <c r="Z2020" s="5">
        <v>1</v>
      </c>
      <c r="AA2020" s="5">
        <v>0</v>
      </c>
      <c r="AB2020" s="5">
        <v>0</v>
      </c>
      <c r="AC2020" s="5">
        <v>0</v>
      </c>
      <c r="AD2020" s="5">
        <v>0</v>
      </c>
      <c r="AE2020" s="115">
        <v>6312</v>
      </c>
      <c r="AF2020" s="5">
        <v>0</v>
      </c>
    </row>
    <row r="2021" spans="1:32" x14ac:dyDescent="0.25">
      <c r="A2021" s="2">
        <v>2013</v>
      </c>
      <c r="B2021" s="1" t="s">
        <v>29</v>
      </c>
      <c r="C2021" s="8">
        <v>7</v>
      </c>
      <c r="D2021" s="8">
        <v>816</v>
      </c>
      <c r="E2021" s="9">
        <f t="shared" si="109"/>
        <v>9714.2857142857138</v>
      </c>
      <c r="F2021" s="8">
        <v>911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8">
        <v>1013</v>
      </c>
      <c r="M2021" s="9">
        <f t="shared" si="107"/>
        <v>144.71428571428572</v>
      </c>
      <c r="N2021" s="8">
        <v>4</v>
      </c>
      <c r="O2021" s="8">
        <v>1</v>
      </c>
      <c r="P2021" s="8">
        <v>0</v>
      </c>
      <c r="Q2021" s="8">
        <v>8924</v>
      </c>
      <c r="R2021" s="9">
        <f t="shared" si="108"/>
        <v>1274.8571428571429</v>
      </c>
      <c r="S2021" s="5">
        <v>1</v>
      </c>
      <c r="T2021" s="5">
        <v>0</v>
      </c>
      <c r="U2021" s="5">
        <v>1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0</v>
      </c>
      <c r="AD2021" s="5">
        <v>0</v>
      </c>
      <c r="AE2021" s="115">
        <v>5367</v>
      </c>
      <c r="AF2021" s="5">
        <v>1</v>
      </c>
    </row>
    <row r="2022" spans="1:32" x14ac:dyDescent="0.25">
      <c r="A2022" s="2">
        <v>2013</v>
      </c>
      <c r="B2022" s="1" t="s">
        <v>29</v>
      </c>
      <c r="C2022" s="8">
        <v>10</v>
      </c>
      <c r="D2022" s="8">
        <v>1724</v>
      </c>
      <c r="E2022" s="9">
        <f t="shared" si="109"/>
        <v>14366.666666666668</v>
      </c>
      <c r="F2022" s="8">
        <v>2615</v>
      </c>
      <c r="G2022" s="8">
        <v>0</v>
      </c>
      <c r="H2022" s="8">
        <v>0</v>
      </c>
      <c r="I2022" s="8">
        <v>0</v>
      </c>
      <c r="J2022" s="8">
        <v>0</v>
      </c>
      <c r="K2022" s="8">
        <v>0</v>
      </c>
      <c r="L2022" s="8">
        <v>150</v>
      </c>
      <c r="M2022" s="9">
        <f t="shared" si="107"/>
        <v>15</v>
      </c>
      <c r="N2022" s="8">
        <v>0</v>
      </c>
      <c r="O2022" s="8">
        <v>0</v>
      </c>
      <c r="P2022" s="8">
        <v>0</v>
      </c>
      <c r="Q2022" s="8">
        <v>13500</v>
      </c>
      <c r="R2022" s="9">
        <f t="shared" si="108"/>
        <v>1350</v>
      </c>
      <c r="S2022" s="5">
        <v>0</v>
      </c>
      <c r="T2022" s="5">
        <v>1</v>
      </c>
      <c r="U2022" s="5">
        <v>1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0</v>
      </c>
      <c r="AD2022" s="5">
        <v>0</v>
      </c>
      <c r="AE2022" s="115">
        <v>11626</v>
      </c>
      <c r="AF2022" s="5">
        <v>1</v>
      </c>
    </row>
    <row r="2023" spans="1:32" x14ac:dyDescent="0.25">
      <c r="A2023" s="2">
        <v>2013</v>
      </c>
      <c r="B2023" s="1" t="s">
        <v>30</v>
      </c>
      <c r="C2023" s="9">
        <v>18</v>
      </c>
      <c r="D2023" s="9">
        <v>2064</v>
      </c>
      <c r="E2023" s="9">
        <f t="shared" si="109"/>
        <v>9555.5555555555547</v>
      </c>
      <c r="F2023" s="9">
        <v>1535</v>
      </c>
      <c r="G2023" s="9">
        <v>217</v>
      </c>
      <c r="H2023" s="9">
        <v>89</v>
      </c>
      <c r="I2023" s="9">
        <v>0</v>
      </c>
      <c r="J2023" s="9">
        <v>0</v>
      </c>
      <c r="K2023" s="9">
        <v>0</v>
      </c>
      <c r="L2023" s="9">
        <v>2600</v>
      </c>
      <c r="M2023" s="9">
        <f t="shared" si="107"/>
        <v>144.44444444444446</v>
      </c>
      <c r="N2023" s="9">
        <v>7</v>
      </c>
      <c r="O2023" s="9">
        <v>3</v>
      </c>
      <c r="P2023" s="9">
        <v>0</v>
      </c>
      <c r="Q2023" s="9">
        <v>8481</v>
      </c>
      <c r="R2023" s="9">
        <f t="shared" si="108"/>
        <v>471.16666666666669</v>
      </c>
      <c r="S2023" s="5">
        <v>1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1</v>
      </c>
      <c r="AA2023" s="5">
        <v>0</v>
      </c>
      <c r="AB2023" s="5">
        <v>0</v>
      </c>
      <c r="AC2023" s="5">
        <v>1</v>
      </c>
      <c r="AD2023" s="5">
        <v>0</v>
      </c>
      <c r="AE2023" s="115">
        <v>3672</v>
      </c>
      <c r="AF2023" s="5">
        <v>0</v>
      </c>
    </row>
    <row r="2024" spans="1:32" x14ac:dyDescent="0.25">
      <c r="A2024" s="2">
        <v>2013</v>
      </c>
      <c r="B2024" s="1" t="s">
        <v>30</v>
      </c>
      <c r="C2024" s="8">
        <v>73</v>
      </c>
      <c r="D2024" s="8">
        <v>10318</v>
      </c>
      <c r="E2024" s="9">
        <f t="shared" si="109"/>
        <v>11778.538812785388</v>
      </c>
      <c r="F2024" s="8">
        <v>2587</v>
      </c>
      <c r="G2024" s="8">
        <v>1069</v>
      </c>
      <c r="H2024" s="8">
        <v>504</v>
      </c>
      <c r="I2024" s="8">
        <v>0</v>
      </c>
      <c r="J2024" s="8">
        <v>0</v>
      </c>
      <c r="K2024" s="8">
        <v>0</v>
      </c>
      <c r="L2024" s="8">
        <v>9169</v>
      </c>
      <c r="M2024" s="9">
        <f t="shared" si="107"/>
        <v>125.60273972602739</v>
      </c>
      <c r="N2024" s="8">
        <v>13</v>
      </c>
      <c r="O2024" s="8">
        <v>4</v>
      </c>
      <c r="P2024" s="8">
        <v>2</v>
      </c>
      <c r="Q2024" s="8">
        <v>102670</v>
      </c>
      <c r="R2024" s="9">
        <f t="shared" si="108"/>
        <v>1406.4383561643835</v>
      </c>
      <c r="S2024" s="5">
        <v>1</v>
      </c>
      <c r="T2024" s="5">
        <v>0</v>
      </c>
      <c r="U2024" s="5">
        <v>1</v>
      </c>
      <c r="V2024" s="5">
        <v>0</v>
      </c>
      <c r="W2024" s="5">
        <v>0</v>
      </c>
      <c r="X2024" s="5">
        <v>0</v>
      </c>
      <c r="Y2024" s="5">
        <v>0</v>
      </c>
      <c r="Z2024" s="5">
        <v>1</v>
      </c>
      <c r="AA2024" s="5">
        <v>0</v>
      </c>
      <c r="AB2024" s="5">
        <v>0</v>
      </c>
      <c r="AC2024" s="5">
        <v>1</v>
      </c>
      <c r="AD2024" s="5">
        <v>0</v>
      </c>
      <c r="AE2024" s="115">
        <v>33759</v>
      </c>
      <c r="AF2024" s="5">
        <v>0</v>
      </c>
    </row>
    <row r="2025" spans="1:32" x14ac:dyDescent="0.25">
      <c r="A2025" s="2">
        <v>2013</v>
      </c>
      <c r="B2025" s="1" t="s">
        <v>31</v>
      </c>
      <c r="C2025" s="8">
        <v>112</v>
      </c>
      <c r="D2025" s="8">
        <v>15888</v>
      </c>
      <c r="E2025" s="9">
        <f t="shared" si="109"/>
        <v>11821.428571428571</v>
      </c>
      <c r="F2025" s="8">
        <v>3222</v>
      </c>
      <c r="G2025" s="8">
        <v>1153</v>
      </c>
      <c r="H2025" s="8">
        <v>630</v>
      </c>
      <c r="I2025" s="8">
        <v>0</v>
      </c>
      <c r="J2025" s="8">
        <v>0</v>
      </c>
      <c r="K2025" s="8">
        <v>0</v>
      </c>
      <c r="L2025" s="8">
        <v>8577</v>
      </c>
      <c r="M2025" s="9">
        <f t="shared" si="107"/>
        <v>76.580357142857139</v>
      </c>
      <c r="N2025" s="8">
        <v>24</v>
      </c>
      <c r="O2025" s="8">
        <v>5</v>
      </c>
      <c r="P2025" s="8">
        <v>5</v>
      </c>
      <c r="Q2025" s="8">
        <v>133946</v>
      </c>
      <c r="R2025" s="9">
        <f t="shared" si="108"/>
        <v>1195.9464285714287</v>
      </c>
      <c r="S2025" s="5">
        <v>1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1</v>
      </c>
      <c r="AA2025" s="5">
        <v>0</v>
      </c>
      <c r="AB2025" s="5">
        <v>0</v>
      </c>
      <c r="AC2025" s="5">
        <v>1</v>
      </c>
      <c r="AD2025" s="5">
        <v>0</v>
      </c>
      <c r="AE2025" s="115">
        <v>40850</v>
      </c>
      <c r="AF2025" s="5">
        <v>1</v>
      </c>
    </row>
    <row r="2026" spans="1:32" x14ac:dyDescent="0.25">
      <c r="A2026" s="2">
        <v>2013</v>
      </c>
      <c r="B2026" s="1" t="s">
        <v>30</v>
      </c>
      <c r="C2026" s="8">
        <v>7</v>
      </c>
      <c r="D2026" s="8">
        <v>756</v>
      </c>
      <c r="E2026" s="9">
        <f t="shared" si="109"/>
        <v>9000</v>
      </c>
      <c r="F2026" s="8">
        <v>1008</v>
      </c>
      <c r="G2026" s="8">
        <v>0</v>
      </c>
      <c r="H2026" s="8">
        <v>0</v>
      </c>
      <c r="I2026" s="8">
        <v>0</v>
      </c>
      <c r="J2026" s="8">
        <v>0</v>
      </c>
      <c r="K2026" s="8">
        <v>0</v>
      </c>
      <c r="L2026" s="8">
        <v>2090</v>
      </c>
      <c r="M2026" s="9">
        <f t="shared" si="107"/>
        <v>298.57142857142856</v>
      </c>
      <c r="N2026" s="8">
        <v>6</v>
      </c>
      <c r="O2026" s="8">
        <v>1</v>
      </c>
      <c r="P2026" s="8">
        <v>1</v>
      </c>
      <c r="Q2026" s="8">
        <v>11948</v>
      </c>
      <c r="R2026" s="9">
        <f t="shared" si="108"/>
        <v>1706.8571428571429</v>
      </c>
      <c r="S2026" s="5">
        <v>1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115">
        <v>648</v>
      </c>
      <c r="AF2026" s="5">
        <v>1</v>
      </c>
    </row>
    <row r="2027" spans="1:32" x14ac:dyDescent="0.25">
      <c r="A2027" s="2">
        <v>2013</v>
      </c>
      <c r="B2027" s="1" t="s">
        <v>30</v>
      </c>
      <c r="C2027" s="8">
        <v>77</v>
      </c>
      <c r="D2027" s="8">
        <v>10512</v>
      </c>
      <c r="E2027" s="9">
        <f t="shared" si="109"/>
        <v>11376.623376623376</v>
      </c>
      <c r="F2027" s="8">
        <v>2490</v>
      </c>
      <c r="G2027" s="8">
        <v>804</v>
      </c>
      <c r="H2027" s="8">
        <v>285</v>
      </c>
      <c r="I2027" s="8">
        <v>0</v>
      </c>
      <c r="J2027" s="8">
        <v>0</v>
      </c>
      <c r="K2027" s="8">
        <v>0</v>
      </c>
      <c r="L2027" s="8">
        <v>9024</v>
      </c>
      <c r="M2027" s="9">
        <f t="shared" si="107"/>
        <v>117.1948051948052</v>
      </c>
      <c r="N2027" s="8">
        <v>23</v>
      </c>
      <c r="O2027" s="8">
        <v>2</v>
      </c>
      <c r="P2027" s="8">
        <v>1</v>
      </c>
      <c r="Q2027" s="8">
        <v>45143</v>
      </c>
      <c r="R2027" s="9">
        <f t="shared" si="108"/>
        <v>586.27272727272725</v>
      </c>
      <c r="S2027" s="5">
        <v>1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1</v>
      </c>
      <c r="AA2027" s="5">
        <v>0</v>
      </c>
      <c r="AB2027" s="5">
        <v>0</v>
      </c>
      <c r="AC2027" s="5">
        <v>1</v>
      </c>
      <c r="AD2027" s="5">
        <v>0</v>
      </c>
      <c r="AE2027" s="115">
        <v>21047</v>
      </c>
      <c r="AF2027" s="5">
        <v>0</v>
      </c>
    </row>
    <row r="2028" spans="1:32" x14ac:dyDescent="0.25">
      <c r="A2028" s="2">
        <v>2013</v>
      </c>
      <c r="B2028" s="1" t="s">
        <v>30</v>
      </c>
      <c r="C2028" s="8">
        <v>5</v>
      </c>
      <c r="D2028" s="8">
        <v>532</v>
      </c>
      <c r="E2028" s="9">
        <f t="shared" si="109"/>
        <v>8866.6666666666679</v>
      </c>
      <c r="F2028" s="8">
        <v>1337</v>
      </c>
      <c r="G2028" s="8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10</v>
      </c>
      <c r="M2028" s="9">
        <f t="shared" si="107"/>
        <v>2</v>
      </c>
      <c r="N2028" s="8">
        <v>0</v>
      </c>
      <c r="O2028" s="8">
        <v>0</v>
      </c>
      <c r="P2028" s="8">
        <v>0</v>
      </c>
      <c r="Q2028" s="8">
        <v>9271</v>
      </c>
      <c r="R2028" s="9">
        <f t="shared" si="108"/>
        <v>1854.2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115">
        <v>568</v>
      </c>
      <c r="AF2028" s="5">
        <v>0</v>
      </c>
    </row>
    <row r="2029" spans="1:32" x14ac:dyDescent="0.25">
      <c r="A2029" s="2">
        <v>2013</v>
      </c>
      <c r="B2029" s="1" t="s">
        <v>30</v>
      </c>
      <c r="C2029" s="8">
        <v>13</v>
      </c>
      <c r="D2029" s="8">
        <v>1233</v>
      </c>
      <c r="E2029" s="9">
        <f t="shared" si="109"/>
        <v>7903.8461538461534</v>
      </c>
      <c r="F2029" s="8">
        <v>1841</v>
      </c>
      <c r="G2029" s="8">
        <v>159</v>
      </c>
      <c r="H2029" s="8">
        <v>122</v>
      </c>
      <c r="I2029" s="8">
        <v>0</v>
      </c>
      <c r="J2029" s="8">
        <v>0</v>
      </c>
      <c r="K2029" s="8">
        <v>0</v>
      </c>
      <c r="L2029" s="8">
        <v>535</v>
      </c>
      <c r="M2029" s="9">
        <f t="shared" si="107"/>
        <v>41.153846153846153</v>
      </c>
      <c r="N2029" s="8">
        <v>3</v>
      </c>
      <c r="O2029" s="8">
        <v>1</v>
      </c>
      <c r="P2029" s="8">
        <v>0</v>
      </c>
      <c r="Q2029" s="8">
        <v>12497</v>
      </c>
      <c r="R2029" s="9">
        <f t="shared" si="108"/>
        <v>961.30769230769226</v>
      </c>
      <c r="S2029" s="5">
        <v>1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1</v>
      </c>
      <c r="AA2029" s="5">
        <v>0</v>
      </c>
      <c r="AB2029" s="5">
        <v>0</v>
      </c>
      <c r="AC2029" s="5">
        <v>1</v>
      </c>
      <c r="AD2029" s="5">
        <v>0</v>
      </c>
      <c r="AE2029" s="115">
        <v>2138</v>
      </c>
      <c r="AF2029" s="5">
        <v>0</v>
      </c>
    </row>
    <row r="2030" spans="1:32" x14ac:dyDescent="0.25">
      <c r="A2030" s="2">
        <v>2013</v>
      </c>
      <c r="B2030" s="1" t="s">
        <v>29</v>
      </c>
      <c r="C2030" s="8">
        <v>5</v>
      </c>
      <c r="D2030" s="8">
        <v>429</v>
      </c>
      <c r="E2030" s="9">
        <f t="shared" si="109"/>
        <v>7149.9999999999991</v>
      </c>
      <c r="F2030" s="8">
        <v>1086</v>
      </c>
      <c r="G2030" s="8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1028</v>
      </c>
      <c r="M2030" s="9">
        <f t="shared" si="107"/>
        <v>205.6</v>
      </c>
      <c r="N2030" s="8">
        <v>3</v>
      </c>
      <c r="O2030" s="8">
        <v>2</v>
      </c>
      <c r="P2030" s="8">
        <v>0</v>
      </c>
      <c r="Q2030" s="8">
        <v>97081</v>
      </c>
      <c r="R2030" s="9">
        <f t="shared" si="108"/>
        <v>19416.2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0</v>
      </c>
      <c r="AD2030" s="5">
        <v>0</v>
      </c>
      <c r="AE2030" s="115">
        <v>672</v>
      </c>
      <c r="AF2030" s="5">
        <v>1</v>
      </c>
    </row>
    <row r="2031" spans="1:32" x14ac:dyDescent="0.25">
      <c r="A2031" s="2">
        <v>2013</v>
      </c>
      <c r="B2031" s="1" t="s">
        <v>29</v>
      </c>
      <c r="C2031" s="9">
        <v>64</v>
      </c>
      <c r="D2031" s="9">
        <v>13718</v>
      </c>
      <c r="E2031" s="9">
        <f t="shared" si="109"/>
        <v>17861.979166666668</v>
      </c>
      <c r="F2031" s="9">
        <v>24</v>
      </c>
      <c r="G2031" s="9">
        <v>0</v>
      </c>
      <c r="H2031" s="9">
        <v>0</v>
      </c>
      <c r="I2031" s="9">
        <v>0</v>
      </c>
      <c r="J2031" s="9">
        <v>0</v>
      </c>
      <c r="K2031" s="9">
        <v>0</v>
      </c>
      <c r="L2031" s="9">
        <v>2144</v>
      </c>
      <c r="M2031" s="9">
        <f t="shared" si="107"/>
        <v>33.5</v>
      </c>
      <c r="N2031" s="9">
        <v>11</v>
      </c>
      <c r="O2031" s="9">
        <v>0</v>
      </c>
      <c r="P2031" s="9">
        <v>0</v>
      </c>
      <c r="Q2031" s="9">
        <v>84784</v>
      </c>
      <c r="R2031" s="9">
        <f t="shared" si="108"/>
        <v>1324.75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0</v>
      </c>
      <c r="AD2031" s="5">
        <v>0</v>
      </c>
      <c r="AE2031" s="115">
        <v>17086</v>
      </c>
      <c r="AF2031" s="5">
        <v>0</v>
      </c>
    </row>
    <row r="2032" spans="1:32" x14ac:dyDescent="0.25">
      <c r="A2032" s="2">
        <v>2012</v>
      </c>
      <c r="B2032" s="1" t="s">
        <v>29</v>
      </c>
      <c r="C2032" s="9">
        <v>59</v>
      </c>
      <c r="D2032" s="9">
        <v>5015</v>
      </c>
      <c r="E2032" s="9">
        <f t="shared" si="109"/>
        <v>7083.333333333333</v>
      </c>
      <c r="F2032" s="9">
        <v>3046</v>
      </c>
      <c r="G2032" s="9">
        <v>668</v>
      </c>
      <c r="H2032" s="9">
        <v>323</v>
      </c>
      <c r="I2032" s="9">
        <v>0</v>
      </c>
      <c r="J2032" s="9">
        <v>0</v>
      </c>
      <c r="K2032" s="9">
        <v>0</v>
      </c>
      <c r="L2032" s="9">
        <v>3508</v>
      </c>
      <c r="M2032" s="9">
        <f t="shared" si="107"/>
        <v>59.457627118644069</v>
      </c>
      <c r="N2032" s="9">
        <v>12</v>
      </c>
      <c r="O2032" s="9">
        <v>3</v>
      </c>
      <c r="P2032" s="9">
        <v>3</v>
      </c>
      <c r="Q2032" s="9">
        <v>55383</v>
      </c>
      <c r="R2032" s="9">
        <f t="shared" si="108"/>
        <v>938.69491525423734</v>
      </c>
      <c r="S2032" s="5">
        <v>1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1</v>
      </c>
      <c r="AA2032" s="5">
        <v>0</v>
      </c>
      <c r="AB2032" s="5">
        <v>0</v>
      </c>
      <c r="AC2032" s="5">
        <v>1</v>
      </c>
      <c r="AD2032" s="5">
        <v>0</v>
      </c>
      <c r="AE2032" s="115">
        <v>27456</v>
      </c>
      <c r="AF2032" s="5">
        <v>0</v>
      </c>
    </row>
    <row r="2033" spans="1:32" x14ac:dyDescent="0.25">
      <c r="A2033" s="2">
        <v>2012</v>
      </c>
      <c r="B2033" s="1" t="s">
        <v>30</v>
      </c>
      <c r="C2033" s="9">
        <v>35</v>
      </c>
      <c r="D2033" s="9">
        <v>3666</v>
      </c>
      <c r="E2033" s="9">
        <f t="shared" si="109"/>
        <v>8728.5714285714294</v>
      </c>
      <c r="F2033" s="9">
        <v>5094</v>
      </c>
      <c r="G2033" s="9">
        <v>644</v>
      </c>
      <c r="H2033" s="9">
        <v>212</v>
      </c>
      <c r="I2033" s="9">
        <v>0</v>
      </c>
      <c r="J2033" s="9">
        <v>0</v>
      </c>
      <c r="K2033" s="9">
        <v>0</v>
      </c>
      <c r="L2033" s="9">
        <v>2928</v>
      </c>
      <c r="M2033" s="9">
        <f t="shared" si="107"/>
        <v>83.657142857142858</v>
      </c>
      <c r="N2033" s="9">
        <v>13</v>
      </c>
      <c r="O2033" s="9">
        <v>3</v>
      </c>
      <c r="P2033" s="9">
        <v>2</v>
      </c>
      <c r="Q2033" s="9">
        <v>42551</v>
      </c>
      <c r="R2033" s="9">
        <f t="shared" si="108"/>
        <v>1215.7428571428572</v>
      </c>
      <c r="S2033" s="5">
        <v>1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1</v>
      </c>
      <c r="AA2033" s="5">
        <v>0</v>
      </c>
      <c r="AB2033" s="5">
        <v>0</v>
      </c>
      <c r="AC2033" s="5">
        <v>1</v>
      </c>
      <c r="AD2033" s="5">
        <v>0</v>
      </c>
      <c r="AE2033" s="115">
        <v>15495</v>
      </c>
      <c r="AF2033" s="5">
        <v>1</v>
      </c>
    </row>
    <row r="2034" spans="1:32" x14ac:dyDescent="0.25">
      <c r="A2034" s="2">
        <v>2012</v>
      </c>
      <c r="B2034" s="1" t="s">
        <v>29</v>
      </c>
      <c r="C2034" s="9">
        <v>6</v>
      </c>
      <c r="D2034" s="9">
        <v>647</v>
      </c>
      <c r="E2034" s="9">
        <f t="shared" si="109"/>
        <v>8986.1111111111113</v>
      </c>
      <c r="F2034" s="9">
        <v>750</v>
      </c>
      <c r="G2034" s="9">
        <v>0</v>
      </c>
      <c r="H2034" s="9">
        <v>0</v>
      </c>
      <c r="I2034" s="9">
        <v>0</v>
      </c>
      <c r="J2034" s="9">
        <v>0</v>
      </c>
      <c r="K2034" s="9">
        <v>0</v>
      </c>
      <c r="L2034" s="9">
        <v>1189</v>
      </c>
      <c r="M2034" s="9">
        <f t="shared" si="107"/>
        <v>198.16666666666666</v>
      </c>
      <c r="N2034" s="9">
        <v>3</v>
      </c>
      <c r="O2034" s="9">
        <v>2</v>
      </c>
      <c r="P2034" s="9">
        <v>0</v>
      </c>
      <c r="Q2034" s="9">
        <v>711</v>
      </c>
      <c r="R2034" s="9">
        <f t="shared" si="108"/>
        <v>118.5</v>
      </c>
      <c r="S2034" s="5">
        <v>1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0</v>
      </c>
      <c r="AD2034" s="5">
        <v>0</v>
      </c>
      <c r="AE2034" s="115">
        <v>1424</v>
      </c>
      <c r="AF2034" s="5">
        <v>1</v>
      </c>
    </row>
    <row r="2035" spans="1:32" x14ac:dyDescent="0.25">
      <c r="A2035" s="2">
        <v>2012</v>
      </c>
      <c r="B2035" s="1" t="s">
        <v>29</v>
      </c>
      <c r="C2035" s="9">
        <v>25</v>
      </c>
      <c r="D2035" s="9">
        <v>2874</v>
      </c>
      <c r="E2035" s="9">
        <f t="shared" si="109"/>
        <v>9580</v>
      </c>
      <c r="F2035" s="9">
        <v>1523</v>
      </c>
      <c r="G2035" s="9">
        <v>263</v>
      </c>
      <c r="H2035" s="9">
        <v>110</v>
      </c>
      <c r="I2035" s="9">
        <v>0</v>
      </c>
      <c r="J2035" s="9">
        <v>0</v>
      </c>
      <c r="K2035" s="9">
        <v>0</v>
      </c>
      <c r="L2035" s="9">
        <v>1346</v>
      </c>
      <c r="M2035" s="9">
        <f t="shared" si="107"/>
        <v>53.84</v>
      </c>
      <c r="N2035" s="9">
        <v>8</v>
      </c>
      <c r="O2035" s="9">
        <v>2</v>
      </c>
      <c r="P2035" s="9">
        <v>0</v>
      </c>
      <c r="Q2035" s="9">
        <v>20023</v>
      </c>
      <c r="R2035" s="9">
        <f t="shared" si="108"/>
        <v>800.92</v>
      </c>
      <c r="S2035" s="5">
        <v>1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1</v>
      </c>
      <c r="AA2035" s="5">
        <v>0</v>
      </c>
      <c r="AB2035" s="5">
        <v>0</v>
      </c>
      <c r="AC2035" s="5">
        <v>1</v>
      </c>
      <c r="AD2035" s="5">
        <v>0</v>
      </c>
      <c r="AE2035" s="115">
        <v>9020</v>
      </c>
      <c r="AF2035" s="5">
        <v>1</v>
      </c>
    </row>
    <row r="2036" spans="1:32" x14ac:dyDescent="0.25">
      <c r="A2036" s="2">
        <v>2012</v>
      </c>
      <c r="B2036" s="1" t="s">
        <v>29</v>
      </c>
      <c r="C2036" s="9">
        <v>24</v>
      </c>
      <c r="D2036" s="9">
        <v>4759</v>
      </c>
      <c r="E2036" s="9">
        <f t="shared" si="109"/>
        <v>16524.305555555555</v>
      </c>
      <c r="F2036" s="9">
        <v>3148</v>
      </c>
      <c r="G2036" s="9">
        <v>0</v>
      </c>
      <c r="H2036" s="9">
        <v>0</v>
      </c>
      <c r="I2036" s="9">
        <v>0</v>
      </c>
      <c r="J2036" s="9">
        <v>0</v>
      </c>
      <c r="K2036" s="9">
        <v>0</v>
      </c>
      <c r="L2036" s="9">
        <v>5220</v>
      </c>
      <c r="M2036" s="9">
        <f t="shared" si="107"/>
        <v>217.5</v>
      </c>
      <c r="N2036" s="9">
        <v>14</v>
      </c>
      <c r="O2036" s="9">
        <v>6</v>
      </c>
      <c r="P2036" s="9">
        <v>1</v>
      </c>
      <c r="Q2036" s="9">
        <v>67284</v>
      </c>
      <c r="R2036" s="9">
        <f t="shared" si="108"/>
        <v>2803.5</v>
      </c>
      <c r="S2036" s="5">
        <v>1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  <c r="Z2036" s="5">
        <v>0</v>
      </c>
      <c r="AA2036" s="5">
        <v>0</v>
      </c>
      <c r="AB2036" s="5">
        <v>0</v>
      </c>
      <c r="AC2036" s="5">
        <v>0</v>
      </c>
      <c r="AD2036" s="5">
        <v>0</v>
      </c>
      <c r="AE2036" s="115">
        <v>21445</v>
      </c>
      <c r="AF2036" s="5">
        <v>1</v>
      </c>
    </row>
    <row r="2037" spans="1:32" x14ac:dyDescent="0.25">
      <c r="A2037" s="2">
        <v>2012</v>
      </c>
      <c r="B2037" s="1" t="s">
        <v>31</v>
      </c>
      <c r="C2037" s="9">
        <v>1</v>
      </c>
      <c r="D2037" s="9">
        <v>52</v>
      </c>
      <c r="E2037" s="9">
        <f t="shared" si="109"/>
        <v>4333.333333333333</v>
      </c>
      <c r="F2037" s="9">
        <v>1813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1470</v>
      </c>
      <c r="M2037" s="9">
        <f t="shared" si="107"/>
        <v>1470</v>
      </c>
      <c r="N2037" s="9">
        <v>10</v>
      </c>
      <c r="O2037" s="9">
        <v>5</v>
      </c>
      <c r="P2037" s="9">
        <v>1</v>
      </c>
      <c r="Q2037" s="9">
        <v>60769</v>
      </c>
      <c r="R2037" s="9">
        <f t="shared" si="108"/>
        <v>60769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0</v>
      </c>
      <c r="AD2037" s="5">
        <v>0</v>
      </c>
      <c r="AE2037" s="115">
        <v>1050</v>
      </c>
      <c r="AF2037" s="5">
        <v>1</v>
      </c>
    </row>
    <row r="2038" spans="1:32" x14ac:dyDescent="0.25">
      <c r="A2038" s="2">
        <v>2012</v>
      </c>
      <c r="B2038" s="1" t="s">
        <v>30</v>
      </c>
      <c r="C2038" s="9">
        <v>64</v>
      </c>
      <c r="D2038" s="9">
        <v>5440</v>
      </c>
      <c r="E2038" s="9">
        <f t="shared" si="109"/>
        <v>7083.333333333333</v>
      </c>
      <c r="F2038" s="9">
        <v>4830</v>
      </c>
      <c r="G2038" s="9">
        <v>788</v>
      </c>
      <c r="H2038" s="9">
        <v>351</v>
      </c>
      <c r="I2038" s="9">
        <v>0</v>
      </c>
      <c r="J2038" s="9">
        <v>0</v>
      </c>
      <c r="K2038" s="9">
        <v>0</v>
      </c>
      <c r="L2038" s="9">
        <v>3724</v>
      </c>
      <c r="M2038" s="9">
        <f t="shared" si="107"/>
        <v>58.1875</v>
      </c>
      <c r="N2038" s="9">
        <v>19</v>
      </c>
      <c r="O2038" s="9">
        <v>3</v>
      </c>
      <c r="P2038" s="9">
        <v>2</v>
      </c>
      <c r="Q2038" s="9">
        <v>41922</v>
      </c>
      <c r="R2038" s="9">
        <f t="shared" si="108"/>
        <v>655.03125</v>
      </c>
      <c r="S2038" s="5">
        <v>1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1</v>
      </c>
      <c r="AA2038" s="5">
        <v>0</v>
      </c>
      <c r="AB2038" s="5">
        <v>0</v>
      </c>
      <c r="AC2038" s="5">
        <v>1</v>
      </c>
      <c r="AD2038" s="5">
        <v>0</v>
      </c>
      <c r="AE2038" s="115">
        <v>15346</v>
      </c>
      <c r="AF2038" s="5">
        <v>1</v>
      </c>
    </row>
    <row r="2039" spans="1:32" x14ac:dyDescent="0.25">
      <c r="A2039" s="2">
        <v>2012</v>
      </c>
      <c r="B2039" s="1" t="s">
        <v>36</v>
      </c>
      <c r="C2039" s="9">
        <v>37</v>
      </c>
      <c r="D2039" s="9">
        <v>3488</v>
      </c>
      <c r="E2039" s="9">
        <f t="shared" si="109"/>
        <v>7855.8558558558561</v>
      </c>
      <c r="F2039" s="9">
        <v>3450</v>
      </c>
      <c r="G2039" s="9">
        <v>802</v>
      </c>
      <c r="H2039" s="9">
        <v>395</v>
      </c>
      <c r="I2039" s="9">
        <v>0</v>
      </c>
      <c r="J2039" s="9">
        <v>0</v>
      </c>
      <c r="K2039" s="9">
        <v>0</v>
      </c>
      <c r="L2039" s="9">
        <v>7653</v>
      </c>
      <c r="M2039" s="9">
        <f t="shared" si="107"/>
        <v>206.83783783783784</v>
      </c>
      <c r="N2039" s="9">
        <v>20</v>
      </c>
      <c r="O2039" s="9">
        <v>7</v>
      </c>
      <c r="P2039" s="9">
        <v>3</v>
      </c>
      <c r="Q2039" s="9">
        <v>102385</v>
      </c>
      <c r="R2039" s="9">
        <f t="shared" si="108"/>
        <v>2767.1621621621621</v>
      </c>
      <c r="S2039" s="5">
        <v>1</v>
      </c>
      <c r="T2039" s="5">
        <v>0</v>
      </c>
      <c r="U2039" s="5">
        <v>1</v>
      </c>
      <c r="V2039" s="5">
        <v>0</v>
      </c>
      <c r="W2039" s="5">
        <v>0</v>
      </c>
      <c r="X2039" s="5">
        <v>0</v>
      </c>
      <c r="Y2039" s="5">
        <v>0</v>
      </c>
      <c r="Z2039" s="5">
        <v>1</v>
      </c>
      <c r="AA2039" s="5">
        <v>0</v>
      </c>
      <c r="AB2039" s="5">
        <v>0</v>
      </c>
      <c r="AC2039" s="5">
        <v>1</v>
      </c>
      <c r="AD2039" s="5">
        <v>0</v>
      </c>
      <c r="AE2039" s="115">
        <v>23166</v>
      </c>
      <c r="AF2039" s="5">
        <v>0</v>
      </c>
    </row>
    <row r="2040" spans="1:32" x14ac:dyDescent="0.25">
      <c r="A2040" s="2">
        <v>2012</v>
      </c>
      <c r="B2040" s="1" t="s">
        <v>31</v>
      </c>
      <c r="C2040" s="9">
        <v>47</v>
      </c>
      <c r="D2040" s="9">
        <v>6215</v>
      </c>
      <c r="E2040" s="9">
        <f t="shared" si="109"/>
        <v>11019.503546099293</v>
      </c>
      <c r="F2040" s="9">
        <v>3567</v>
      </c>
      <c r="G2040" s="9">
        <v>1125</v>
      </c>
      <c r="H2040" s="9">
        <v>579</v>
      </c>
      <c r="I2040" s="9">
        <v>0</v>
      </c>
      <c r="J2040" s="9">
        <v>0</v>
      </c>
      <c r="K2040" s="9">
        <v>0</v>
      </c>
      <c r="L2040" s="9">
        <v>7367</v>
      </c>
      <c r="M2040" s="9">
        <f t="shared" si="107"/>
        <v>156.74468085106383</v>
      </c>
      <c r="N2040" s="9">
        <v>16</v>
      </c>
      <c r="O2040" s="9">
        <v>6</v>
      </c>
      <c r="P2040" s="9">
        <v>2</v>
      </c>
      <c r="Q2040" s="9">
        <v>86869</v>
      </c>
      <c r="R2040" s="9">
        <f t="shared" si="108"/>
        <v>1848.2765957446809</v>
      </c>
      <c r="S2040" s="5">
        <v>1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1</v>
      </c>
      <c r="AA2040" s="5">
        <v>0</v>
      </c>
      <c r="AB2040" s="5">
        <v>0</v>
      </c>
      <c r="AC2040" s="5">
        <v>1</v>
      </c>
      <c r="AD2040" s="5">
        <v>0</v>
      </c>
      <c r="AE2040" s="115">
        <v>38003</v>
      </c>
      <c r="AF2040" s="5">
        <v>1</v>
      </c>
    </row>
    <row r="2041" spans="1:32" x14ac:dyDescent="0.25">
      <c r="A2041" s="2">
        <v>2012</v>
      </c>
      <c r="B2041" s="1" t="s">
        <v>30</v>
      </c>
      <c r="C2041" s="9">
        <v>60</v>
      </c>
      <c r="D2041" s="9">
        <v>6178</v>
      </c>
      <c r="E2041" s="9">
        <f t="shared" si="109"/>
        <v>8580.5555555555566</v>
      </c>
      <c r="F2041" s="9">
        <v>1539</v>
      </c>
      <c r="G2041" s="9">
        <v>352</v>
      </c>
      <c r="H2041" s="9">
        <v>184</v>
      </c>
      <c r="I2041" s="9">
        <v>0</v>
      </c>
      <c r="J2041" s="9">
        <v>0</v>
      </c>
      <c r="K2041" s="9">
        <v>0</v>
      </c>
      <c r="L2041" s="9">
        <v>6971</v>
      </c>
      <c r="M2041" s="9">
        <f t="shared" si="107"/>
        <v>116.18333333333334</v>
      </c>
      <c r="N2041" s="9">
        <v>15</v>
      </c>
      <c r="O2041" s="9">
        <v>5</v>
      </c>
      <c r="P2041" s="9">
        <v>1</v>
      </c>
      <c r="Q2041" s="9">
        <v>32445</v>
      </c>
      <c r="R2041" s="9">
        <f t="shared" si="108"/>
        <v>540.75</v>
      </c>
      <c r="S2041" s="5">
        <v>1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1</v>
      </c>
      <c r="AA2041" s="5">
        <v>0</v>
      </c>
      <c r="AB2041" s="5">
        <v>0</v>
      </c>
      <c r="AC2041" s="5">
        <v>1</v>
      </c>
      <c r="AD2041" s="5">
        <v>0</v>
      </c>
      <c r="AE2041" s="115">
        <v>12678</v>
      </c>
      <c r="AF2041" s="5">
        <v>0</v>
      </c>
    </row>
    <row r="2042" spans="1:32" x14ac:dyDescent="0.25">
      <c r="A2042" s="2">
        <v>2012</v>
      </c>
      <c r="B2042" s="1" t="s">
        <v>30</v>
      </c>
      <c r="C2042" s="9">
        <v>1</v>
      </c>
      <c r="D2042" s="9">
        <v>62</v>
      </c>
      <c r="E2042" s="9">
        <f t="shared" si="109"/>
        <v>5166.666666666667</v>
      </c>
      <c r="F2042" s="9">
        <v>190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567</v>
      </c>
      <c r="M2042" s="9">
        <f t="shared" si="107"/>
        <v>567</v>
      </c>
      <c r="N2042" s="9">
        <v>2</v>
      </c>
      <c r="O2042" s="9">
        <v>0</v>
      </c>
      <c r="P2042" s="9">
        <v>0</v>
      </c>
      <c r="Q2042" s="9">
        <v>172</v>
      </c>
      <c r="R2042" s="9">
        <f t="shared" si="108"/>
        <v>172</v>
      </c>
      <c r="S2042" s="5">
        <v>1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0</v>
      </c>
      <c r="AD2042" s="5">
        <v>0</v>
      </c>
      <c r="AE2042" s="115">
        <v>545</v>
      </c>
      <c r="AF2042" s="5">
        <v>0</v>
      </c>
    </row>
    <row r="2043" spans="1:32" x14ac:dyDescent="0.25">
      <c r="A2043" s="2">
        <v>2012</v>
      </c>
      <c r="B2043" s="1" t="s">
        <v>29</v>
      </c>
      <c r="C2043" s="9">
        <v>62</v>
      </c>
      <c r="D2043" s="9">
        <v>7803</v>
      </c>
      <c r="E2043" s="9">
        <f t="shared" si="109"/>
        <v>10487.903225806453</v>
      </c>
      <c r="F2043" s="9">
        <v>3400</v>
      </c>
      <c r="G2043" s="9">
        <v>0</v>
      </c>
      <c r="H2043" s="9">
        <v>0</v>
      </c>
      <c r="I2043" s="9">
        <v>0</v>
      </c>
      <c r="J2043" s="9">
        <v>0</v>
      </c>
      <c r="K2043" s="9">
        <v>0</v>
      </c>
      <c r="L2043" s="9">
        <v>1480</v>
      </c>
      <c r="M2043" s="9">
        <f t="shared" si="107"/>
        <v>23.870967741935484</v>
      </c>
      <c r="N2043" s="9">
        <v>0</v>
      </c>
      <c r="O2043" s="9">
        <v>0</v>
      </c>
      <c r="P2043" s="9">
        <v>0</v>
      </c>
      <c r="Q2043" s="9">
        <v>1154</v>
      </c>
      <c r="R2043" s="9">
        <f t="shared" si="108"/>
        <v>18.612903225806452</v>
      </c>
      <c r="S2043" s="5">
        <v>1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115">
        <v>23757</v>
      </c>
      <c r="AF2043" s="5">
        <v>0</v>
      </c>
    </row>
    <row r="2044" spans="1:32" x14ac:dyDescent="0.25">
      <c r="A2044" s="2">
        <v>2012</v>
      </c>
      <c r="B2044" s="1" t="s">
        <v>29</v>
      </c>
      <c r="C2044" s="8">
        <v>8</v>
      </c>
      <c r="D2044" s="8">
        <v>746</v>
      </c>
      <c r="E2044" s="9">
        <f t="shared" si="109"/>
        <v>7770.833333333333</v>
      </c>
      <c r="F2044" s="8">
        <v>645</v>
      </c>
      <c r="G2044" s="8">
        <v>179</v>
      </c>
      <c r="H2044" s="8">
        <v>4</v>
      </c>
      <c r="I2044" s="8">
        <v>0</v>
      </c>
      <c r="J2044" s="8">
        <v>0</v>
      </c>
      <c r="K2044" s="8">
        <v>0</v>
      </c>
      <c r="L2044" s="8">
        <v>1337</v>
      </c>
      <c r="M2044" s="9">
        <f t="shared" si="107"/>
        <v>167.125</v>
      </c>
      <c r="N2044" s="8">
        <v>5</v>
      </c>
      <c r="O2044" s="8">
        <v>1</v>
      </c>
      <c r="P2044" s="15">
        <v>0</v>
      </c>
      <c r="Q2044" s="8">
        <v>15303</v>
      </c>
      <c r="R2044" s="9">
        <f t="shared" si="108"/>
        <v>1912.875</v>
      </c>
      <c r="S2044" s="5">
        <v>1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1</v>
      </c>
      <c r="AA2044" s="5">
        <v>0</v>
      </c>
      <c r="AB2044" s="5">
        <v>0</v>
      </c>
      <c r="AC2044" s="5">
        <v>1</v>
      </c>
      <c r="AD2044" s="5">
        <v>0</v>
      </c>
      <c r="AE2044" s="115">
        <v>5444</v>
      </c>
      <c r="AF2044" s="5">
        <v>1</v>
      </c>
    </row>
    <row r="2045" spans="1:32" x14ac:dyDescent="0.25">
      <c r="A2045" s="2">
        <v>2012</v>
      </c>
      <c r="B2045" s="1" t="s">
        <v>29</v>
      </c>
      <c r="C2045" s="8">
        <v>11</v>
      </c>
      <c r="D2045" s="15">
        <v>903</v>
      </c>
      <c r="E2045" s="9">
        <f t="shared" si="109"/>
        <v>6840.909090909091</v>
      </c>
      <c r="F2045" s="8">
        <v>700</v>
      </c>
      <c r="G2045" s="8">
        <v>0</v>
      </c>
      <c r="H2045" s="8">
        <v>0</v>
      </c>
      <c r="I2045" s="8">
        <v>0</v>
      </c>
      <c r="J2045" s="8">
        <v>0</v>
      </c>
      <c r="K2045" s="8">
        <v>0</v>
      </c>
      <c r="L2045" s="8">
        <v>641</v>
      </c>
      <c r="M2045" s="9">
        <f t="shared" si="107"/>
        <v>58.272727272727273</v>
      </c>
      <c r="N2045" s="8">
        <v>2</v>
      </c>
      <c r="O2045" s="8">
        <v>1</v>
      </c>
      <c r="P2045" s="8">
        <v>0</v>
      </c>
      <c r="Q2045" s="8">
        <v>28518</v>
      </c>
      <c r="R2045" s="9">
        <f t="shared" si="108"/>
        <v>2592.5454545454545</v>
      </c>
      <c r="S2045" s="5">
        <v>1</v>
      </c>
      <c r="T2045" s="5">
        <v>0</v>
      </c>
      <c r="U2045" s="5">
        <v>1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115">
        <v>5754</v>
      </c>
      <c r="AF2045" s="5">
        <v>1</v>
      </c>
    </row>
    <row r="2046" spans="1:32" x14ac:dyDescent="0.25">
      <c r="A2046" s="2">
        <v>2012</v>
      </c>
      <c r="B2046" s="1" t="s">
        <v>29</v>
      </c>
      <c r="C2046" s="8">
        <v>4</v>
      </c>
      <c r="D2046" s="8">
        <v>427</v>
      </c>
      <c r="E2046" s="9">
        <f t="shared" si="109"/>
        <v>8895.8333333333339</v>
      </c>
      <c r="F2046" s="8">
        <v>1500</v>
      </c>
      <c r="G2046" s="8">
        <v>0</v>
      </c>
      <c r="H2046" s="8">
        <v>0</v>
      </c>
      <c r="I2046" s="8">
        <v>0</v>
      </c>
      <c r="J2046" s="8">
        <v>0</v>
      </c>
      <c r="K2046" s="8">
        <v>0</v>
      </c>
      <c r="L2046" s="8">
        <v>213</v>
      </c>
      <c r="M2046" s="9">
        <f t="shared" si="107"/>
        <v>53.25</v>
      </c>
      <c r="N2046" s="8">
        <v>1</v>
      </c>
      <c r="O2046" s="8">
        <v>0</v>
      </c>
      <c r="P2046" s="8">
        <v>0</v>
      </c>
      <c r="Q2046" s="8">
        <v>6096</v>
      </c>
      <c r="R2046" s="9">
        <f t="shared" si="108"/>
        <v>1524</v>
      </c>
      <c r="S2046" s="5">
        <v>1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115">
        <v>1385</v>
      </c>
      <c r="AF2046" s="5">
        <v>1</v>
      </c>
    </row>
    <row r="2047" spans="1:32" x14ac:dyDescent="0.25">
      <c r="A2047" s="2">
        <v>2012</v>
      </c>
      <c r="B2047" s="1" t="s">
        <v>29</v>
      </c>
      <c r="C2047" s="8">
        <v>6</v>
      </c>
      <c r="D2047" s="15">
        <v>1852</v>
      </c>
      <c r="E2047" s="9">
        <f t="shared" ref="E2047:E2099" si="110">D2047/C2047/12*1000</f>
        <v>25722.222222222226</v>
      </c>
      <c r="F2047" s="8">
        <v>10000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1400</v>
      </c>
      <c r="M2047" s="9">
        <f t="shared" si="107"/>
        <v>233.33333333333334</v>
      </c>
      <c r="N2047" s="8">
        <v>3</v>
      </c>
      <c r="O2047" s="8">
        <v>0</v>
      </c>
      <c r="P2047" s="8">
        <v>0</v>
      </c>
      <c r="Q2047" s="8">
        <v>30661</v>
      </c>
      <c r="R2047" s="9">
        <f t="shared" si="108"/>
        <v>5110.166666666667</v>
      </c>
      <c r="S2047" s="5">
        <v>0</v>
      </c>
      <c r="T2047" s="5">
        <v>1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115">
        <v>58309</v>
      </c>
      <c r="AF2047" s="5">
        <v>1</v>
      </c>
    </row>
    <row r="2048" spans="1:32" x14ac:dyDescent="0.25">
      <c r="A2048" s="2">
        <v>2012</v>
      </c>
      <c r="B2048" s="1" t="s">
        <v>29</v>
      </c>
      <c r="C2048" s="9">
        <v>12</v>
      </c>
      <c r="D2048" s="9">
        <v>1225</v>
      </c>
      <c r="E2048" s="9">
        <f t="shared" si="110"/>
        <v>8506.9444444444453</v>
      </c>
      <c r="F2048" s="9">
        <v>1095</v>
      </c>
      <c r="G2048" s="9">
        <v>0</v>
      </c>
      <c r="H2048" s="9">
        <v>0</v>
      </c>
      <c r="I2048" s="9">
        <v>0</v>
      </c>
      <c r="J2048" s="9">
        <v>0</v>
      </c>
      <c r="K2048" s="9">
        <v>0</v>
      </c>
      <c r="L2048" s="9">
        <v>2787</v>
      </c>
      <c r="M2048" s="9">
        <f t="shared" si="107"/>
        <v>232.25</v>
      </c>
      <c r="N2048" s="9">
        <v>5</v>
      </c>
      <c r="O2048" s="9">
        <v>1</v>
      </c>
      <c r="P2048" s="9">
        <v>0</v>
      </c>
      <c r="Q2048" s="9">
        <v>76618</v>
      </c>
      <c r="R2048" s="9">
        <f t="shared" si="108"/>
        <v>6384.833333333333</v>
      </c>
      <c r="S2048" s="5">
        <v>1</v>
      </c>
      <c r="T2048" s="5">
        <v>0</v>
      </c>
      <c r="U2048" s="5">
        <v>1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0</v>
      </c>
      <c r="AD2048" s="5">
        <v>0</v>
      </c>
      <c r="AE2048" s="115">
        <v>22878</v>
      </c>
      <c r="AF2048" s="5">
        <v>1</v>
      </c>
    </row>
    <row r="2049" spans="1:32" x14ac:dyDescent="0.25">
      <c r="A2049" s="2">
        <v>2012</v>
      </c>
      <c r="B2049" s="1" t="s">
        <v>29</v>
      </c>
      <c r="C2049" s="9">
        <v>59</v>
      </c>
      <c r="D2049" s="9">
        <v>8603</v>
      </c>
      <c r="E2049" s="9">
        <f t="shared" si="110"/>
        <v>12151.129943502825</v>
      </c>
      <c r="F2049" s="9">
        <v>1032</v>
      </c>
      <c r="G2049" s="9">
        <v>811</v>
      </c>
      <c r="H2049" s="9">
        <v>405</v>
      </c>
      <c r="I2049" s="9">
        <v>0</v>
      </c>
      <c r="J2049" s="9">
        <v>0</v>
      </c>
      <c r="K2049" s="9">
        <v>0</v>
      </c>
      <c r="L2049" s="9">
        <v>593</v>
      </c>
      <c r="M2049" s="9">
        <f t="shared" si="107"/>
        <v>10.050847457627119</v>
      </c>
      <c r="N2049" s="9">
        <v>5</v>
      </c>
      <c r="O2049" s="9">
        <v>0</v>
      </c>
      <c r="P2049" s="9">
        <v>0</v>
      </c>
      <c r="Q2049" s="9">
        <v>71654</v>
      </c>
      <c r="R2049" s="9">
        <f t="shared" si="108"/>
        <v>1214.4745762711864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1</v>
      </c>
      <c r="AA2049" s="5">
        <v>0</v>
      </c>
      <c r="AB2049" s="5">
        <v>0</v>
      </c>
      <c r="AC2049" s="5">
        <v>1</v>
      </c>
      <c r="AD2049" s="5">
        <v>0</v>
      </c>
      <c r="AE2049" s="115">
        <v>28675</v>
      </c>
      <c r="AF2049" s="5">
        <v>1</v>
      </c>
    </row>
    <row r="2050" spans="1:32" x14ac:dyDescent="0.25">
      <c r="A2050" s="2">
        <v>2012</v>
      </c>
      <c r="B2050" s="1" t="s">
        <v>29</v>
      </c>
      <c r="C2050" s="9">
        <v>174</v>
      </c>
      <c r="D2050" s="9">
        <v>26342</v>
      </c>
      <c r="E2050" s="9">
        <f t="shared" si="110"/>
        <v>12615.900383141763</v>
      </c>
      <c r="F2050" s="9">
        <v>5300</v>
      </c>
      <c r="G2050" s="9">
        <v>1964</v>
      </c>
      <c r="H2050" s="9">
        <v>980</v>
      </c>
      <c r="I2050" s="9">
        <v>0</v>
      </c>
      <c r="J2050" s="9">
        <v>0</v>
      </c>
      <c r="K2050" s="9">
        <v>0</v>
      </c>
      <c r="L2050" s="9">
        <v>7103</v>
      </c>
      <c r="M2050" s="9">
        <f t="shared" si="107"/>
        <v>40.821839080459768</v>
      </c>
      <c r="N2050" s="9">
        <v>23</v>
      </c>
      <c r="O2050" s="9">
        <v>4</v>
      </c>
      <c r="P2050" s="9">
        <v>2</v>
      </c>
      <c r="Q2050" s="9">
        <v>487608</v>
      </c>
      <c r="R2050" s="9">
        <f t="shared" si="108"/>
        <v>2802.344827586207</v>
      </c>
      <c r="S2050" s="5">
        <v>1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1</v>
      </c>
      <c r="AA2050" s="5">
        <v>0</v>
      </c>
      <c r="AB2050" s="5">
        <v>0</v>
      </c>
      <c r="AC2050" s="5">
        <v>1</v>
      </c>
      <c r="AD2050" s="5">
        <v>0</v>
      </c>
      <c r="AE2050" s="115">
        <v>92653</v>
      </c>
      <c r="AF2050" s="5">
        <v>1</v>
      </c>
    </row>
    <row r="2051" spans="1:32" x14ac:dyDescent="0.25">
      <c r="A2051" s="2">
        <v>2012</v>
      </c>
      <c r="B2051" s="1" t="s">
        <v>29</v>
      </c>
      <c r="C2051" s="9">
        <v>66</v>
      </c>
      <c r="D2051" s="9">
        <v>15430</v>
      </c>
      <c r="E2051" s="9">
        <f t="shared" si="110"/>
        <v>19482.323232323233</v>
      </c>
      <c r="F2051" s="9">
        <v>5060</v>
      </c>
      <c r="G2051" s="9">
        <v>0</v>
      </c>
      <c r="H2051" s="9">
        <v>0</v>
      </c>
      <c r="I2051" s="9">
        <v>0</v>
      </c>
      <c r="J2051" s="9">
        <v>0</v>
      </c>
      <c r="K2051" s="9">
        <v>0</v>
      </c>
      <c r="L2051" s="9">
        <v>10900</v>
      </c>
      <c r="M2051" s="9">
        <f t="shared" si="107"/>
        <v>165.15151515151516</v>
      </c>
      <c r="N2051" s="9">
        <v>20</v>
      </c>
      <c r="O2051" s="9">
        <v>4</v>
      </c>
      <c r="P2051" s="9">
        <v>0</v>
      </c>
      <c r="Q2051" s="9">
        <v>422327</v>
      </c>
      <c r="R2051" s="9">
        <f t="shared" si="108"/>
        <v>6398.893939393939</v>
      </c>
      <c r="S2051" s="5">
        <v>1</v>
      </c>
      <c r="T2051" s="5">
        <v>0</v>
      </c>
      <c r="U2051" s="5">
        <v>1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115">
        <v>202279</v>
      </c>
      <c r="AF2051" s="5">
        <v>0</v>
      </c>
    </row>
    <row r="2052" spans="1:32" x14ac:dyDescent="0.25">
      <c r="A2052" s="2">
        <v>2012</v>
      </c>
      <c r="B2052" s="1" t="s">
        <v>29</v>
      </c>
      <c r="C2052" s="9">
        <v>127</v>
      </c>
      <c r="D2052" s="9">
        <v>19099</v>
      </c>
      <c r="E2052" s="9">
        <f t="shared" si="110"/>
        <v>12532.152230971129</v>
      </c>
      <c r="F2052" s="9">
        <v>3290</v>
      </c>
      <c r="G2052" s="9">
        <v>985</v>
      </c>
      <c r="H2052" s="9">
        <v>400</v>
      </c>
      <c r="I2052" s="9">
        <v>0</v>
      </c>
      <c r="J2052" s="9">
        <v>0</v>
      </c>
      <c r="K2052" s="9">
        <v>0</v>
      </c>
      <c r="L2052" s="9">
        <v>3846</v>
      </c>
      <c r="M2052" s="9">
        <f t="shared" ref="M2052:M2115" si="111">L2052/C2052</f>
        <v>30.283464566929133</v>
      </c>
      <c r="N2052" s="9">
        <v>14</v>
      </c>
      <c r="O2052" s="9">
        <v>2</v>
      </c>
      <c r="P2052" s="9">
        <v>2</v>
      </c>
      <c r="Q2052" s="9">
        <v>67014</v>
      </c>
      <c r="R2052" s="9">
        <f t="shared" ref="R2052:R2115" si="112">Q2052/C2052</f>
        <v>527.66929133858264</v>
      </c>
      <c r="S2052" s="5">
        <v>1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1</v>
      </c>
      <c r="AA2052" s="5">
        <v>0</v>
      </c>
      <c r="AB2052" s="5">
        <v>0</v>
      </c>
      <c r="AC2052" s="5">
        <v>1</v>
      </c>
      <c r="AD2052" s="5">
        <v>0</v>
      </c>
      <c r="AE2052" s="115">
        <v>59339</v>
      </c>
      <c r="AF2052" s="5">
        <v>0</v>
      </c>
    </row>
    <row r="2053" spans="1:32" x14ac:dyDescent="0.25">
      <c r="A2053" s="2">
        <v>2012</v>
      </c>
      <c r="B2053" s="1" t="s">
        <v>29</v>
      </c>
      <c r="C2053" s="9">
        <v>29</v>
      </c>
      <c r="D2053" s="9">
        <v>6496</v>
      </c>
      <c r="E2053" s="9">
        <f t="shared" si="110"/>
        <v>18666.666666666668</v>
      </c>
      <c r="F2053" s="9">
        <v>1311</v>
      </c>
      <c r="G2053" s="9">
        <v>0</v>
      </c>
      <c r="H2053" s="9">
        <v>0</v>
      </c>
      <c r="I2053" s="9">
        <v>0</v>
      </c>
      <c r="J2053" s="9">
        <v>0</v>
      </c>
      <c r="K2053" s="9">
        <v>0</v>
      </c>
      <c r="L2053" s="9">
        <v>2025</v>
      </c>
      <c r="M2053" s="9">
        <f t="shared" si="111"/>
        <v>69.827586206896555</v>
      </c>
      <c r="N2053" s="9">
        <v>5</v>
      </c>
      <c r="O2053" s="9">
        <v>1</v>
      </c>
      <c r="P2053" s="9">
        <v>0</v>
      </c>
      <c r="Q2053" s="9">
        <v>92595</v>
      </c>
      <c r="R2053" s="9">
        <f t="shared" si="112"/>
        <v>3192.9310344827586</v>
      </c>
      <c r="S2053" s="5">
        <v>1</v>
      </c>
      <c r="T2053" s="5">
        <v>0</v>
      </c>
      <c r="U2053" s="5">
        <v>1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0</v>
      </c>
      <c r="AD2053" s="5">
        <v>0</v>
      </c>
      <c r="AE2053" s="115">
        <v>48134</v>
      </c>
      <c r="AF2053" s="5">
        <v>1</v>
      </c>
    </row>
    <row r="2054" spans="1:32" x14ac:dyDescent="0.25">
      <c r="A2054" s="2">
        <v>2012</v>
      </c>
      <c r="B2054" s="1" t="s">
        <v>29</v>
      </c>
      <c r="C2054" s="9">
        <v>9</v>
      </c>
      <c r="D2054" s="9">
        <v>1020</v>
      </c>
      <c r="E2054" s="9">
        <f t="shared" si="110"/>
        <v>9444.4444444444453</v>
      </c>
      <c r="F2054" s="9">
        <v>1954</v>
      </c>
      <c r="G2054" s="9">
        <v>0</v>
      </c>
      <c r="H2054" s="9">
        <v>0</v>
      </c>
      <c r="I2054" s="9">
        <v>0</v>
      </c>
      <c r="J2054" s="9">
        <v>0</v>
      </c>
      <c r="K2054" s="9">
        <v>0</v>
      </c>
      <c r="L2054" s="9">
        <v>350</v>
      </c>
      <c r="M2054" s="9">
        <f t="shared" si="111"/>
        <v>38.888888888888886</v>
      </c>
      <c r="N2054" s="9">
        <v>0</v>
      </c>
      <c r="O2054" s="9">
        <v>0</v>
      </c>
      <c r="P2054" s="9">
        <v>0</v>
      </c>
      <c r="Q2054" s="9">
        <v>3953</v>
      </c>
      <c r="R2054" s="9">
        <f t="shared" si="112"/>
        <v>439.22222222222223</v>
      </c>
      <c r="S2054" s="5">
        <v>1</v>
      </c>
      <c r="T2054" s="5">
        <v>1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115">
        <v>10937</v>
      </c>
      <c r="AF2054" s="5">
        <v>0</v>
      </c>
    </row>
    <row r="2055" spans="1:32" x14ac:dyDescent="0.25">
      <c r="A2055" s="2">
        <v>2012</v>
      </c>
      <c r="B2055" s="1" t="s">
        <v>29</v>
      </c>
      <c r="C2055" s="9">
        <v>18</v>
      </c>
      <c r="D2055" s="9">
        <v>1760</v>
      </c>
      <c r="E2055" s="9">
        <f t="shared" si="110"/>
        <v>8148.1481481481469</v>
      </c>
      <c r="F2055" s="9">
        <v>344</v>
      </c>
      <c r="G2055" s="9">
        <v>0</v>
      </c>
      <c r="H2055" s="9">
        <v>0</v>
      </c>
      <c r="I2055" s="9">
        <v>0</v>
      </c>
      <c r="J2055" s="9">
        <v>0</v>
      </c>
      <c r="K2055" s="9">
        <v>0</v>
      </c>
      <c r="L2055" s="9">
        <v>1125</v>
      </c>
      <c r="M2055" s="9">
        <f t="shared" si="111"/>
        <v>62.5</v>
      </c>
      <c r="N2055" s="9">
        <v>7</v>
      </c>
      <c r="O2055" s="9">
        <v>1</v>
      </c>
      <c r="P2055" s="9">
        <v>0</v>
      </c>
      <c r="Q2055" s="9">
        <v>8662</v>
      </c>
      <c r="R2055" s="9">
        <f t="shared" si="112"/>
        <v>481.22222222222223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0</v>
      </c>
      <c r="AD2055" s="5">
        <v>0</v>
      </c>
      <c r="AE2055" s="115">
        <v>6846</v>
      </c>
      <c r="AF2055" s="5">
        <v>1</v>
      </c>
    </row>
    <row r="2056" spans="1:32" x14ac:dyDescent="0.25">
      <c r="A2056" s="2">
        <v>2012</v>
      </c>
      <c r="B2056" s="1" t="s">
        <v>30</v>
      </c>
      <c r="C2056" s="9">
        <v>15</v>
      </c>
      <c r="D2056" s="9">
        <v>1968</v>
      </c>
      <c r="E2056" s="9">
        <f t="shared" si="110"/>
        <v>10933.333333333332</v>
      </c>
      <c r="F2056" s="9">
        <v>1066</v>
      </c>
      <c r="G2056" s="9">
        <v>0</v>
      </c>
      <c r="H2056" s="9">
        <v>0</v>
      </c>
      <c r="I2056" s="9">
        <v>0</v>
      </c>
      <c r="J2056" s="9">
        <v>0</v>
      </c>
      <c r="K2056" s="9">
        <v>0</v>
      </c>
      <c r="L2056" s="9">
        <v>3142</v>
      </c>
      <c r="M2056" s="9">
        <f t="shared" si="111"/>
        <v>209.46666666666667</v>
      </c>
      <c r="N2056" s="9">
        <v>8</v>
      </c>
      <c r="O2056" s="9">
        <v>3</v>
      </c>
      <c r="P2056" s="9">
        <v>0</v>
      </c>
      <c r="Q2056" s="9">
        <v>23902</v>
      </c>
      <c r="R2056" s="9">
        <f t="shared" si="112"/>
        <v>1593.4666666666667</v>
      </c>
      <c r="S2056" s="5">
        <v>1</v>
      </c>
      <c r="T2056" s="5">
        <v>0</v>
      </c>
      <c r="U2056" s="5">
        <v>1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115">
        <v>10878</v>
      </c>
      <c r="AF2056" s="5">
        <v>0</v>
      </c>
    </row>
    <row r="2057" spans="1:32" x14ac:dyDescent="0.25">
      <c r="A2057" s="2">
        <v>2012</v>
      </c>
      <c r="B2057" s="1" t="s">
        <v>31</v>
      </c>
      <c r="C2057" s="9">
        <v>15</v>
      </c>
      <c r="D2057" s="9">
        <v>1360</v>
      </c>
      <c r="E2057" s="9">
        <f t="shared" si="110"/>
        <v>7555.5555555555566</v>
      </c>
      <c r="F2057" s="9">
        <v>1528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2661</v>
      </c>
      <c r="M2057" s="9">
        <f t="shared" si="111"/>
        <v>177.4</v>
      </c>
      <c r="N2057" s="9">
        <v>5</v>
      </c>
      <c r="O2057" s="9">
        <v>1</v>
      </c>
      <c r="P2057" s="9">
        <v>0</v>
      </c>
      <c r="Q2057" s="9">
        <v>27925</v>
      </c>
      <c r="R2057" s="9">
        <f t="shared" si="112"/>
        <v>1861.6666666666667</v>
      </c>
      <c r="S2057" s="5">
        <v>1</v>
      </c>
      <c r="T2057" s="5">
        <v>0</v>
      </c>
      <c r="U2057" s="5">
        <v>1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115">
        <v>7736</v>
      </c>
      <c r="AF2057" s="5">
        <v>1</v>
      </c>
    </row>
    <row r="2058" spans="1:32" x14ac:dyDescent="0.25">
      <c r="A2058" s="2">
        <v>2012</v>
      </c>
      <c r="B2058" s="1" t="s">
        <v>29</v>
      </c>
      <c r="C2058" s="9">
        <v>2</v>
      </c>
      <c r="D2058" s="9">
        <v>245</v>
      </c>
      <c r="E2058" s="9">
        <f t="shared" si="110"/>
        <v>10208.333333333334</v>
      </c>
      <c r="F2058" s="9">
        <v>150</v>
      </c>
      <c r="G2058" s="9">
        <v>0</v>
      </c>
      <c r="H2058" s="9">
        <v>0</v>
      </c>
      <c r="I2058" s="9">
        <v>0</v>
      </c>
      <c r="J2058" s="9">
        <v>0</v>
      </c>
      <c r="K2058" s="9">
        <v>0</v>
      </c>
      <c r="L2058" s="9">
        <v>597</v>
      </c>
      <c r="M2058" s="9">
        <f t="shared" si="111"/>
        <v>298.5</v>
      </c>
      <c r="N2058" s="9">
        <v>1</v>
      </c>
      <c r="O2058" s="9">
        <v>0</v>
      </c>
      <c r="P2058" s="9">
        <v>0</v>
      </c>
      <c r="Q2058" s="9">
        <v>2108</v>
      </c>
      <c r="R2058" s="9">
        <f t="shared" si="112"/>
        <v>1054</v>
      </c>
      <c r="S2058" s="5">
        <v>1</v>
      </c>
      <c r="T2058" s="5">
        <v>0</v>
      </c>
      <c r="U2058" s="5">
        <v>1</v>
      </c>
      <c r="V2058" s="5">
        <v>1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115">
        <v>6333</v>
      </c>
      <c r="AF2058" s="5">
        <v>1</v>
      </c>
    </row>
    <row r="2059" spans="1:32" x14ac:dyDescent="0.25">
      <c r="A2059" s="2">
        <v>2012</v>
      </c>
      <c r="B2059" s="1" t="s">
        <v>29</v>
      </c>
      <c r="C2059" s="9">
        <v>2</v>
      </c>
      <c r="D2059" s="9">
        <v>253</v>
      </c>
      <c r="E2059" s="9">
        <f t="shared" si="110"/>
        <v>10541.666666666666</v>
      </c>
      <c r="F2059" s="9">
        <v>319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620</v>
      </c>
      <c r="M2059" s="9">
        <f t="shared" si="111"/>
        <v>310</v>
      </c>
      <c r="N2059" s="9">
        <v>5</v>
      </c>
      <c r="O2059" s="9">
        <v>0</v>
      </c>
      <c r="P2059" s="9">
        <v>1</v>
      </c>
      <c r="Q2059" s="9">
        <v>6321</v>
      </c>
      <c r="R2059" s="9">
        <f t="shared" si="112"/>
        <v>3160.5</v>
      </c>
      <c r="S2059" s="5">
        <v>1</v>
      </c>
      <c r="T2059" s="5">
        <v>0</v>
      </c>
      <c r="U2059" s="5">
        <v>0</v>
      </c>
      <c r="V2059" s="5">
        <v>0</v>
      </c>
      <c r="W2059" s="5">
        <v>0</v>
      </c>
      <c r="X2059" s="5">
        <v>0</v>
      </c>
      <c r="Y2059" s="5">
        <v>0</v>
      </c>
      <c r="Z2059" s="5">
        <v>0</v>
      </c>
      <c r="AA2059" s="5">
        <v>0</v>
      </c>
      <c r="AB2059" s="5">
        <v>0</v>
      </c>
      <c r="AC2059" s="5">
        <v>0</v>
      </c>
      <c r="AD2059" s="5">
        <v>0</v>
      </c>
      <c r="AE2059" s="115">
        <v>4010</v>
      </c>
      <c r="AF2059" s="5">
        <v>1</v>
      </c>
    </row>
    <row r="2060" spans="1:32" x14ac:dyDescent="0.25">
      <c r="A2060" s="2">
        <v>2012</v>
      </c>
      <c r="B2060" s="1" t="s">
        <v>29</v>
      </c>
      <c r="C2060" s="9">
        <v>10</v>
      </c>
      <c r="D2060" s="9">
        <v>966</v>
      </c>
      <c r="E2060" s="9">
        <f t="shared" si="110"/>
        <v>8049.9999999999991</v>
      </c>
      <c r="F2060" s="9">
        <v>598</v>
      </c>
      <c r="G2060" s="9">
        <v>0</v>
      </c>
      <c r="H2060" s="9">
        <v>0</v>
      </c>
      <c r="I2060" s="9">
        <v>0</v>
      </c>
      <c r="J2060" s="9">
        <v>0</v>
      </c>
      <c r="K2060" s="9">
        <v>0</v>
      </c>
      <c r="L2060" s="9">
        <v>1032</v>
      </c>
      <c r="M2060" s="9">
        <f t="shared" si="111"/>
        <v>103.2</v>
      </c>
      <c r="N2060" s="9">
        <v>3</v>
      </c>
      <c r="O2060" s="9">
        <v>1</v>
      </c>
      <c r="P2060" s="9">
        <v>0</v>
      </c>
      <c r="Q2060" s="9">
        <v>3696</v>
      </c>
      <c r="R2060" s="9">
        <f t="shared" si="112"/>
        <v>369.6</v>
      </c>
      <c r="S2060" s="5">
        <v>1</v>
      </c>
      <c r="T2060" s="5">
        <v>0</v>
      </c>
      <c r="U2060" s="5">
        <v>1</v>
      </c>
      <c r="V2060" s="5">
        <v>1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115">
        <v>3949</v>
      </c>
      <c r="AF2060" s="5">
        <v>1</v>
      </c>
    </row>
    <row r="2061" spans="1:32" x14ac:dyDescent="0.25">
      <c r="A2061" s="2">
        <v>2012</v>
      </c>
      <c r="B2061" s="1" t="s">
        <v>29</v>
      </c>
      <c r="C2061" s="9">
        <v>7</v>
      </c>
      <c r="D2061" s="9">
        <v>696</v>
      </c>
      <c r="E2061" s="9">
        <f t="shared" si="110"/>
        <v>8285.7142857142862</v>
      </c>
      <c r="F2061" s="9">
        <v>446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2216</v>
      </c>
      <c r="M2061" s="9">
        <f t="shared" si="111"/>
        <v>316.57142857142856</v>
      </c>
      <c r="N2061" s="9">
        <v>8</v>
      </c>
      <c r="O2061" s="9">
        <v>2</v>
      </c>
      <c r="P2061" s="9">
        <v>0</v>
      </c>
      <c r="Q2061" s="9">
        <v>60623</v>
      </c>
      <c r="R2061" s="9">
        <f t="shared" si="112"/>
        <v>8660.4285714285706</v>
      </c>
      <c r="S2061" s="5">
        <v>1</v>
      </c>
      <c r="T2061" s="5">
        <v>0</v>
      </c>
      <c r="U2061" s="5">
        <v>1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115">
        <v>15533</v>
      </c>
      <c r="AF2061" s="5">
        <v>1</v>
      </c>
    </row>
    <row r="2062" spans="1:32" x14ac:dyDescent="0.25">
      <c r="A2062" s="2">
        <v>2012</v>
      </c>
      <c r="B2062" s="1" t="s">
        <v>29</v>
      </c>
      <c r="C2062" s="9">
        <v>5</v>
      </c>
      <c r="D2062" s="9">
        <v>450</v>
      </c>
      <c r="E2062" s="9">
        <f t="shared" si="110"/>
        <v>7500</v>
      </c>
      <c r="F2062" s="9">
        <v>128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989</v>
      </c>
      <c r="M2062" s="9">
        <f t="shared" si="111"/>
        <v>197.8</v>
      </c>
      <c r="N2062" s="9">
        <v>4</v>
      </c>
      <c r="O2062" s="9">
        <v>0</v>
      </c>
      <c r="P2062" s="9">
        <v>0</v>
      </c>
      <c r="Q2062" s="9">
        <v>8249</v>
      </c>
      <c r="R2062" s="9">
        <f t="shared" si="112"/>
        <v>1649.8</v>
      </c>
      <c r="S2062" s="5">
        <v>1</v>
      </c>
      <c r="T2062" s="5">
        <v>0</v>
      </c>
      <c r="U2062" s="5">
        <v>1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115">
        <v>3570</v>
      </c>
      <c r="AF2062" s="5">
        <v>1</v>
      </c>
    </row>
    <row r="2063" spans="1:32" x14ac:dyDescent="0.25">
      <c r="A2063" s="2">
        <v>2012</v>
      </c>
      <c r="B2063" s="1" t="s">
        <v>29</v>
      </c>
      <c r="C2063" s="9">
        <v>5</v>
      </c>
      <c r="D2063" s="9">
        <v>508</v>
      </c>
      <c r="E2063" s="9">
        <f t="shared" si="110"/>
        <v>8466.6666666666661</v>
      </c>
      <c r="F2063" s="9">
        <v>305</v>
      </c>
      <c r="G2063" s="9">
        <v>0</v>
      </c>
      <c r="H2063" s="9">
        <v>0</v>
      </c>
      <c r="I2063" s="9">
        <v>0</v>
      </c>
      <c r="J2063" s="9">
        <v>0</v>
      </c>
      <c r="K2063" s="9">
        <v>0</v>
      </c>
      <c r="L2063" s="9">
        <v>1012</v>
      </c>
      <c r="M2063" s="9">
        <f t="shared" si="111"/>
        <v>202.4</v>
      </c>
      <c r="N2063" s="9">
        <v>8</v>
      </c>
      <c r="O2063" s="9">
        <v>2</v>
      </c>
      <c r="P2063" s="9">
        <v>0</v>
      </c>
      <c r="Q2063" s="9">
        <v>2355</v>
      </c>
      <c r="R2063" s="9">
        <f t="shared" si="112"/>
        <v>471</v>
      </c>
      <c r="S2063" s="5">
        <v>1</v>
      </c>
      <c r="T2063" s="5">
        <v>0</v>
      </c>
      <c r="U2063" s="5">
        <v>1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0</v>
      </c>
      <c r="AD2063" s="5">
        <v>0</v>
      </c>
      <c r="AE2063" s="115">
        <v>1571</v>
      </c>
      <c r="AF2063" s="5">
        <v>1</v>
      </c>
    </row>
    <row r="2064" spans="1:32" x14ac:dyDescent="0.25">
      <c r="A2064" s="2">
        <v>2012</v>
      </c>
      <c r="B2064" s="1" t="s">
        <v>29</v>
      </c>
      <c r="C2064" s="9">
        <v>3</v>
      </c>
      <c r="D2064" s="9">
        <v>270</v>
      </c>
      <c r="E2064" s="9">
        <f t="shared" si="110"/>
        <v>7500</v>
      </c>
      <c r="F2064" s="9">
        <v>113</v>
      </c>
      <c r="G2064" s="9">
        <v>0</v>
      </c>
      <c r="H2064" s="9">
        <v>0</v>
      </c>
      <c r="I2064" s="9">
        <v>0</v>
      </c>
      <c r="J2064" s="9">
        <v>0</v>
      </c>
      <c r="K2064" s="9">
        <v>0</v>
      </c>
      <c r="L2064" s="9">
        <v>477</v>
      </c>
      <c r="M2064" s="9">
        <f t="shared" si="111"/>
        <v>159</v>
      </c>
      <c r="N2064" s="9">
        <v>3</v>
      </c>
      <c r="O2064" s="9">
        <v>0</v>
      </c>
      <c r="P2064" s="9">
        <v>0</v>
      </c>
      <c r="Q2064" s="9">
        <v>2589</v>
      </c>
      <c r="R2064" s="9">
        <f t="shared" si="112"/>
        <v>863</v>
      </c>
      <c r="S2064" s="5">
        <v>1</v>
      </c>
      <c r="T2064" s="5">
        <v>0</v>
      </c>
      <c r="U2064" s="5">
        <v>1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0</v>
      </c>
      <c r="AD2064" s="5">
        <v>0</v>
      </c>
      <c r="AE2064" s="115">
        <v>2055</v>
      </c>
      <c r="AF2064" s="5">
        <v>1</v>
      </c>
    </row>
    <row r="2065" spans="1:32" x14ac:dyDescent="0.25">
      <c r="A2065" s="2">
        <v>2012</v>
      </c>
      <c r="B2065" s="1" t="s">
        <v>29</v>
      </c>
      <c r="C2065" s="9">
        <v>2</v>
      </c>
      <c r="D2065" s="9">
        <v>180</v>
      </c>
      <c r="E2065" s="9">
        <f t="shared" si="110"/>
        <v>7500</v>
      </c>
      <c r="F2065" s="9">
        <v>128</v>
      </c>
      <c r="G2065" s="9">
        <v>0</v>
      </c>
      <c r="H2065" s="9">
        <v>0</v>
      </c>
      <c r="I2065" s="9">
        <v>0</v>
      </c>
      <c r="J2065" s="9">
        <v>0</v>
      </c>
      <c r="K2065" s="9">
        <v>0</v>
      </c>
      <c r="L2065" s="9">
        <v>660</v>
      </c>
      <c r="M2065" s="9">
        <f t="shared" si="111"/>
        <v>330</v>
      </c>
      <c r="N2065" s="9">
        <v>2</v>
      </c>
      <c r="O2065" s="9">
        <v>0</v>
      </c>
      <c r="P2065" s="9">
        <v>0</v>
      </c>
      <c r="Q2065" s="9">
        <v>5346</v>
      </c>
      <c r="R2065" s="9">
        <f t="shared" si="112"/>
        <v>2673</v>
      </c>
      <c r="S2065" s="5">
        <v>1</v>
      </c>
      <c r="T2065" s="5">
        <v>0</v>
      </c>
      <c r="U2065" s="5">
        <v>1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115">
        <v>1679</v>
      </c>
      <c r="AF2065" s="5">
        <v>1</v>
      </c>
    </row>
    <row r="2066" spans="1:32" x14ac:dyDescent="0.25">
      <c r="A2066" s="2">
        <v>2012</v>
      </c>
      <c r="B2066" s="1" t="s">
        <v>29</v>
      </c>
      <c r="C2066" s="9">
        <v>4</v>
      </c>
      <c r="D2066" s="9">
        <v>363</v>
      </c>
      <c r="E2066" s="9">
        <f t="shared" si="110"/>
        <v>7562.5</v>
      </c>
      <c r="F2066" s="9">
        <v>113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283</v>
      </c>
      <c r="M2066" s="9">
        <f t="shared" si="111"/>
        <v>70.75</v>
      </c>
      <c r="N2066" s="9">
        <v>2</v>
      </c>
      <c r="O2066" s="9">
        <v>0</v>
      </c>
      <c r="P2066" s="9">
        <v>0</v>
      </c>
      <c r="Q2066" s="9">
        <v>2494</v>
      </c>
      <c r="R2066" s="9">
        <f t="shared" si="112"/>
        <v>623.5</v>
      </c>
      <c r="S2066" s="5">
        <v>1</v>
      </c>
      <c r="T2066" s="5">
        <v>0</v>
      </c>
      <c r="U2066" s="5">
        <v>1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115">
        <v>1381</v>
      </c>
      <c r="AF2066" s="5">
        <v>0</v>
      </c>
    </row>
    <row r="2067" spans="1:32" x14ac:dyDescent="0.25">
      <c r="A2067" s="2">
        <v>2012</v>
      </c>
      <c r="B2067" s="1" t="s">
        <v>29</v>
      </c>
      <c r="C2067" s="9">
        <v>4</v>
      </c>
      <c r="D2067" s="9">
        <v>433</v>
      </c>
      <c r="E2067" s="9">
        <f t="shared" si="110"/>
        <v>9020.8333333333339</v>
      </c>
      <c r="F2067" s="9">
        <v>466</v>
      </c>
      <c r="G2067" s="9">
        <v>0</v>
      </c>
      <c r="H2067" s="9">
        <v>0</v>
      </c>
      <c r="I2067" s="9">
        <v>0</v>
      </c>
      <c r="J2067" s="9">
        <v>0</v>
      </c>
      <c r="K2067" s="9">
        <v>0</v>
      </c>
      <c r="L2067" s="9">
        <v>910</v>
      </c>
      <c r="M2067" s="9">
        <f t="shared" si="111"/>
        <v>227.5</v>
      </c>
      <c r="N2067" s="9">
        <v>5</v>
      </c>
      <c r="O2067" s="9">
        <v>1</v>
      </c>
      <c r="P2067" s="9">
        <v>0</v>
      </c>
      <c r="Q2067" s="9">
        <v>21520</v>
      </c>
      <c r="R2067" s="9">
        <f t="shared" si="112"/>
        <v>5380</v>
      </c>
      <c r="S2067" s="5">
        <v>1</v>
      </c>
      <c r="T2067" s="5">
        <v>0</v>
      </c>
      <c r="U2067" s="5">
        <v>1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0</v>
      </c>
      <c r="AD2067" s="5">
        <v>0</v>
      </c>
      <c r="AE2067" s="115">
        <v>5182</v>
      </c>
      <c r="AF2067" s="5">
        <v>1</v>
      </c>
    </row>
    <row r="2068" spans="1:32" x14ac:dyDescent="0.25">
      <c r="A2068" s="2">
        <v>2012</v>
      </c>
      <c r="B2068" s="1" t="s">
        <v>29</v>
      </c>
      <c r="C2068" s="9">
        <v>4</v>
      </c>
      <c r="D2068" s="9">
        <v>432</v>
      </c>
      <c r="E2068" s="9">
        <f t="shared" si="110"/>
        <v>9000</v>
      </c>
      <c r="F2068" s="9">
        <v>263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1083</v>
      </c>
      <c r="M2068" s="9">
        <f t="shared" si="111"/>
        <v>270.75</v>
      </c>
      <c r="N2068" s="9">
        <v>6</v>
      </c>
      <c r="O2068" s="9">
        <v>2</v>
      </c>
      <c r="P2068" s="9">
        <v>0</v>
      </c>
      <c r="Q2068" s="9">
        <v>8033</v>
      </c>
      <c r="R2068" s="9">
        <f t="shared" si="112"/>
        <v>2008.25</v>
      </c>
      <c r="S2068" s="5">
        <v>1</v>
      </c>
      <c r="T2068" s="5">
        <v>0</v>
      </c>
      <c r="U2068" s="5">
        <v>1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115">
        <v>2324</v>
      </c>
      <c r="AF2068" s="5">
        <v>1</v>
      </c>
    </row>
    <row r="2069" spans="1:32" x14ac:dyDescent="0.25">
      <c r="A2069" s="2">
        <v>2012</v>
      </c>
      <c r="B2069" s="1" t="s">
        <v>29</v>
      </c>
      <c r="C2069" s="9">
        <v>4</v>
      </c>
      <c r="D2069" s="9">
        <v>282</v>
      </c>
      <c r="E2069" s="9">
        <f t="shared" si="110"/>
        <v>5875</v>
      </c>
      <c r="F2069" s="9">
        <v>218</v>
      </c>
      <c r="G2069" s="9">
        <v>0</v>
      </c>
      <c r="H2069" s="9">
        <v>0</v>
      </c>
      <c r="I2069" s="9">
        <v>0</v>
      </c>
      <c r="J2069" s="9">
        <v>0</v>
      </c>
      <c r="K2069" s="9">
        <v>0</v>
      </c>
      <c r="L2069" s="9">
        <v>476</v>
      </c>
      <c r="M2069" s="9">
        <f t="shared" si="111"/>
        <v>119</v>
      </c>
      <c r="N2069" s="9">
        <v>7</v>
      </c>
      <c r="O2069" s="9">
        <v>1</v>
      </c>
      <c r="P2069" s="9">
        <v>0</v>
      </c>
      <c r="Q2069" s="9">
        <v>7528</v>
      </c>
      <c r="R2069" s="9">
        <f t="shared" si="112"/>
        <v>1882</v>
      </c>
      <c r="S2069" s="5">
        <v>1</v>
      </c>
      <c r="T2069" s="5">
        <v>0</v>
      </c>
      <c r="U2069" s="5">
        <v>1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115">
        <v>1864</v>
      </c>
      <c r="AF2069" s="5">
        <v>1</v>
      </c>
    </row>
    <row r="2070" spans="1:32" x14ac:dyDescent="0.25">
      <c r="A2070" s="2">
        <v>2012</v>
      </c>
      <c r="B2070" s="1" t="s">
        <v>29</v>
      </c>
      <c r="C2070" s="9">
        <v>4</v>
      </c>
      <c r="D2070" s="9">
        <v>298</v>
      </c>
      <c r="E2070" s="9">
        <f t="shared" si="110"/>
        <v>6208.333333333333</v>
      </c>
      <c r="F2070" s="9">
        <v>34</v>
      </c>
      <c r="G2070" s="9">
        <v>0</v>
      </c>
      <c r="H2070" s="9">
        <v>0</v>
      </c>
      <c r="I2070" s="9">
        <v>0</v>
      </c>
      <c r="J2070" s="9">
        <v>0</v>
      </c>
      <c r="K2070" s="9">
        <v>0</v>
      </c>
      <c r="L2070" s="9">
        <v>204</v>
      </c>
      <c r="M2070" s="9">
        <f t="shared" si="111"/>
        <v>51</v>
      </c>
      <c r="N2070" s="9">
        <v>1</v>
      </c>
      <c r="O2070" s="9">
        <v>0</v>
      </c>
      <c r="P2070" s="9">
        <v>0</v>
      </c>
      <c r="Q2070" s="9">
        <v>1055</v>
      </c>
      <c r="R2070" s="9">
        <f t="shared" si="112"/>
        <v>263.75</v>
      </c>
      <c r="S2070" s="5">
        <v>1</v>
      </c>
      <c r="T2070" s="5">
        <v>0</v>
      </c>
      <c r="U2070" s="5">
        <v>1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115">
        <v>678</v>
      </c>
      <c r="AF2070" s="5">
        <v>1</v>
      </c>
    </row>
    <row r="2071" spans="1:32" x14ac:dyDescent="0.25">
      <c r="A2071" s="2">
        <v>2012</v>
      </c>
      <c r="B2071" s="1" t="s">
        <v>29</v>
      </c>
      <c r="C2071" s="9">
        <v>2</v>
      </c>
      <c r="D2071" s="9">
        <v>219</v>
      </c>
      <c r="E2071" s="9">
        <f t="shared" si="110"/>
        <v>9125</v>
      </c>
      <c r="F2071" s="9">
        <v>50</v>
      </c>
      <c r="G2071" s="9">
        <v>0</v>
      </c>
      <c r="H2071" s="9">
        <v>0</v>
      </c>
      <c r="I2071" s="9">
        <v>0</v>
      </c>
      <c r="J2071" s="9">
        <v>0</v>
      </c>
      <c r="K2071" s="9">
        <v>0</v>
      </c>
      <c r="L2071" s="9">
        <v>10620</v>
      </c>
      <c r="M2071" s="9">
        <f t="shared" si="111"/>
        <v>5310</v>
      </c>
      <c r="N2071" s="9">
        <v>10</v>
      </c>
      <c r="O2071" s="9">
        <v>1</v>
      </c>
      <c r="P2071" s="9">
        <v>0</v>
      </c>
      <c r="Q2071" s="9">
        <v>2616</v>
      </c>
      <c r="R2071" s="9">
        <f t="shared" si="112"/>
        <v>1308</v>
      </c>
      <c r="S2071" s="5">
        <v>1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115">
        <v>1001</v>
      </c>
      <c r="AF2071" s="5">
        <v>1</v>
      </c>
    </row>
    <row r="2072" spans="1:32" x14ac:dyDescent="0.25">
      <c r="A2072" s="2">
        <v>2012</v>
      </c>
      <c r="B2072" s="1" t="s">
        <v>30</v>
      </c>
      <c r="C2072" s="9">
        <v>40</v>
      </c>
      <c r="D2072" s="9">
        <v>4075</v>
      </c>
      <c r="E2072" s="9">
        <f t="shared" si="110"/>
        <v>8489.5833333333339</v>
      </c>
      <c r="F2072" s="9">
        <v>1250</v>
      </c>
      <c r="G2072" s="9">
        <v>208</v>
      </c>
      <c r="H2072" s="9">
        <v>140</v>
      </c>
      <c r="I2072" s="9">
        <v>0</v>
      </c>
      <c r="J2072" s="9">
        <v>0</v>
      </c>
      <c r="K2072" s="9">
        <v>0</v>
      </c>
      <c r="L2072" s="9">
        <v>3680</v>
      </c>
      <c r="M2072" s="9">
        <f t="shared" si="111"/>
        <v>92</v>
      </c>
      <c r="N2072" s="9">
        <v>13</v>
      </c>
      <c r="O2072" s="9">
        <v>3</v>
      </c>
      <c r="P2072" s="9">
        <v>1</v>
      </c>
      <c r="Q2072" s="9">
        <v>25237</v>
      </c>
      <c r="R2072" s="9">
        <f t="shared" si="112"/>
        <v>630.92499999999995</v>
      </c>
      <c r="S2072" s="5">
        <v>1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1</v>
      </c>
      <c r="AA2072" s="5">
        <v>0</v>
      </c>
      <c r="AB2072" s="5">
        <v>0</v>
      </c>
      <c r="AC2072" s="5">
        <v>1</v>
      </c>
      <c r="AD2072" s="5">
        <v>0</v>
      </c>
      <c r="AE2072" s="115">
        <v>33500</v>
      </c>
      <c r="AF2072" s="5">
        <v>0</v>
      </c>
    </row>
    <row r="2073" spans="1:32" x14ac:dyDescent="0.25">
      <c r="A2073" s="2">
        <v>2012</v>
      </c>
      <c r="B2073" s="1" t="s">
        <v>29</v>
      </c>
      <c r="C2073" s="9">
        <v>58</v>
      </c>
      <c r="D2073" s="9">
        <v>9603</v>
      </c>
      <c r="E2073" s="9">
        <f t="shared" si="110"/>
        <v>13797.413793103447</v>
      </c>
      <c r="F2073" s="9">
        <v>2192</v>
      </c>
      <c r="G2073" s="9">
        <v>914</v>
      </c>
      <c r="H2073" s="9">
        <v>393</v>
      </c>
      <c r="I2073" s="9">
        <v>0</v>
      </c>
      <c r="J2073" s="9">
        <v>0</v>
      </c>
      <c r="K2073" s="9">
        <v>0</v>
      </c>
      <c r="L2073" s="9">
        <v>5885</v>
      </c>
      <c r="M2073" s="9">
        <f t="shared" si="111"/>
        <v>101.46551724137932</v>
      </c>
      <c r="N2073" s="9">
        <v>16</v>
      </c>
      <c r="O2073" s="9">
        <v>5</v>
      </c>
      <c r="P2073" s="9">
        <v>1</v>
      </c>
      <c r="Q2073" s="9">
        <v>156113</v>
      </c>
      <c r="R2073" s="9">
        <f t="shared" si="112"/>
        <v>2691.6034482758619</v>
      </c>
      <c r="S2073" s="5">
        <v>1</v>
      </c>
      <c r="T2073" s="5">
        <v>0</v>
      </c>
      <c r="U2073" s="5">
        <v>1</v>
      </c>
      <c r="V2073" s="5">
        <v>1</v>
      </c>
      <c r="W2073" s="5">
        <v>0</v>
      </c>
      <c r="X2073" s="5">
        <v>0</v>
      </c>
      <c r="Y2073" s="5">
        <v>0</v>
      </c>
      <c r="Z2073" s="5">
        <v>1</v>
      </c>
      <c r="AA2073" s="5">
        <v>0</v>
      </c>
      <c r="AB2073" s="5">
        <v>0</v>
      </c>
      <c r="AC2073" s="5">
        <v>1</v>
      </c>
      <c r="AD2073" s="5">
        <v>0</v>
      </c>
      <c r="AE2073" s="115">
        <v>52917</v>
      </c>
      <c r="AF2073" s="5">
        <v>0</v>
      </c>
    </row>
    <row r="2074" spans="1:32" x14ac:dyDescent="0.25">
      <c r="A2074" s="2">
        <v>2012</v>
      </c>
      <c r="B2074" s="1" t="s">
        <v>29</v>
      </c>
      <c r="C2074" s="9">
        <v>31</v>
      </c>
      <c r="D2074" s="9">
        <v>5157</v>
      </c>
      <c r="E2074" s="9">
        <f t="shared" si="110"/>
        <v>13862.903225806451</v>
      </c>
      <c r="F2074" s="9">
        <v>510</v>
      </c>
      <c r="G2074" s="9">
        <v>270</v>
      </c>
      <c r="H2074" s="9">
        <v>106</v>
      </c>
      <c r="I2074" s="9">
        <v>0</v>
      </c>
      <c r="J2074" s="9">
        <v>0</v>
      </c>
      <c r="K2074" s="9">
        <v>0</v>
      </c>
      <c r="L2074" s="9">
        <v>2181</v>
      </c>
      <c r="M2074" s="9">
        <f t="shared" si="111"/>
        <v>70.354838709677423</v>
      </c>
      <c r="N2074" s="9">
        <v>8</v>
      </c>
      <c r="O2074" s="9">
        <v>2</v>
      </c>
      <c r="P2074" s="9">
        <v>2</v>
      </c>
      <c r="Q2074" s="9">
        <v>48630</v>
      </c>
      <c r="R2074" s="9">
        <f t="shared" si="112"/>
        <v>1568.7096774193549</v>
      </c>
      <c r="S2074" s="5">
        <v>1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1</v>
      </c>
      <c r="AA2074" s="5">
        <v>0</v>
      </c>
      <c r="AB2074" s="5">
        <v>0</v>
      </c>
      <c r="AC2074" s="5">
        <v>1</v>
      </c>
      <c r="AD2074" s="5">
        <v>0</v>
      </c>
      <c r="AE2074" s="115">
        <v>15233</v>
      </c>
      <c r="AF2074" s="5">
        <v>0</v>
      </c>
    </row>
    <row r="2075" spans="1:32" x14ac:dyDescent="0.25">
      <c r="A2075" s="2">
        <v>2012</v>
      </c>
      <c r="B2075" s="1" t="s">
        <v>31</v>
      </c>
      <c r="C2075" s="16">
        <v>78</v>
      </c>
      <c r="D2075" s="16">
        <v>11933</v>
      </c>
      <c r="E2075" s="9">
        <f t="shared" si="110"/>
        <v>12748.931623931623</v>
      </c>
      <c r="F2075" s="16">
        <v>5670</v>
      </c>
      <c r="G2075" s="16">
        <v>882</v>
      </c>
      <c r="H2075" s="16">
        <v>418</v>
      </c>
      <c r="I2075" s="16">
        <v>0</v>
      </c>
      <c r="J2075" s="16">
        <v>0</v>
      </c>
      <c r="K2075" s="16">
        <v>0</v>
      </c>
      <c r="L2075" s="16">
        <v>10155</v>
      </c>
      <c r="M2075" s="9">
        <f t="shared" si="111"/>
        <v>130.19230769230768</v>
      </c>
      <c r="N2075" s="16">
        <v>28</v>
      </c>
      <c r="O2075" s="16">
        <v>3</v>
      </c>
      <c r="P2075" s="16">
        <v>4</v>
      </c>
      <c r="Q2075" s="16">
        <v>208707</v>
      </c>
      <c r="R2075" s="9">
        <f t="shared" si="112"/>
        <v>2675.7307692307691</v>
      </c>
      <c r="S2075" s="5">
        <v>1</v>
      </c>
      <c r="T2075" s="5">
        <v>0</v>
      </c>
      <c r="U2075" s="5">
        <v>1</v>
      </c>
      <c r="V2075" s="5">
        <v>0</v>
      </c>
      <c r="W2075" s="5">
        <v>0</v>
      </c>
      <c r="X2075" s="5">
        <v>0</v>
      </c>
      <c r="Y2075" s="5">
        <v>0</v>
      </c>
      <c r="Z2075" s="5">
        <v>1</v>
      </c>
      <c r="AA2075" s="5">
        <v>0</v>
      </c>
      <c r="AB2075" s="5">
        <v>0</v>
      </c>
      <c r="AC2075" s="5">
        <v>1</v>
      </c>
      <c r="AD2075" s="5">
        <v>0</v>
      </c>
      <c r="AE2075" s="115">
        <v>56799</v>
      </c>
      <c r="AF2075" s="5">
        <v>0</v>
      </c>
    </row>
    <row r="2076" spans="1:32" x14ac:dyDescent="0.25">
      <c r="A2076" s="2">
        <v>2012</v>
      </c>
      <c r="B2076" s="1" t="s">
        <v>31</v>
      </c>
      <c r="C2076" s="16">
        <v>123</v>
      </c>
      <c r="D2076" s="16">
        <v>22985</v>
      </c>
      <c r="E2076" s="9">
        <f t="shared" si="110"/>
        <v>15572.49322493225</v>
      </c>
      <c r="F2076" s="16">
        <v>4857</v>
      </c>
      <c r="G2076" s="16">
        <v>1134</v>
      </c>
      <c r="H2076" s="16">
        <v>590</v>
      </c>
      <c r="I2076" s="16">
        <v>0</v>
      </c>
      <c r="J2076" s="16">
        <v>0</v>
      </c>
      <c r="K2076" s="16">
        <v>0</v>
      </c>
      <c r="L2076" s="16">
        <v>6920</v>
      </c>
      <c r="M2076" s="9">
        <f t="shared" si="111"/>
        <v>56.260162601626014</v>
      </c>
      <c r="N2076" s="16">
        <v>20</v>
      </c>
      <c r="O2076" s="16">
        <v>2</v>
      </c>
      <c r="P2076" s="16">
        <v>2</v>
      </c>
      <c r="Q2076" s="16">
        <v>174151</v>
      </c>
      <c r="R2076" s="9">
        <f t="shared" si="112"/>
        <v>1415.8617886178861</v>
      </c>
      <c r="S2076" s="5">
        <v>1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1</v>
      </c>
      <c r="AA2076" s="5">
        <v>0</v>
      </c>
      <c r="AB2076" s="5">
        <v>0</v>
      </c>
      <c r="AC2076" s="5">
        <v>1</v>
      </c>
      <c r="AD2076" s="5">
        <v>0</v>
      </c>
      <c r="AE2076" s="115">
        <v>90324</v>
      </c>
      <c r="AF2076" s="5">
        <v>0</v>
      </c>
    </row>
    <row r="2077" spans="1:32" x14ac:dyDescent="0.25">
      <c r="A2077" s="2">
        <v>2012</v>
      </c>
      <c r="B2077" s="1" t="s">
        <v>31</v>
      </c>
      <c r="C2077" s="16">
        <v>93</v>
      </c>
      <c r="D2077" s="16">
        <v>12663</v>
      </c>
      <c r="E2077" s="9">
        <f t="shared" si="110"/>
        <v>11346.774193548386</v>
      </c>
      <c r="F2077" s="16">
        <v>4406</v>
      </c>
      <c r="G2077" s="16">
        <v>501</v>
      </c>
      <c r="H2077" s="16">
        <v>220</v>
      </c>
      <c r="I2077" s="16">
        <v>0</v>
      </c>
      <c r="J2077" s="16">
        <v>0</v>
      </c>
      <c r="K2077" s="16">
        <v>0</v>
      </c>
      <c r="L2077" s="16">
        <v>5992</v>
      </c>
      <c r="M2077" s="9">
        <f t="shared" si="111"/>
        <v>64.430107526881727</v>
      </c>
      <c r="N2077" s="16">
        <v>26</v>
      </c>
      <c r="O2077" s="16">
        <v>4</v>
      </c>
      <c r="P2077" s="16">
        <v>1</v>
      </c>
      <c r="Q2077" s="16">
        <v>242477</v>
      </c>
      <c r="R2077" s="9">
        <f t="shared" si="112"/>
        <v>2607.2795698924733</v>
      </c>
      <c r="S2077" s="5">
        <v>1</v>
      </c>
      <c r="T2077" s="5">
        <v>0</v>
      </c>
      <c r="U2077" s="5">
        <v>1</v>
      </c>
      <c r="V2077" s="5">
        <v>1</v>
      </c>
      <c r="W2077" s="5">
        <v>0</v>
      </c>
      <c r="X2077" s="5">
        <v>0</v>
      </c>
      <c r="Y2077" s="5">
        <v>0</v>
      </c>
      <c r="Z2077" s="5">
        <v>1</v>
      </c>
      <c r="AA2077" s="5">
        <v>0</v>
      </c>
      <c r="AB2077" s="5">
        <v>0</v>
      </c>
      <c r="AC2077" s="5">
        <v>1</v>
      </c>
      <c r="AD2077" s="5">
        <v>0</v>
      </c>
      <c r="AE2077" s="115">
        <v>65136</v>
      </c>
      <c r="AF2077" s="5">
        <v>0</v>
      </c>
    </row>
    <row r="2078" spans="1:32" x14ac:dyDescent="0.25">
      <c r="A2078" s="2">
        <v>2012</v>
      </c>
      <c r="B2078" s="1" t="s">
        <v>31</v>
      </c>
      <c r="C2078" s="16">
        <v>160</v>
      </c>
      <c r="D2078" s="16">
        <v>28806</v>
      </c>
      <c r="E2078" s="9">
        <f t="shared" si="110"/>
        <v>15003.124999999998</v>
      </c>
      <c r="F2078" s="16">
        <v>1139</v>
      </c>
      <c r="G2078" s="16">
        <v>0</v>
      </c>
      <c r="H2078" s="16">
        <v>0</v>
      </c>
      <c r="I2078" s="16">
        <v>0</v>
      </c>
      <c r="J2078" s="16">
        <v>348</v>
      </c>
      <c r="K2078" s="16">
        <v>287</v>
      </c>
      <c r="L2078" s="16">
        <v>10719</v>
      </c>
      <c r="M2078" s="9">
        <f t="shared" si="111"/>
        <v>66.993750000000006</v>
      </c>
      <c r="N2078" s="16">
        <v>17</v>
      </c>
      <c r="O2078" s="16">
        <v>2</v>
      </c>
      <c r="P2078" s="16">
        <v>0</v>
      </c>
      <c r="Q2078" s="16">
        <v>230012</v>
      </c>
      <c r="R2078" s="9">
        <f t="shared" si="112"/>
        <v>1437.575</v>
      </c>
      <c r="S2078" s="5">
        <v>1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1</v>
      </c>
      <c r="AC2078" s="5">
        <v>0</v>
      </c>
      <c r="AD2078" s="5">
        <v>1</v>
      </c>
      <c r="AE2078" s="115">
        <v>192207</v>
      </c>
      <c r="AF2078" s="5">
        <v>1</v>
      </c>
    </row>
    <row r="2079" spans="1:32" x14ac:dyDescent="0.25">
      <c r="A2079" s="2">
        <v>2012</v>
      </c>
      <c r="B2079" s="1" t="s">
        <v>30</v>
      </c>
      <c r="C2079" s="16">
        <v>77</v>
      </c>
      <c r="D2079" s="16">
        <v>7087</v>
      </c>
      <c r="E2079" s="9">
        <f t="shared" si="110"/>
        <v>7669.9134199134196</v>
      </c>
      <c r="F2079" s="16">
        <v>3570</v>
      </c>
      <c r="G2079" s="16">
        <v>1164</v>
      </c>
      <c r="H2079" s="16">
        <v>699</v>
      </c>
      <c r="I2079" s="16">
        <v>0</v>
      </c>
      <c r="J2079" s="16">
        <v>0</v>
      </c>
      <c r="K2079" s="16">
        <v>0</v>
      </c>
      <c r="L2079" s="16">
        <v>6530</v>
      </c>
      <c r="M2079" s="9">
        <f t="shared" si="111"/>
        <v>84.805194805194802</v>
      </c>
      <c r="N2079" s="16">
        <v>21</v>
      </c>
      <c r="O2079" s="16">
        <v>3</v>
      </c>
      <c r="P2079" s="16">
        <v>2</v>
      </c>
      <c r="Q2079" s="16">
        <v>245820</v>
      </c>
      <c r="R2079" s="9">
        <f t="shared" si="112"/>
        <v>3192.4675324675327</v>
      </c>
      <c r="S2079" s="5">
        <v>1</v>
      </c>
      <c r="T2079" s="5">
        <v>0</v>
      </c>
      <c r="U2079" s="5">
        <v>1</v>
      </c>
      <c r="V2079" s="5">
        <v>0</v>
      </c>
      <c r="W2079" s="5">
        <v>0</v>
      </c>
      <c r="X2079" s="5">
        <v>0</v>
      </c>
      <c r="Y2079" s="5">
        <v>0</v>
      </c>
      <c r="Z2079" s="5">
        <v>1</v>
      </c>
      <c r="AA2079" s="5">
        <v>0</v>
      </c>
      <c r="AB2079" s="5">
        <v>0</v>
      </c>
      <c r="AC2079" s="5">
        <v>1</v>
      </c>
      <c r="AD2079" s="5">
        <v>0</v>
      </c>
      <c r="AE2079" s="115">
        <v>105186</v>
      </c>
      <c r="AF2079" s="5">
        <v>1</v>
      </c>
    </row>
    <row r="2080" spans="1:32" x14ac:dyDescent="0.25">
      <c r="A2080" s="2">
        <v>2012</v>
      </c>
      <c r="B2080" s="1" t="s">
        <v>30</v>
      </c>
      <c r="C2080" s="16">
        <v>46</v>
      </c>
      <c r="D2080" s="16">
        <v>7419</v>
      </c>
      <c r="E2080" s="9">
        <f t="shared" si="110"/>
        <v>13440.21739130435</v>
      </c>
      <c r="F2080" s="16">
        <v>595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6800</v>
      </c>
      <c r="M2080" s="9">
        <f t="shared" si="111"/>
        <v>147.82608695652175</v>
      </c>
      <c r="N2080" s="16">
        <v>26</v>
      </c>
      <c r="O2080" s="16">
        <v>2</v>
      </c>
      <c r="P2080" s="16">
        <v>3</v>
      </c>
      <c r="Q2080" s="16">
        <v>104277</v>
      </c>
      <c r="R2080" s="9">
        <f t="shared" si="112"/>
        <v>2266.891304347826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0</v>
      </c>
      <c r="AD2080" s="5">
        <v>0</v>
      </c>
      <c r="AE2080" s="115">
        <v>15260</v>
      </c>
      <c r="AF2080" s="5">
        <v>1</v>
      </c>
    </row>
    <row r="2081" spans="1:32" x14ac:dyDescent="0.25">
      <c r="A2081" s="2">
        <v>2012</v>
      </c>
      <c r="B2081" s="1" t="s">
        <v>30</v>
      </c>
      <c r="C2081" s="16">
        <v>98</v>
      </c>
      <c r="D2081" s="16">
        <v>17843</v>
      </c>
      <c r="E2081" s="9">
        <f t="shared" si="110"/>
        <v>15172.61904761905</v>
      </c>
      <c r="F2081" s="16">
        <v>3120</v>
      </c>
      <c r="G2081" s="16">
        <v>1005</v>
      </c>
      <c r="H2081" s="16">
        <v>478</v>
      </c>
      <c r="I2081" s="16">
        <v>0</v>
      </c>
      <c r="J2081" s="16">
        <v>0</v>
      </c>
      <c r="K2081" s="16">
        <v>0</v>
      </c>
      <c r="L2081" s="16">
        <v>6131</v>
      </c>
      <c r="M2081" s="9">
        <f t="shared" si="111"/>
        <v>62.561224489795919</v>
      </c>
      <c r="N2081" s="16">
        <v>14</v>
      </c>
      <c r="O2081" s="16">
        <v>5</v>
      </c>
      <c r="P2081" s="16">
        <v>1</v>
      </c>
      <c r="Q2081" s="16">
        <v>127006</v>
      </c>
      <c r="R2081" s="9">
        <f t="shared" si="112"/>
        <v>1295.9795918367347</v>
      </c>
      <c r="S2081" s="5">
        <v>1</v>
      </c>
      <c r="T2081" s="5">
        <v>0</v>
      </c>
      <c r="U2081" s="5">
        <v>1</v>
      </c>
      <c r="V2081" s="5">
        <v>0</v>
      </c>
      <c r="W2081" s="5">
        <v>0</v>
      </c>
      <c r="X2081" s="5">
        <v>0</v>
      </c>
      <c r="Y2081" s="5">
        <v>0</v>
      </c>
      <c r="Z2081" s="5">
        <v>1</v>
      </c>
      <c r="AA2081" s="5">
        <v>0</v>
      </c>
      <c r="AB2081" s="5">
        <v>0</v>
      </c>
      <c r="AC2081" s="5">
        <v>1</v>
      </c>
      <c r="AD2081" s="5">
        <v>0</v>
      </c>
      <c r="AE2081" s="115">
        <v>52785</v>
      </c>
      <c r="AF2081" s="5">
        <v>1</v>
      </c>
    </row>
    <row r="2082" spans="1:32" x14ac:dyDescent="0.25">
      <c r="A2082" s="2">
        <v>2012</v>
      </c>
      <c r="B2082" s="1" t="s">
        <v>29</v>
      </c>
      <c r="C2082" s="16">
        <v>130</v>
      </c>
      <c r="D2082" s="16">
        <v>11475</v>
      </c>
      <c r="E2082" s="9">
        <f t="shared" si="110"/>
        <v>7355.7692307692305</v>
      </c>
      <c r="F2082" s="16">
        <v>3600</v>
      </c>
      <c r="G2082" s="16">
        <v>2416</v>
      </c>
      <c r="H2082" s="16">
        <v>1209</v>
      </c>
      <c r="I2082" s="16">
        <v>3</v>
      </c>
      <c r="J2082" s="16">
        <v>0</v>
      </c>
      <c r="K2082" s="16">
        <v>0</v>
      </c>
      <c r="L2082" s="16">
        <v>1400</v>
      </c>
      <c r="M2082" s="9">
        <f t="shared" si="111"/>
        <v>10.76923076923077</v>
      </c>
      <c r="N2082" s="16">
        <v>3</v>
      </c>
      <c r="O2082" s="16">
        <v>2</v>
      </c>
      <c r="P2082" s="16">
        <v>2</v>
      </c>
      <c r="Q2082" s="16">
        <v>323399</v>
      </c>
      <c r="R2082" s="9">
        <f t="shared" si="112"/>
        <v>2487.6846153846154</v>
      </c>
      <c r="S2082" s="5">
        <v>1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1</v>
      </c>
      <c r="AA2082" s="5">
        <v>1</v>
      </c>
      <c r="AB2082" s="5">
        <v>0</v>
      </c>
      <c r="AC2082" s="5">
        <v>1</v>
      </c>
      <c r="AD2082" s="5">
        <v>0</v>
      </c>
      <c r="AE2082" s="115">
        <v>136357</v>
      </c>
      <c r="AF2082" s="5">
        <v>1</v>
      </c>
    </row>
    <row r="2083" spans="1:32" x14ac:dyDescent="0.25">
      <c r="A2083" s="2">
        <v>2012</v>
      </c>
      <c r="B2083" s="1" t="s">
        <v>29</v>
      </c>
      <c r="C2083" s="16">
        <v>62</v>
      </c>
      <c r="D2083" s="16">
        <v>8133</v>
      </c>
      <c r="E2083" s="9">
        <f t="shared" si="110"/>
        <v>10931.451612903225</v>
      </c>
      <c r="F2083" s="16">
        <v>2567</v>
      </c>
      <c r="G2083" s="16">
        <v>700</v>
      </c>
      <c r="H2083" s="16">
        <v>347</v>
      </c>
      <c r="I2083" s="16">
        <v>0</v>
      </c>
      <c r="J2083" s="16">
        <v>0</v>
      </c>
      <c r="K2083" s="16">
        <v>0</v>
      </c>
      <c r="L2083" s="16">
        <v>5743</v>
      </c>
      <c r="M2083" s="9">
        <f t="shared" si="111"/>
        <v>92.629032258064512</v>
      </c>
      <c r="N2083" s="16">
        <v>8</v>
      </c>
      <c r="O2083" s="16">
        <v>5</v>
      </c>
      <c r="P2083" s="16">
        <v>1</v>
      </c>
      <c r="Q2083" s="16">
        <v>53625</v>
      </c>
      <c r="R2083" s="9">
        <f t="shared" si="112"/>
        <v>864.91935483870964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1</v>
      </c>
      <c r="AA2083" s="5">
        <v>0</v>
      </c>
      <c r="AB2083" s="5">
        <v>0</v>
      </c>
      <c r="AC2083" s="5">
        <v>1</v>
      </c>
      <c r="AD2083" s="5">
        <v>0</v>
      </c>
      <c r="AE2083" s="115">
        <v>20914</v>
      </c>
      <c r="AF2083" s="5">
        <v>0</v>
      </c>
    </row>
    <row r="2084" spans="1:32" x14ac:dyDescent="0.25">
      <c r="A2084" s="2">
        <v>2012</v>
      </c>
      <c r="B2084" s="1" t="s">
        <v>29</v>
      </c>
      <c r="C2084" s="16">
        <v>6</v>
      </c>
      <c r="D2084" s="16">
        <v>816</v>
      </c>
      <c r="E2084" s="9">
        <f t="shared" si="110"/>
        <v>11333.333333333334</v>
      </c>
      <c r="F2084" s="16">
        <v>638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5690</v>
      </c>
      <c r="M2084" s="9">
        <f t="shared" si="111"/>
        <v>948.33333333333337</v>
      </c>
      <c r="N2084" s="16">
        <v>4</v>
      </c>
      <c r="O2084" s="16">
        <v>1</v>
      </c>
      <c r="P2084" s="16">
        <v>0</v>
      </c>
      <c r="Q2084" s="16">
        <v>3003</v>
      </c>
      <c r="R2084" s="9">
        <f t="shared" si="112"/>
        <v>500.5</v>
      </c>
      <c r="S2084" s="5">
        <v>1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115">
        <v>5095</v>
      </c>
      <c r="AF2084" s="5">
        <v>0</v>
      </c>
    </row>
    <row r="2085" spans="1:32" x14ac:dyDescent="0.25">
      <c r="A2085" s="2">
        <v>2012</v>
      </c>
      <c r="B2085" s="1" t="s">
        <v>29</v>
      </c>
      <c r="C2085" s="16">
        <v>36</v>
      </c>
      <c r="D2085" s="16">
        <v>3932</v>
      </c>
      <c r="E2085" s="9">
        <f t="shared" si="110"/>
        <v>9101.8518518518522</v>
      </c>
      <c r="F2085" s="16">
        <v>3883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12895</v>
      </c>
      <c r="M2085" s="9">
        <f t="shared" si="111"/>
        <v>358.19444444444446</v>
      </c>
      <c r="N2085" s="16">
        <v>15</v>
      </c>
      <c r="O2085" s="16">
        <v>11</v>
      </c>
      <c r="P2085" s="16">
        <v>1</v>
      </c>
      <c r="Q2085" s="16">
        <v>57274</v>
      </c>
      <c r="R2085" s="9">
        <f t="shared" si="112"/>
        <v>1590.9444444444443</v>
      </c>
      <c r="S2085" s="5">
        <v>1</v>
      </c>
      <c r="T2085" s="5">
        <v>0</v>
      </c>
      <c r="U2085" s="5">
        <v>1</v>
      </c>
      <c r="V2085" s="5">
        <v>1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115">
        <v>30577</v>
      </c>
      <c r="AF2085" s="5">
        <v>1</v>
      </c>
    </row>
    <row r="2086" spans="1:32" x14ac:dyDescent="0.25">
      <c r="A2086" s="2">
        <v>2012</v>
      </c>
      <c r="B2086" s="1" t="s">
        <v>29</v>
      </c>
      <c r="C2086" s="16">
        <v>4</v>
      </c>
      <c r="D2086" s="16">
        <v>385</v>
      </c>
      <c r="E2086" s="9">
        <f t="shared" si="110"/>
        <v>8020.8333333333339</v>
      </c>
      <c r="F2086" s="16">
        <v>666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1925</v>
      </c>
      <c r="M2086" s="9">
        <f t="shared" si="111"/>
        <v>481.25</v>
      </c>
      <c r="N2086" s="16">
        <v>1</v>
      </c>
      <c r="O2086" s="16">
        <v>2</v>
      </c>
      <c r="P2086" s="16">
        <v>0</v>
      </c>
      <c r="Q2086" s="16">
        <v>22926</v>
      </c>
      <c r="R2086" s="9">
        <f t="shared" si="112"/>
        <v>5731.5</v>
      </c>
      <c r="S2086" s="5">
        <v>1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115">
        <v>3875</v>
      </c>
      <c r="AF2086" s="5">
        <v>1</v>
      </c>
    </row>
    <row r="2087" spans="1:32" x14ac:dyDescent="0.25">
      <c r="A2087" s="2">
        <v>2012</v>
      </c>
      <c r="B2087" s="1" t="s">
        <v>29</v>
      </c>
      <c r="C2087" s="16">
        <v>4</v>
      </c>
      <c r="D2087" s="16">
        <v>381</v>
      </c>
      <c r="E2087" s="9">
        <f t="shared" si="110"/>
        <v>7937.5</v>
      </c>
      <c r="F2087" s="16">
        <v>60</v>
      </c>
      <c r="G2087" s="16">
        <v>0</v>
      </c>
      <c r="H2087" s="16">
        <v>0</v>
      </c>
      <c r="I2087" s="16">
        <v>0</v>
      </c>
      <c r="J2087" s="16">
        <v>0</v>
      </c>
      <c r="K2087" s="16">
        <v>0</v>
      </c>
      <c r="L2087" s="16">
        <v>81</v>
      </c>
      <c r="M2087" s="9">
        <f t="shared" si="111"/>
        <v>20.25</v>
      </c>
      <c r="N2087" s="16">
        <v>1</v>
      </c>
      <c r="O2087" s="16">
        <v>0</v>
      </c>
      <c r="P2087" s="16">
        <v>0</v>
      </c>
      <c r="Q2087" s="16">
        <v>2095</v>
      </c>
      <c r="R2087" s="9">
        <f t="shared" si="112"/>
        <v>523.75</v>
      </c>
      <c r="S2087" s="5">
        <v>0</v>
      </c>
      <c r="T2087" s="5">
        <v>0</v>
      </c>
      <c r="U2087" s="5">
        <v>1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115">
        <v>2063</v>
      </c>
      <c r="AF2087" s="5">
        <v>1</v>
      </c>
    </row>
    <row r="2088" spans="1:32" x14ac:dyDescent="0.25">
      <c r="A2088" s="2">
        <v>2012</v>
      </c>
      <c r="B2088" s="1" t="s">
        <v>29</v>
      </c>
      <c r="C2088" s="15">
        <v>130</v>
      </c>
      <c r="D2088" s="15">
        <v>19669</v>
      </c>
      <c r="E2088" s="9">
        <f t="shared" si="110"/>
        <v>12608.333333333334</v>
      </c>
      <c r="F2088" s="16">
        <v>4289</v>
      </c>
      <c r="G2088" s="16">
        <v>1355</v>
      </c>
      <c r="H2088" s="16">
        <v>651</v>
      </c>
      <c r="I2088" s="16">
        <v>0</v>
      </c>
      <c r="J2088" s="16">
        <v>0</v>
      </c>
      <c r="K2088" s="16">
        <v>0</v>
      </c>
      <c r="L2088" s="16">
        <v>6499</v>
      </c>
      <c r="M2088" s="9">
        <f t="shared" si="111"/>
        <v>49.992307692307691</v>
      </c>
      <c r="N2088" s="16">
        <v>13</v>
      </c>
      <c r="O2088" s="16">
        <v>8</v>
      </c>
      <c r="P2088" s="16">
        <v>1</v>
      </c>
      <c r="Q2088" s="16">
        <v>249282</v>
      </c>
      <c r="R2088" s="9">
        <f t="shared" si="112"/>
        <v>1917.5538461538461</v>
      </c>
      <c r="S2088" s="5">
        <v>1</v>
      </c>
      <c r="T2088" s="5">
        <v>0</v>
      </c>
      <c r="U2088" s="5">
        <v>1</v>
      </c>
      <c r="V2088" s="5">
        <v>1</v>
      </c>
      <c r="W2088" s="5">
        <v>0</v>
      </c>
      <c r="X2088" s="5">
        <v>0</v>
      </c>
      <c r="Y2088" s="5">
        <v>0</v>
      </c>
      <c r="Z2088" s="5">
        <v>1</v>
      </c>
      <c r="AA2088" s="5">
        <v>0</v>
      </c>
      <c r="AB2088" s="5">
        <v>0</v>
      </c>
      <c r="AC2088" s="5">
        <v>1</v>
      </c>
      <c r="AD2088" s="5">
        <v>0</v>
      </c>
      <c r="AE2088" s="115">
        <v>134425</v>
      </c>
      <c r="AF2088" s="5">
        <v>0</v>
      </c>
    </row>
    <row r="2089" spans="1:32" x14ac:dyDescent="0.25">
      <c r="A2089" s="2">
        <v>2012</v>
      </c>
      <c r="B2089" s="1" t="s">
        <v>29</v>
      </c>
      <c r="C2089" s="15">
        <v>49</v>
      </c>
      <c r="D2089" s="15">
        <v>4473</v>
      </c>
      <c r="E2089" s="9">
        <f t="shared" si="110"/>
        <v>7607.1428571428578</v>
      </c>
      <c r="F2089" s="16">
        <v>4240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2883</v>
      </c>
      <c r="M2089" s="9">
        <f t="shared" si="111"/>
        <v>58.836734693877553</v>
      </c>
      <c r="N2089" s="16">
        <v>17</v>
      </c>
      <c r="O2089" s="16">
        <v>2</v>
      </c>
      <c r="P2089" s="16">
        <v>1</v>
      </c>
      <c r="Q2089" s="16">
        <v>620283</v>
      </c>
      <c r="R2089" s="9">
        <f t="shared" si="112"/>
        <v>12658.836734693878</v>
      </c>
      <c r="S2089" s="5">
        <v>1</v>
      </c>
      <c r="T2089" s="5">
        <v>0</v>
      </c>
      <c r="U2089" s="5">
        <v>1</v>
      </c>
      <c r="V2089" s="5">
        <v>1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115">
        <v>26383</v>
      </c>
      <c r="AF2089" s="5">
        <v>1</v>
      </c>
    </row>
    <row r="2090" spans="1:32" x14ac:dyDescent="0.25">
      <c r="A2090" s="2">
        <v>2012</v>
      </c>
      <c r="B2090" s="1" t="s">
        <v>29</v>
      </c>
      <c r="C2090" s="8">
        <v>96</v>
      </c>
      <c r="D2090" s="8">
        <v>12782</v>
      </c>
      <c r="E2090" s="9">
        <f t="shared" si="110"/>
        <v>11095.486111111113</v>
      </c>
      <c r="F2090" s="8">
        <v>4854</v>
      </c>
      <c r="G2090" s="8">
        <v>696</v>
      </c>
      <c r="H2090" s="8">
        <v>284</v>
      </c>
      <c r="I2090" s="8">
        <v>0</v>
      </c>
      <c r="J2090" s="8">
        <v>0</v>
      </c>
      <c r="K2090" s="8">
        <v>0</v>
      </c>
      <c r="L2090" s="8">
        <v>4941</v>
      </c>
      <c r="M2090" s="9">
        <f t="shared" si="111"/>
        <v>51.46875</v>
      </c>
      <c r="N2090" s="8">
        <v>15</v>
      </c>
      <c r="O2090" s="8">
        <v>5</v>
      </c>
      <c r="P2090" s="8">
        <v>1</v>
      </c>
      <c r="Q2090" s="8">
        <v>46086</v>
      </c>
      <c r="R2090" s="9">
        <f t="shared" si="112"/>
        <v>480.0625</v>
      </c>
      <c r="S2090" s="5">
        <v>1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1</v>
      </c>
      <c r="AA2090" s="5">
        <v>0</v>
      </c>
      <c r="AB2090" s="5">
        <v>0</v>
      </c>
      <c r="AC2090" s="5">
        <v>1</v>
      </c>
      <c r="AD2090" s="5">
        <v>0</v>
      </c>
      <c r="AE2090" s="115">
        <v>39671</v>
      </c>
      <c r="AF2090" s="5">
        <v>1</v>
      </c>
    </row>
    <row r="2091" spans="1:32" x14ac:dyDescent="0.25">
      <c r="A2091" s="2">
        <v>2012</v>
      </c>
      <c r="B2091" s="1" t="s">
        <v>29</v>
      </c>
      <c r="C2091" s="8">
        <v>145</v>
      </c>
      <c r="D2091" s="8">
        <v>20434</v>
      </c>
      <c r="E2091" s="9">
        <f t="shared" si="110"/>
        <v>11743.678160919542</v>
      </c>
      <c r="F2091" s="8">
        <v>7867</v>
      </c>
      <c r="G2091" s="8">
        <v>1041</v>
      </c>
      <c r="H2091" s="8">
        <v>355</v>
      </c>
      <c r="I2091" s="8">
        <v>0</v>
      </c>
      <c r="J2091" s="8">
        <v>0</v>
      </c>
      <c r="K2091" s="8">
        <v>0</v>
      </c>
      <c r="L2091" s="8">
        <v>12245</v>
      </c>
      <c r="M2091" s="9">
        <f t="shared" si="111"/>
        <v>84.448275862068968</v>
      </c>
      <c r="N2091" s="8">
        <v>29</v>
      </c>
      <c r="O2091" s="8">
        <v>8</v>
      </c>
      <c r="P2091" s="8">
        <v>2</v>
      </c>
      <c r="Q2091" s="8">
        <v>206646</v>
      </c>
      <c r="R2091" s="9">
        <f t="shared" si="112"/>
        <v>1425.1448275862069</v>
      </c>
      <c r="S2091" s="5">
        <v>1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1</v>
      </c>
      <c r="AA2091" s="5">
        <v>0</v>
      </c>
      <c r="AB2091" s="5">
        <v>0</v>
      </c>
      <c r="AC2091" s="5">
        <v>1</v>
      </c>
      <c r="AD2091" s="5">
        <v>0</v>
      </c>
      <c r="AE2091" s="115">
        <v>78329</v>
      </c>
      <c r="AF2091" s="5">
        <v>0</v>
      </c>
    </row>
    <row r="2092" spans="1:32" x14ac:dyDescent="0.25">
      <c r="A2092" s="2">
        <v>2012</v>
      </c>
      <c r="B2092" s="1" t="s">
        <v>31</v>
      </c>
      <c r="C2092" s="8">
        <v>97</v>
      </c>
      <c r="D2092" s="8">
        <v>11913</v>
      </c>
      <c r="E2092" s="9">
        <f t="shared" si="110"/>
        <v>10234.536082474227</v>
      </c>
      <c r="F2092" s="8">
        <v>3800</v>
      </c>
      <c r="G2092" s="8">
        <v>709</v>
      </c>
      <c r="H2092" s="8">
        <v>187</v>
      </c>
      <c r="I2092" s="8">
        <v>0</v>
      </c>
      <c r="J2092" s="8">
        <v>0</v>
      </c>
      <c r="K2092" s="8">
        <v>0</v>
      </c>
      <c r="L2092" s="8">
        <v>4307</v>
      </c>
      <c r="M2092" s="9">
        <f t="shared" si="111"/>
        <v>44.402061855670105</v>
      </c>
      <c r="N2092" s="8">
        <v>13</v>
      </c>
      <c r="O2092" s="8">
        <v>2</v>
      </c>
      <c r="P2092" s="8">
        <v>0</v>
      </c>
      <c r="Q2092" s="8">
        <v>52070</v>
      </c>
      <c r="R2092" s="9">
        <f t="shared" si="112"/>
        <v>536.80412371134025</v>
      </c>
      <c r="S2092" s="5">
        <v>1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1</v>
      </c>
      <c r="AA2092" s="5">
        <v>0</v>
      </c>
      <c r="AB2092" s="5">
        <v>0</v>
      </c>
      <c r="AC2092" s="5">
        <v>1</v>
      </c>
      <c r="AD2092" s="5">
        <v>0</v>
      </c>
      <c r="AE2092" s="115">
        <v>44489</v>
      </c>
      <c r="AF2092" s="5">
        <v>1</v>
      </c>
    </row>
    <row r="2093" spans="1:32" x14ac:dyDescent="0.25">
      <c r="A2093" s="2">
        <v>2012</v>
      </c>
      <c r="B2093" s="1" t="s">
        <v>31</v>
      </c>
      <c r="C2093" s="8">
        <v>150</v>
      </c>
      <c r="D2093" s="8">
        <v>17372</v>
      </c>
      <c r="E2093" s="9">
        <f t="shared" si="110"/>
        <v>9651.1111111111113</v>
      </c>
      <c r="F2093" s="8">
        <v>6573</v>
      </c>
      <c r="G2093" s="8">
        <v>1126</v>
      </c>
      <c r="H2093" s="8">
        <v>414</v>
      </c>
      <c r="I2093" s="8">
        <v>0</v>
      </c>
      <c r="J2093" s="8">
        <v>0</v>
      </c>
      <c r="K2093" s="8">
        <v>0</v>
      </c>
      <c r="L2093" s="8">
        <v>10011</v>
      </c>
      <c r="M2093" s="9">
        <f t="shared" si="111"/>
        <v>66.739999999999995</v>
      </c>
      <c r="N2093" s="8">
        <v>29</v>
      </c>
      <c r="O2093" s="8">
        <v>5</v>
      </c>
      <c r="P2093" s="8">
        <v>0</v>
      </c>
      <c r="Q2093" s="8">
        <v>252267</v>
      </c>
      <c r="R2093" s="9">
        <f t="shared" si="112"/>
        <v>1681.78</v>
      </c>
      <c r="S2093" s="5">
        <v>1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1</v>
      </c>
      <c r="AA2093" s="5">
        <v>0</v>
      </c>
      <c r="AB2093" s="5">
        <v>0</v>
      </c>
      <c r="AC2093" s="5">
        <v>1</v>
      </c>
      <c r="AD2093" s="5">
        <v>0</v>
      </c>
      <c r="AE2093" s="115">
        <v>85473</v>
      </c>
      <c r="AF2093" s="5">
        <v>0</v>
      </c>
    </row>
    <row r="2094" spans="1:32" x14ac:dyDescent="0.25">
      <c r="A2094" s="2">
        <v>2012</v>
      </c>
      <c r="B2094" s="1" t="s">
        <v>36</v>
      </c>
      <c r="C2094" s="8">
        <v>140</v>
      </c>
      <c r="D2094" s="8">
        <v>18275</v>
      </c>
      <c r="E2094" s="9">
        <f t="shared" si="110"/>
        <v>10877.976190476189</v>
      </c>
      <c r="F2094" s="8">
        <v>2992</v>
      </c>
      <c r="G2094" s="8">
        <v>801</v>
      </c>
      <c r="H2094" s="8">
        <v>320</v>
      </c>
      <c r="I2094" s="8">
        <v>0</v>
      </c>
      <c r="J2094" s="8">
        <v>0</v>
      </c>
      <c r="K2094" s="8">
        <v>0</v>
      </c>
      <c r="L2094" s="8">
        <v>8711</v>
      </c>
      <c r="M2094" s="9">
        <f t="shared" si="111"/>
        <v>62.221428571428568</v>
      </c>
      <c r="N2094" s="8">
        <v>19</v>
      </c>
      <c r="O2094" s="8">
        <v>6</v>
      </c>
      <c r="P2094" s="8">
        <v>1</v>
      </c>
      <c r="Q2094" s="8">
        <v>93872</v>
      </c>
      <c r="R2094" s="9">
        <f t="shared" si="112"/>
        <v>670.51428571428573</v>
      </c>
      <c r="S2094" s="5">
        <v>1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1</v>
      </c>
      <c r="AA2094" s="5">
        <v>0</v>
      </c>
      <c r="AB2094" s="5">
        <v>0</v>
      </c>
      <c r="AC2094" s="5">
        <v>1</v>
      </c>
      <c r="AD2094" s="5">
        <v>0</v>
      </c>
      <c r="AE2094" s="115">
        <v>63153</v>
      </c>
      <c r="AF2094" s="5">
        <v>0</v>
      </c>
    </row>
    <row r="2095" spans="1:32" x14ac:dyDescent="0.25">
      <c r="A2095" s="2">
        <v>2012</v>
      </c>
      <c r="B2095" s="1" t="s">
        <v>29</v>
      </c>
      <c r="C2095" s="8">
        <v>23</v>
      </c>
      <c r="D2095" s="8">
        <v>2176</v>
      </c>
      <c r="E2095" s="9">
        <f t="shared" si="110"/>
        <v>7884.0579710144921</v>
      </c>
      <c r="F2095" s="8">
        <v>1808</v>
      </c>
      <c r="G2095" s="8">
        <v>209</v>
      </c>
      <c r="H2095" s="8">
        <v>76</v>
      </c>
      <c r="I2095" s="8">
        <v>0</v>
      </c>
      <c r="J2095" s="8">
        <v>0</v>
      </c>
      <c r="K2095" s="8">
        <v>0</v>
      </c>
      <c r="L2095" s="8">
        <v>1204</v>
      </c>
      <c r="M2095" s="9">
        <f t="shared" si="111"/>
        <v>52.347826086956523</v>
      </c>
      <c r="N2095" s="8">
        <v>5</v>
      </c>
      <c r="O2095" s="8">
        <v>0</v>
      </c>
      <c r="P2095" s="8">
        <v>0</v>
      </c>
      <c r="Q2095" s="8">
        <v>8862</v>
      </c>
      <c r="R2095" s="9">
        <f t="shared" si="112"/>
        <v>385.30434782608694</v>
      </c>
      <c r="S2095" s="5">
        <v>1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1</v>
      </c>
      <c r="AA2095" s="5">
        <v>0</v>
      </c>
      <c r="AB2095" s="5">
        <v>0</v>
      </c>
      <c r="AC2095" s="5">
        <v>1</v>
      </c>
      <c r="AD2095" s="5">
        <v>0</v>
      </c>
      <c r="AE2095" s="115">
        <v>4205</v>
      </c>
      <c r="AF2095" s="5">
        <v>1</v>
      </c>
    </row>
    <row r="2096" spans="1:32" x14ac:dyDescent="0.25">
      <c r="A2096" s="2">
        <v>2012</v>
      </c>
      <c r="B2096" s="1" t="s">
        <v>30</v>
      </c>
      <c r="C2096" s="8">
        <v>6</v>
      </c>
      <c r="D2096" s="8">
        <v>582</v>
      </c>
      <c r="E2096" s="9">
        <f t="shared" si="110"/>
        <v>8083.3333333333339</v>
      </c>
      <c r="F2096" s="8">
        <v>943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2828</v>
      </c>
      <c r="M2096" s="9">
        <f t="shared" si="111"/>
        <v>471.33333333333331</v>
      </c>
      <c r="N2096" s="8">
        <v>6</v>
      </c>
      <c r="O2096" s="8">
        <v>4</v>
      </c>
      <c r="P2096" s="8">
        <v>0</v>
      </c>
      <c r="Q2096" s="8">
        <v>11237</v>
      </c>
      <c r="R2096" s="9">
        <f t="shared" si="112"/>
        <v>1872.8333333333333</v>
      </c>
      <c r="S2096" s="5">
        <v>1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115">
        <v>2773</v>
      </c>
      <c r="AF2096" s="5">
        <v>1</v>
      </c>
    </row>
    <row r="2097" spans="1:32" x14ac:dyDescent="0.25">
      <c r="A2097" s="2">
        <v>2012</v>
      </c>
      <c r="B2097" s="1" t="s">
        <v>29</v>
      </c>
      <c r="C2097" s="8">
        <v>69</v>
      </c>
      <c r="D2097" s="8">
        <v>6691</v>
      </c>
      <c r="E2097" s="9">
        <f t="shared" si="110"/>
        <v>8080.9178743961356</v>
      </c>
      <c r="F2097" s="8">
        <v>2140</v>
      </c>
      <c r="G2097" s="8">
        <v>495</v>
      </c>
      <c r="H2097" s="8">
        <v>210</v>
      </c>
      <c r="I2097" s="8">
        <v>0</v>
      </c>
      <c r="J2097" s="8">
        <v>0</v>
      </c>
      <c r="K2097" s="8">
        <v>0</v>
      </c>
      <c r="L2097" s="8">
        <v>3429</v>
      </c>
      <c r="M2097" s="9">
        <f t="shared" si="111"/>
        <v>49.695652173913047</v>
      </c>
      <c r="N2097" s="8">
        <v>23</v>
      </c>
      <c r="O2097" s="8">
        <v>1</v>
      </c>
      <c r="P2097" s="8">
        <v>0</v>
      </c>
      <c r="Q2097" s="8">
        <v>9584</v>
      </c>
      <c r="R2097" s="9">
        <f t="shared" si="112"/>
        <v>138.89855072463769</v>
      </c>
      <c r="S2097" s="5">
        <v>1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1</v>
      </c>
      <c r="AA2097" s="5">
        <v>0</v>
      </c>
      <c r="AB2097" s="5">
        <v>0</v>
      </c>
      <c r="AC2097" s="5">
        <v>1</v>
      </c>
      <c r="AD2097" s="5">
        <v>0</v>
      </c>
      <c r="AE2097" s="115">
        <v>13463</v>
      </c>
      <c r="AF2097" s="5">
        <v>1</v>
      </c>
    </row>
    <row r="2098" spans="1:32" x14ac:dyDescent="0.25">
      <c r="A2098" s="2">
        <v>2012</v>
      </c>
      <c r="B2098" s="1" t="s">
        <v>30</v>
      </c>
      <c r="C2098" s="9">
        <v>55</v>
      </c>
      <c r="D2098" s="9">
        <v>4789</v>
      </c>
      <c r="E2098" s="9">
        <f t="shared" si="110"/>
        <v>7256.0606060606069</v>
      </c>
      <c r="F2098" s="9">
        <v>3318</v>
      </c>
      <c r="G2098" s="9">
        <v>500</v>
      </c>
      <c r="H2098" s="9">
        <v>263</v>
      </c>
      <c r="I2098" s="9">
        <v>0</v>
      </c>
      <c r="J2098" s="9">
        <v>0</v>
      </c>
      <c r="K2098" s="9">
        <v>0</v>
      </c>
      <c r="L2098" s="9">
        <v>5640</v>
      </c>
      <c r="M2098" s="9">
        <f t="shared" si="111"/>
        <v>102.54545454545455</v>
      </c>
      <c r="N2098" s="9">
        <v>15</v>
      </c>
      <c r="O2098" s="9">
        <v>3</v>
      </c>
      <c r="P2098" s="9">
        <v>1</v>
      </c>
      <c r="Q2098" s="9">
        <v>48284</v>
      </c>
      <c r="R2098" s="9">
        <f t="shared" si="112"/>
        <v>877.89090909090908</v>
      </c>
      <c r="S2098" s="5">
        <v>1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1</v>
      </c>
      <c r="AA2098" s="5">
        <v>0</v>
      </c>
      <c r="AB2098" s="5">
        <v>0</v>
      </c>
      <c r="AC2098" s="5">
        <v>1</v>
      </c>
      <c r="AD2098" s="5">
        <v>0</v>
      </c>
      <c r="AE2098" s="115">
        <v>14517</v>
      </c>
      <c r="AF2098" s="5">
        <v>1</v>
      </c>
    </row>
    <row r="2099" spans="1:32" x14ac:dyDescent="0.25">
      <c r="A2099" s="2">
        <v>2012</v>
      </c>
      <c r="B2099" s="1" t="s">
        <v>36</v>
      </c>
      <c r="C2099" s="9">
        <v>42</v>
      </c>
      <c r="D2099" s="9">
        <v>3674</v>
      </c>
      <c r="E2099" s="9">
        <f t="shared" si="110"/>
        <v>7289.6825396825407</v>
      </c>
      <c r="F2099" s="9">
        <v>3290</v>
      </c>
      <c r="G2099" s="9">
        <v>535</v>
      </c>
      <c r="H2099" s="9">
        <v>313</v>
      </c>
      <c r="I2099" s="9">
        <v>0</v>
      </c>
      <c r="J2099" s="9">
        <v>0</v>
      </c>
      <c r="K2099" s="9">
        <v>0</v>
      </c>
      <c r="L2099" s="9">
        <v>8646</v>
      </c>
      <c r="M2099" s="9">
        <f t="shared" si="111"/>
        <v>205.85714285714286</v>
      </c>
      <c r="N2099" s="9">
        <v>25</v>
      </c>
      <c r="O2099" s="9">
        <v>4</v>
      </c>
      <c r="P2099" s="9">
        <v>2</v>
      </c>
      <c r="Q2099" s="9">
        <v>42708</v>
      </c>
      <c r="R2099" s="9">
        <f t="shared" si="112"/>
        <v>1016.8571428571429</v>
      </c>
      <c r="S2099" s="5">
        <v>1</v>
      </c>
      <c r="T2099" s="5">
        <v>0</v>
      </c>
      <c r="U2099" s="5">
        <v>0</v>
      </c>
      <c r="V2099" s="5">
        <v>0</v>
      </c>
      <c r="W2099" s="5">
        <v>0</v>
      </c>
      <c r="X2099" s="5">
        <v>0</v>
      </c>
      <c r="Y2099" s="5">
        <v>0</v>
      </c>
      <c r="Z2099" s="5">
        <v>1</v>
      </c>
      <c r="AA2099" s="5">
        <v>0</v>
      </c>
      <c r="AB2099" s="5">
        <v>0</v>
      </c>
      <c r="AC2099" s="5">
        <v>1</v>
      </c>
      <c r="AD2099" s="5">
        <v>0</v>
      </c>
      <c r="AE2099" s="115">
        <v>21166</v>
      </c>
      <c r="AF2099" s="5">
        <v>0</v>
      </c>
    </row>
    <row r="2100" spans="1:32" x14ac:dyDescent="0.25">
      <c r="A2100" s="2">
        <v>2012</v>
      </c>
      <c r="B2100" s="1" t="s">
        <v>31</v>
      </c>
      <c r="C2100" s="9">
        <v>43</v>
      </c>
      <c r="D2100" s="9">
        <v>6782</v>
      </c>
      <c r="E2100" s="9">
        <f t="shared" ref="E2100:E2151" si="113">D2100/C2100/12*1000</f>
        <v>13143.410852713179</v>
      </c>
      <c r="F2100" s="9">
        <v>1800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1400</v>
      </c>
      <c r="M2100" s="9">
        <f t="shared" si="111"/>
        <v>32.558139534883722</v>
      </c>
      <c r="N2100" s="9">
        <v>3</v>
      </c>
      <c r="O2100" s="9">
        <v>3</v>
      </c>
      <c r="P2100" s="9">
        <v>0</v>
      </c>
      <c r="Q2100" s="9">
        <v>105037</v>
      </c>
      <c r="R2100" s="9">
        <f t="shared" si="112"/>
        <v>2442.7209302325582</v>
      </c>
      <c r="S2100" s="5">
        <v>1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115">
        <v>45453</v>
      </c>
      <c r="AF2100" s="5">
        <v>1</v>
      </c>
    </row>
    <row r="2101" spans="1:32" x14ac:dyDescent="0.25">
      <c r="A2101" s="2">
        <v>2012</v>
      </c>
      <c r="B2101" s="1" t="s">
        <v>31</v>
      </c>
      <c r="C2101" s="9">
        <v>219</v>
      </c>
      <c r="D2101" s="9">
        <v>34292</v>
      </c>
      <c r="E2101" s="9">
        <f t="shared" si="113"/>
        <v>13048.706240487063</v>
      </c>
      <c r="F2101" s="9">
        <v>11387</v>
      </c>
      <c r="G2101" s="9">
        <v>2037</v>
      </c>
      <c r="H2101" s="9">
        <v>1050</v>
      </c>
      <c r="I2101" s="9">
        <v>0</v>
      </c>
      <c r="J2101" s="9">
        <v>0</v>
      </c>
      <c r="K2101" s="9">
        <v>0</v>
      </c>
      <c r="L2101" s="9">
        <v>20358</v>
      </c>
      <c r="M2101" s="9">
        <f t="shared" si="111"/>
        <v>92.958904109589042</v>
      </c>
      <c r="N2101" s="9">
        <v>44</v>
      </c>
      <c r="O2101" s="9">
        <v>17</v>
      </c>
      <c r="P2101" s="9">
        <v>0</v>
      </c>
      <c r="Q2101" s="9">
        <v>290105</v>
      </c>
      <c r="R2101" s="9">
        <f t="shared" si="112"/>
        <v>1324.6803652968038</v>
      </c>
      <c r="S2101" s="5">
        <v>1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1</v>
      </c>
      <c r="AA2101" s="5">
        <v>0</v>
      </c>
      <c r="AB2101" s="5">
        <v>0</v>
      </c>
      <c r="AC2101" s="5">
        <v>1</v>
      </c>
      <c r="AD2101" s="5">
        <v>0</v>
      </c>
      <c r="AE2101" s="115">
        <v>126632</v>
      </c>
      <c r="AF2101" s="5">
        <v>0</v>
      </c>
    </row>
    <row r="2102" spans="1:32" x14ac:dyDescent="0.25">
      <c r="A2102" s="2">
        <v>2012</v>
      </c>
      <c r="B2102" s="1" t="s">
        <v>29</v>
      </c>
      <c r="C2102" s="9">
        <v>47</v>
      </c>
      <c r="D2102" s="9">
        <v>6913</v>
      </c>
      <c r="E2102" s="9">
        <f t="shared" si="113"/>
        <v>12257.09219858156</v>
      </c>
      <c r="F2102" s="9">
        <v>1370</v>
      </c>
      <c r="G2102" s="9">
        <v>321</v>
      </c>
      <c r="H2102" s="9">
        <v>130</v>
      </c>
      <c r="I2102" s="9">
        <v>0</v>
      </c>
      <c r="J2102" s="9">
        <v>0</v>
      </c>
      <c r="K2102" s="9">
        <v>0</v>
      </c>
      <c r="L2102" s="9">
        <v>2639</v>
      </c>
      <c r="M2102" s="9">
        <f t="shared" si="111"/>
        <v>56.148936170212764</v>
      </c>
      <c r="N2102" s="9">
        <v>9</v>
      </c>
      <c r="O2102" s="9">
        <v>3</v>
      </c>
      <c r="P2102" s="9">
        <v>2</v>
      </c>
      <c r="Q2102" s="16">
        <v>50529</v>
      </c>
      <c r="R2102" s="9">
        <f t="shared" si="112"/>
        <v>1075.0851063829787</v>
      </c>
      <c r="S2102" s="5">
        <v>1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1</v>
      </c>
      <c r="AA2102" s="5">
        <v>0</v>
      </c>
      <c r="AB2102" s="5">
        <v>0</v>
      </c>
      <c r="AC2102" s="5">
        <v>1</v>
      </c>
      <c r="AD2102" s="5">
        <v>0</v>
      </c>
      <c r="AE2102" s="115">
        <v>20398</v>
      </c>
      <c r="AF2102" s="5">
        <v>0</v>
      </c>
    </row>
    <row r="2103" spans="1:32" x14ac:dyDescent="0.25">
      <c r="A2103" s="2">
        <v>2012</v>
      </c>
      <c r="B2103" s="1" t="s">
        <v>29</v>
      </c>
      <c r="C2103" s="9">
        <v>10</v>
      </c>
      <c r="D2103" s="9">
        <v>1107</v>
      </c>
      <c r="E2103" s="9">
        <f t="shared" si="113"/>
        <v>9225</v>
      </c>
      <c r="F2103" s="9">
        <v>418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150</v>
      </c>
      <c r="M2103" s="9">
        <f t="shared" si="111"/>
        <v>15</v>
      </c>
      <c r="N2103" s="9">
        <v>3</v>
      </c>
      <c r="O2103" s="9">
        <v>0</v>
      </c>
      <c r="P2103" s="9">
        <v>0</v>
      </c>
      <c r="Q2103" s="9">
        <v>16938</v>
      </c>
      <c r="R2103" s="9">
        <f t="shared" si="112"/>
        <v>1693.8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115">
        <v>4242</v>
      </c>
      <c r="AF2103" s="5">
        <v>1</v>
      </c>
    </row>
    <row r="2104" spans="1:32" x14ac:dyDescent="0.25">
      <c r="A2104" s="2">
        <v>2012</v>
      </c>
      <c r="B2104" s="1" t="s">
        <v>30</v>
      </c>
      <c r="C2104" s="4">
        <v>20</v>
      </c>
      <c r="D2104" s="4">
        <v>3067</v>
      </c>
      <c r="E2104" s="9">
        <f t="shared" si="113"/>
        <v>12779.166666666666</v>
      </c>
      <c r="F2104" s="4">
        <v>1412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1068</v>
      </c>
      <c r="M2104" s="9">
        <f t="shared" si="111"/>
        <v>53.4</v>
      </c>
      <c r="N2104" s="4">
        <v>4</v>
      </c>
      <c r="O2104" s="4">
        <v>2</v>
      </c>
      <c r="P2104" s="4">
        <v>0</v>
      </c>
      <c r="Q2104" s="4">
        <v>17740</v>
      </c>
      <c r="R2104" s="9">
        <f t="shared" si="112"/>
        <v>887</v>
      </c>
      <c r="S2104" s="5">
        <v>1</v>
      </c>
      <c r="T2104" s="5">
        <v>0</v>
      </c>
      <c r="U2104" s="5">
        <v>1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115">
        <v>11314</v>
      </c>
      <c r="AF2104" s="5">
        <v>0</v>
      </c>
    </row>
    <row r="2105" spans="1:32" x14ac:dyDescent="0.25">
      <c r="A2105" s="2">
        <v>2012</v>
      </c>
      <c r="B2105" s="1" t="s">
        <v>31</v>
      </c>
      <c r="C2105" s="4">
        <v>1028</v>
      </c>
      <c r="D2105" s="4">
        <v>189878</v>
      </c>
      <c r="E2105" s="9">
        <f t="shared" si="113"/>
        <v>15392.185473411153</v>
      </c>
      <c r="F2105" s="4">
        <v>4913</v>
      </c>
      <c r="G2105" s="4">
        <v>0</v>
      </c>
      <c r="H2105" s="4">
        <v>0</v>
      </c>
      <c r="I2105" s="4">
        <v>0</v>
      </c>
      <c r="J2105" s="4">
        <v>1141</v>
      </c>
      <c r="K2105" s="4">
        <v>68</v>
      </c>
      <c r="L2105" s="4">
        <v>10238</v>
      </c>
      <c r="M2105" s="9">
        <f t="shared" si="111"/>
        <v>9.9591439688715955</v>
      </c>
      <c r="N2105" s="4">
        <v>55</v>
      </c>
      <c r="O2105" s="4">
        <v>0</v>
      </c>
      <c r="P2105" s="4">
        <v>2</v>
      </c>
      <c r="Q2105" s="4">
        <v>649356</v>
      </c>
      <c r="R2105" s="9">
        <f t="shared" si="112"/>
        <v>631.66926070038915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1</v>
      </c>
      <c r="AC2105" s="5">
        <v>0</v>
      </c>
      <c r="AD2105" s="5">
        <v>1</v>
      </c>
      <c r="AE2105" s="115">
        <v>884606</v>
      </c>
      <c r="AF2105" s="5">
        <v>1</v>
      </c>
    </row>
    <row r="2106" spans="1:32" x14ac:dyDescent="0.25">
      <c r="A2106" s="2">
        <v>2012</v>
      </c>
      <c r="B2106" s="1" t="s">
        <v>31</v>
      </c>
      <c r="C2106" s="4">
        <v>67</v>
      </c>
      <c r="D2106" s="4">
        <v>6904</v>
      </c>
      <c r="E2106" s="9">
        <f t="shared" si="113"/>
        <v>8587.0646766169157</v>
      </c>
      <c r="F2106" s="4">
        <v>3836</v>
      </c>
      <c r="G2106" s="4">
        <v>489</v>
      </c>
      <c r="H2106" s="4">
        <v>228</v>
      </c>
      <c r="I2106" s="4">
        <v>0</v>
      </c>
      <c r="J2106" s="4">
        <v>0</v>
      </c>
      <c r="K2106" s="4">
        <v>0</v>
      </c>
      <c r="L2106" s="4">
        <v>1600</v>
      </c>
      <c r="M2106" s="9">
        <f t="shared" si="111"/>
        <v>23.880597014925375</v>
      </c>
      <c r="N2106" s="4">
        <v>9</v>
      </c>
      <c r="O2106" s="4">
        <v>0</v>
      </c>
      <c r="P2106" s="4">
        <v>3</v>
      </c>
      <c r="Q2106" s="4">
        <v>34353</v>
      </c>
      <c r="R2106" s="9">
        <f t="shared" si="112"/>
        <v>512.73134328358208</v>
      </c>
      <c r="S2106" s="5">
        <v>1</v>
      </c>
      <c r="T2106" s="5">
        <v>0</v>
      </c>
      <c r="U2106" s="5">
        <v>1</v>
      </c>
      <c r="V2106" s="5">
        <v>0</v>
      </c>
      <c r="W2106" s="5">
        <v>0</v>
      </c>
      <c r="X2106" s="5">
        <v>0</v>
      </c>
      <c r="Y2106" s="5">
        <v>0</v>
      </c>
      <c r="Z2106" s="5">
        <v>1</v>
      </c>
      <c r="AA2106" s="5">
        <v>0</v>
      </c>
      <c r="AB2106" s="5">
        <v>0</v>
      </c>
      <c r="AC2106" s="5">
        <v>1</v>
      </c>
      <c r="AD2106" s="5">
        <v>0</v>
      </c>
      <c r="AE2106" s="115">
        <v>27026</v>
      </c>
      <c r="AF2106" s="5">
        <v>0</v>
      </c>
    </row>
    <row r="2107" spans="1:32" x14ac:dyDescent="0.25">
      <c r="A2107" s="2">
        <v>2012</v>
      </c>
      <c r="B2107" s="1" t="s">
        <v>29</v>
      </c>
      <c r="C2107" s="4">
        <v>2</v>
      </c>
      <c r="D2107" s="4">
        <v>90</v>
      </c>
      <c r="E2107" s="9">
        <f t="shared" si="113"/>
        <v>3750</v>
      </c>
      <c r="F2107" s="4">
        <v>10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575</v>
      </c>
      <c r="M2107" s="9">
        <f t="shared" si="111"/>
        <v>287.5</v>
      </c>
      <c r="N2107" s="4">
        <v>3</v>
      </c>
      <c r="O2107" s="4">
        <v>0</v>
      </c>
      <c r="P2107" s="4">
        <v>0</v>
      </c>
      <c r="Q2107" s="4">
        <v>5215</v>
      </c>
      <c r="R2107" s="9">
        <f t="shared" si="112"/>
        <v>2607.5</v>
      </c>
      <c r="S2107" s="5">
        <v>0</v>
      </c>
      <c r="T2107" s="5">
        <v>0</v>
      </c>
      <c r="U2107" s="5">
        <v>1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115">
        <v>169</v>
      </c>
      <c r="AF2107" s="5">
        <v>1</v>
      </c>
    </row>
    <row r="2108" spans="1:32" x14ac:dyDescent="0.25">
      <c r="A2108" s="2">
        <v>2012</v>
      </c>
      <c r="B2108" s="1" t="s">
        <v>29</v>
      </c>
      <c r="C2108" s="4">
        <v>12</v>
      </c>
      <c r="D2108" s="4">
        <v>1710</v>
      </c>
      <c r="E2108" s="9">
        <f t="shared" si="113"/>
        <v>11875</v>
      </c>
      <c r="F2108" s="4">
        <v>1105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503</v>
      </c>
      <c r="M2108" s="9">
        <f t="shared" si="111"/>
        <v>41.916666666666664</v>
      </c>
      <c r="N2108" s="4">
        <v>2</v>
      </c>
      <c r="O2108" s="4">
        <v>2</v>
      </c>
      <c r="P2108" s="4">
        <v>1</v>
      </c>
      <c r="Q2108" s="4">
        <v>10198</v>
      </c>
      <c r="R2108" s="9">
        <f t="shared" si="112"/>
        <v>849.83333333333337</v>
      </c>
      <c r="S2108" s="5">
        <v>1</v>
      </c>
      <c r="T2108" s="5">
        <v>0</v>
      </c>
      <c r="U2108" s="5">
        <v>1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115">
        <v>7116</v>
      </c>
      <c r="AF2108" s="5">
        <v>0</v>
      </c>
    </row>
    <row r="2109" spans="1:32" x14ac:dyDescent="0.25">
      <c r="A2109" s="2">
        <v>2012</v>
      </c>
      <c r="B2109" s="1" t="s">
        <v>29</v>
      </c>
      <c r="C2109" s="4">
        <v>135</v>
      </c>
      <c r="D2109" s="4">
        <v>25942</v>
      </c>
      <c r="E2109" s="9">
        <f t="shared" si="113"/>
        <v>16013.58024691358</v>
      </c>
      <c r="F2109" s="4">
        <v>3927</v>
      </c>
      <c r="G2109" s="4">
        <v>0</v>
      </c>
      <c r="H2109" s="4">
        <v>0</v>
      </c>
      <c r="I2109" s="4">
        <v>14890</v>
      </c>
      <c r="J2109" s="4">
        <v>0</v>
      </c>
      <c r="K2109" s="4">
        <v>0</v>
      </c>
      <c r="L2109" s="4">
        <v>5862</v>
      </c>
      <c r="M2109" s="9">
        <f t="shared" si="111"/>
        <v>43.422222222222224</v>
      </c>
      <c r="N2109" s="4">
        <v>16</v>
      </c>
      <c r="O2109" s="4">
        <v>2</v>
      </c>
      <c r="P2109" s="4">
        <v>0</v>
      </c>
      <c r="Q2109" s="4">
        <v>632256</v>
      </c>
      <c r="R2109" s="9">
        <f t="shared" si="112"/>
        <v>4683.3777777777777</v>
      </c>
      <c r="S2109" s="5">
        <v>1</v>
      </c>
      <c r="T2109" s="5">
        <v>0</v>
      </c>
      <c r="U2109" s="5">
        <v>1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1</v>
      </c>
      <c r="AB2109" s="5">
        <v>0</v>
      </c>
      <c r="AC2109" s="5">
        <v>0</v>
      </c>
      <c r="AD2109" s="5">
        <v>0</v>
      </c>
      <c r="AE2109" s="115">
        <v>233193</v>
      </c>
      <c r="AF2109" s="5">
        <v>0</v>
      </c>
    </row>
    <row r="2110" spans="1:32" x14ac:dyDescent="0.25">
      <c r="A2110" s="2">
        <v>2012</v>
      </c>
      <c r="B2110" s="1" t="s">
        <v>29</v>
      </c>
      <c r="C2110" s="4">
        <v>76</v>
      </c>
      <c r="D2110" s="4">
        <v>10123</v>
      </c>
      <c r="E2110" s="9">
        <f t="shared" si="113"/>
        <v>11099.780701754386</v>
      </c>
      <c r="F2110" s="4">
        <v>1437</v>
      </c>
      <c r="G2110" s="4">
        <v>218</v>
      </c>
      <c r="H2110" s="4">
        <v>104</v>
      </c>
      <c r="I2110" s="4">
        <v>0</v>
      </c>
      <c r="J2110" s="4">
        <v>0</v>
      </c>
      <c r="K2110" s="4">
        <v>0</v>
      </c>
      <c r="L2110" s="4">
        <v>4628</v>
      </c>
      <c r="M2110" s="9">
        <f t="shared" si="111"/>
        <v>60.89473684210526</v>
      </c>
      <c r="N2110" s="4">
        <v>11</v>
      </c>
      <c r="O2110" s="4">
        <v>1</v>
      </c>
      <c r="P2110" s="4">
        <v>1</v>
      </c>
      <c r="Q2110" s="4">
        <v>150602</v>
      </c>
      <c r="R2110" s="9">
        <f t="shared" si="112"/>
        <v>1981.6052631578948</v>
      </c>
      <c r="S2110" s="5">
        <v>1</v>
      </c>
      <c r="T2110" s="5">
        <v>0</v>
      </c>
      <c r="U2110" s="5">
        <v>1</v>
      </c>
      <c r="V2110" s="5">
        <v>0</v>
      </c>
      <c r="W2110" s="5">
        <v>0</v>
      </c>
      <c r="X2110" s="5">
        <v>0</v>
      </c>
      <c r="Y2110" s="5">
        <v>0</v>
      </c>
      <c r="Z2110" s="5">
        <v>1</v>
      </c>
      <c r="AA2110" s="5">
        <v>0</v>
      </c>
      <c r="AB2110" s="5">
        <v>0</v>
      </c>
      <c r="AC2110" s="5">
        <v>1</v>
      </c>
      <c r="AD2110" s="5">
        <v>0</v>
      </c>
      <c r="AE2110" s="115">
        <v>48569</v>
      </c>
      <c r="AF2110" s="5">
        <v>0</v>
      </c>
    </row>
    <row r="2111" spans="1:32" x14ac:dyDescent="0.25">
      <c r="A2111" s="2">
        <v>2012</v>
      </c>
      <c r="B2111" s="1" t="s">
        <v>29</v>
      </c>
      <c r="C2111" s="4">
        <v>121</v>
      </c>
      <c r="D2111" s="4">
        <v>19832</v>
      </c>
      <c r="E2111" s="9">
        <f t="shared" si="113"/>
        <v>13658.402203856751</v>
      </c>
      <c r="F2111" s="4">
        <v>2818</v>
      </c>
      <c r="G2111" s="4">
        <v>921</v>
      </c>
      <c r="H2111" s="4">
        <v>450</v>
      </c>
      <c r="I2111" s="4">
        <v>0</v>
      </c>
      <c r="J2111" s="4">
        <v>0</v>
      </c>
      <c r="K2111" s="4">
        <v>0</v>
      </c>
      <c r="L2111" s="4">
        <v>370</v>
      </c>
      <c r="M2111" s="9">
        <f t="shared" si="111"/>
        <v>3.0578512396694215</v>
      </c>
      <c r="N2111" s="4">
        <v>4</v>
      </c>
      <c r="O2111" s="4">
        <v>0</v>
      </c>
      <c r="P2111" s="4">
        <v>0</v>
      </c>
      <c r="Q2111" s="4">
        <v>54592</v>
      </c>
      <c r="R2111" s="9">
        <f t="shared" si="112"/>
        <v>451.17355371900828</v>
      </c>
      <c r="S2111" s="5">
        <v>0</v>
      </c>
      <c r="T2111" s="5">
        <v>0</v>
      </c>
      <c r="U2111" s="5">
        <v>1</v>
      </c>
      <c r="V2111" s="5">
        <v>0</v>
      </c>
      <c r="W2111" s="5">
        <v>0</v>
      </c>
      <c r="X2111" s="5">
        <v>0</v>
      </c>
      <c r="Y2111" s="5">
        <v>0</v>
      </c>
      <c r="Z2111" s="5">
        <v>1</v>
      </c>
      <c r="AA2111" s="5">
        <v>0</v>
      </c>
      <c r="AB2111" s="5">
        <v>0</v>
      </c>
      <c r="AC2111" s="5">
        <v>1</v>
      </c>
      <c r="AD2111" s="5">
        <v>0</v>
      </c>
      <c r="AE2111" s="115">
        <v>64961</v>
      </c>
      <c r="AF2111" s="5">
        <v>0</v>
      </c>
    </row>
    <row r="2112" spans="1:32" x14ac:dyDescent="0.25">
      <c r="A2112" s="2">
        <v>2012</v>
      </c>
      <c r="B2112" s="1" t="s">
        <v>29</v>
      </c>
      <c r="C2112" s="4">
        <v>5</v>
      </c>
      <c r="D2112" s="4">
        <v>905</v>
      </c>
      <c r="E2112" s="9">
        <f t="shared" si="113"/>
        <v>15083.333333333334</v>
      </c>
      <c r="F2112" s="4">
        <v>255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1081</v>
      </c>
      <c r="M2112" s="9">
        <f t="shared" si="111"/>
        <v>216.2</v>
      </c>
      <c r="N2112" s="4">
        <v>3</v>
      </c>
      <c r="O2112" s="4">
        <v>1</v>
      </c>
      <c r="P2112" s="4">
        <v>0</v>
      </c>
      <c r="Q2112" s="4">
        <v>13546</v>
      </c>
      <c r="R2112" s="9">
        <f t="shared" si="112"/>
        <v>2709.2</v>
      </c>
      <c r="S2112" s="5">
        <v>1</v>
      </c>
      <c r="T2112" s="5">
        <v>1</v>
      </c>
      <c r="U2112" s="5">
        <v>1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115">
        <v>4133</v>
      </c>
      <c r="AF2112" s="5">
        <v>0</v>
      </c>
    </row>
    <row r="2113" spans="1:32" x14ac:dyDescent="0.25">
      <c r="A2113" s="2">
        <v>2012</v>
      </c>
      <c r="B2113" s="1" t="s">
        <v>29</v>
      </c>
      <c r="C2113" s="4">
        <v>10</v>
      </c>
      <c r="D2113" s="4">
        <v>1259</v>
      </c>
      <c r="E2113" s="9">
        <f t="shared" si="113"/>
        <v>10491.666666666668</v>
      </c>
      <c r="F2113" s="4">
        <v>713</v>
      </c>
      <c r="G2113" s="4">
        <v>169</v>
      </c>
      <c r="H2113" s="4">
        <v>90</v>
      </c>
      <c r="I2113" s="4">
        <v>0</v>
      </c>
      <c r="J2113" s="4">
        <v>0</v>
      </c>
      <c r="K2113" s="4">
        <v>0</v>
      </c>
      <c r="L2113" s="4">
        <v>474</v>
      </c>
      <c r="M2113" s="9">
        <f t="shared" si="111"/>
        <v>47.4</v>
      </c>
      <c r="N2113" s="4">
        <v>3</v>
      </c>
      <c r="O2113" s="4">
        <v>1</v>
      </c>
      <c r="P2113" s="4">
        <v>0</v>
      </c>
      <c r="Q2113" s="4">
        <v>6647</v>
      </c>
      <c r="R2113" s="9">
        <f t="shared" si="112"/>
        <v>664.7</v>
      </c>
      <c r="S2113" s="5">
        <v>1</v>
      </c>
      <c r="T2113" s="5">
        <v>0</v>
      </c>
      <c r="U2113" s="5">
        <v>1</v>
      </c>
      <c r="V2113" s="5">
        <v>0</v>
      </c>
      <c r="W2113" s="5">
        <v>0</v>
      </c>
      <c r="X2113" s="5">
        <v>0</v>
      </c>
      <c r="Y2113" s="5">
        <v>0</v>
      </c>
      <c r="Z2113" s="5">
        <v>1</v>
      </c>
      <c r="AA2113" s="5">
        <v>0</v>
      </c>
      <c r="AB2113" s="5">
        <v>0</v>
      </c>
      <c r="AC2113" s="5">
        <v>1</v>
      </c>
      <c r="AD2113" s="5">
        <v>0</v>
      </c>
      <c r="AE2113" s="115">
        <v>7231</v>
      </c>
      <c r="AF2113" s="5">
        <v>1</v>
      </c>
    </row>
    <row r="2114" spans="1:32" x14ac:dyDescent="0.25">
      <c r="A2114" s="2">
        <v>2012</v>
      </c>
      <c r="B2114" s="1" t="s">
        <v>29</v>
      </c>
      <c r="C2114" s="4">
        <v>33</v>
      </c>
      <c r="D2114" s="4">
        <v>5384</v>
      </c>
      <c r="E2114" s="9">
        <f t="shared" si="113"/>
        <v>13595.959595959597</v>
      </c>
      <c r="F2114" s="4">
        <v>1449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2225</v>
      </c>
      <c r="M2114" s="9">
        <f t="shared" si="111"/>
        <v>67.424242424242422</v>
      </c>
      <c r="N2114" s="4">
        <v>4</v>
      </c>
      <c r="O2114" s="4">
        <v>3</v>
      </c>
      <c r="P2114" s="4">
        <v>0</v>
      </c>
      <c r="Q2114" s="4">
        <v>80549</v>
      </c>
      <c r="R2114" s="9">
        <f t="shared" si="112"/>
        <v>2440.878787878788</v>
      </c>
      <c r="S2114" s="5">
        <v>1</v>
      </c>
      <c r="T2114" s="5">
        <v>0</v>
      </c>
      <c r="U2114" s="5">
        <v>1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115">
        <v>23151</v>
      </c>
      <c r="AF2114" s="5">
        <v>0</v>
      </c>
    </row>
    <row r="2115" spans="1:32" x14ac:dyDescent="0.25">
      <c r="A2115" s="2">
        <v>2012</v>
      </c>
      <c r="B2115" s="1" t="s">
        <v>30</v>
      </c>
      <c r="C2115" s="4">
        <v>47</v>
      </c>
      <c r="D2115" s="4">
        <v>4715</v>
      </c>
      <c r="E2115" s="9">
        <f t="shared" si="113"/>
        <v>8359.9290780141855</v>
      </c>
      <c r="F2115" s="4">
        <v>4357</v>
      </c>
      <c r="G2115" s="4">
        <v>758</v>
      </c>
      <c r="H2115" s="4">
        <v>420</v>
      </c>
      <c r="I2115" s="4">
        <v>0</v>
      </c>
      <c r="J2115" s="4">
        <v>0</v>
      </c>
      <c r="K2115" s="4">
        <v>0</v>
      </c>
      <c r="L2115" s="4">
        <v>3371</v>
      </c>
      <c r="M2115" s="9">
        <f t="shared" si="111"/>
        <v>71.723404255319153</v>
      </c>
      <c r="N2115" s="4">
        <v>10</v>
      </c>
      <c r="O2115" s="4">
        <v>2</v>
      </c>
      <c r="P2115" s="4">
        <v>0</v>
      </c>
      <c r="Q2115" s="4">
        <v>29061</v>
      </c>
      <c r="R2115" s="9">
        <f t="shared" si="112"/>
        <v>618.31914893617022</v>
      </c>
      <c r="S2115" s="5">
        <v>1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1</v>
      </c>
      <c r="AA2115" s="5">
        <v>0</v>
      </c>
      <c r="AB2115" s="5">
        <v>0</v>
      </c>
      <c r="AC2115" s="5">
        <v>1</v>
      </c>
      <c r="AD2115" s="5">
        <v>0</v>
      </c>
      <c r="AE2115" s="115">
        <v>14342</v>
      </c>
      <c r="AF2115" s="5">
        <v>0</v>
      </c>
    </row>
    <row r="2116" spans="1:32" x14ac:dyDescent="0.25">
      <c r="A2116" s="2">
        <v>2012</v>
      </c>
      <c r="B2116" s="1" t="s">
        <v>29</v>
      </c>
      <c r="C2116" s="4">
        <v>22</v>
      </c>
      <c r="D2116" s="4">
        <v>2243</v>
      </c>
      <c r="E2116" s="9">
        <f t="shared" si="113"/>
        <v>8496.2121212121219</v>
      </c>
      <c r="F2116" s="4">
        <v>2704</v>
      </c>
      <c r="G2116" s="4">
        <v>285</v>
      </c>
      <c r="H2116" s="4">
        <v>125</v>
      </c>
      <c r="I2116" s="4">
        <v>0</v>
      </c>
      <c r="J2116" s="4">
        <v>0</v>
      </c>
      <c r="K2116" s="4">
        <v>0</v>
      </c>
      <c r="L2116" s="4">
        <v>2655</v>
      </c>
      <c r="M2116" s="9">
        <f t="shared" ref="M2116:M2179" si="114">L2116/C2116</f>
        <v>120.68181818181819</v>
      </c>
      <c r="N2116" s="4">
        <v>9</v>
      </c>
      <c r="O2116" s="4">
        <v>3</v>
      </c>
      <c r="P2116" s="4">
        <v>0</v>
      </c>
      <c r="Q2116" s="4">
        <v>16509</v>
      </c>
      <c r="R2116" s="9">
        <f t="shared" ref="R2116:R2179" si="115">Q2116/C2116</f>
        <v>750.40909090909088</v>
      </c>
      <c r="S2116" s="5">
        <v>1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1</v>
      </c>
      <c r="AA2116" s="5">
        <v>0</v>
      </c>
      <c r="AB2116" s="5">
        <v>0</v>
      </c>
      <c r="AC2116" s="5">
        <v>1</v>
      </c>
      <c r="AD2116" s="5">
        <v>0</v>
      </c>
      <c r="AE2116" s="115">
        <v>7923</v>
      </c>
      <c r="AF2116" s="5">
        <v>0</v>
      </c>
    </row>
    <row r="2117" spans="1:32" x14ac:dyDescent="0.25">
      <c r="A2117" s="2">
        <v>2012</v>
      </c>
      <c r="B2117" s="1" t="s">
        <v>31</v>
      </c>
      <c r="C2117" s="4">
        <v>75</v>
      </c>
      <c r="D2117" s="4">
        <v>11072</v>
      </c>
      <c r="E2117" s="9">
        <f t="shared" si="113"/>
        <v>12302.222222222221</v>
      </c>
      <c r="F2117" s="4">
        <v>4487</v>
      </c>
      <c r="G2117" s="4">
        <v>1027</v>
      </c>
      <c r="H2117" s="4">
        <v>340</v>
      </c>
      <c r="I2117" s="4">
        <v>0</v>
      </c>
      <c r="J2117" s="4">
        <v>0</v>
      </c>
      <c r="K2117" s="4">
        <v>0</v>
      </c>
      <c r="L2117" s="4">
        <v>6711</v>
      </c>
      <c r="M2117" s="9">
        <f t="shared" si="114"/>
        <v>89.48</v>
      </c>
      <c r="N2117" s="4">
        <v>16</v>
      </c>
      <c r="O2117" s="4">
        <v>6</v>
      </c>
      <c r="P2117" s="4">
        <v>2</v>
      </c>
      <c r="Q2117" s="4">
        <v>96438</v>
      </c>
      <c r="R2117" s="9">
        <f t="shared" si="115"/>
        <v>1285.8399999999999</v>
      </c>
      <c r="S2117" s="5">
        <v>1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1</v>
      </c>
      <c r="AA2117" s="5">
        <v>0</v>
      </c>
      <c r="AB2117" s="5">
        <v>0</v>
      </c>
      <c r="AC2117" s="5">
        <v>1</v>
      </c>
      <c r="AD2117" s="5">
        <v>0</v>
      </c>
      <c r="AE2117" s="115">
        <v>33500</v>
      </c>
      <c r="AF2117" s="5">
        <v>1</v>
      </c>
    </row>
    <row r="2118" spans="1:32" x14ac:dyDescent="0.25">
      <c r="A2118" s="2">
        <v>2012</v>
      </c>
      <c r="B2118" s="1" t="s">
        <v>31</v>
      </c>
      <c r="C2118" s="4">
        <v>82</v>
      </c>
      <c r="D2118" s="4">
        <v>10489</v>
      </c>
      <c r="E2118" s="9">
        <f t="shared" si="113"/>
        <v>10659.552845528457</v>
      </c>
      <c r="F2118" s="4">
        <v>3782</v>
      </c>
      <c r="G2118" s="4">
        <v>1124</v>
      </c>
      <c r="H2118" s="4">
        <v>452</v>
      </c>
      <c r="I2118" s="4">
        <v>0</v>
      </c>
      <c r="J2118" s="4">
        <v>0</v>
      </c>
      <c r="K2118" s="4">
        <v>0</v>
      </c>
      <c r="L2118" s="4">
        <v>6006</v>
      </c>
      <c r="M2118" s="9">
        <f t="shared" si="114"/>
        <v>73.243902439024396</v>
      </c>
      <c r="N2118" s="4">
        <v>17</v>
      </c>
      <c r="O2118" s="4">
        <v>5</v>
      </c>
      <c r="P2118" s="4">
        <v>0</v>
      </c>
      <c r="Q2118" s="4">
        <v>76769</v>
      </c>
      <c r="R2118" s="9">
        <f t="shared" si="115"/>
        <v>936.20731707317077</v>
      </c>
      <c r="S2118" s="5">
        <v>1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1</v>
      </c>
      <c r="AA2118" s="5">
        <v>0</v>
      </c>
      <c r="AB2118" s="5">
        <v>0</v>
      </c>
      <c r="AC2118" s="5">
        <v>1</v>
      </c>
      <c r="AD2118" s="5">
        <v>0</v>
      </c>
      <c r="AE2118" s="115">
        <v>33336</v>
      </c>
      <c r="AF2118" s="5">
        <v>0</v>
      </c>
    </row>
    <row r="2119" spans="1:32" x14ac:dyDescent="0.25">
      <c r="A2119" s="2">
        <v>2012</v>
      </c>
      <c r="B2119" s="1" t="s">
        <v>33</v>
      </c>
      <c r="C2119" s="4">
        <v>105</v>
      </c>
      <c r="D2119" s="4">
        <v>13355</v>
      </c>
      <c r="E2119" s="9">
        <f t="shared" si="113"/>
        <v>10599.20634920635</v>
      </c>
      <c r="F2119" s="4">
        <v>7273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13542</v>
      </c>
      <c r="M2119" s="9">
        <f t="shared" si="114"/>
        <v>128.97142857142856</v>
      </c>
      <c r="N2119" s="4">
        <v>32</v>
      </c>
      <c r="O2119" s="4">
        <v>19</v>
      </c>
      <c r="P2119" s="4">
        <v>2</v>
      </c>
      <c r="Q2119" s="4">
        <v>97413</v>
      </c>
      <c r="R2119" s="9">
        <f t="shared" si="115"/>
        <v>927.74285714285713</v>
      </c>
      <c r="S2119" s="5">
        <v>1</v>
      </c>
      <c r="T2119" s="5">
        <v>1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115">
        <v>104157</v>
      </c>
      <c r="AF2119" s="5">
        <v>1</v>
      </c>
    </row>
    <row r="2120" spans="1:32" x14ac:dyDescent="0.25">
      <c r="A2120" s="2">
        <v>2012</v>
      </c>
      <c r="B2120" s="1" t="s">
        <v>31</v>
      </c>
      <c r="C2120" s="4">
        <v>100</v>
      </c>
      <c r="D2120" s="4">
        <v>9865</v>
      </c>
      <c r="E2120" s="9">
        <f t="shared" si="113"/>
        <v>8220.8333333333339</v>
      </c>
      <c r="F2120" s="4">
        <v>4405</v>
      </c>
      <c r="G2120" s="4">
        <v>1771</v>
      </c>
      <c r="H2120" s="4">
        <v>473</v>
      </c>
      <c r="I2120" s="4">
        <v>0</v>
      </c>
      <c r="J2120" s="4">
        <v>0</v>
      </c>
      <c r="K2120" s="4">
        <v>0</v>
      </c>
      <c r="L2120" s="4">
        <v>9691</v>
      </c>
      <c r="M2120" s="9">
        <f t="shared" si="114"/>
        <v>96.91</v>
      </c>
      <c r="N2120" s="4">
        <v>19</v>
      </c>
      <c r="O2120" s="4">
        <v>7</v>
      </c>
      <c r="P2120" s="4">
        <v>0</v>
      </c>
      <c r="Q2120" s="4">
        <v>147850</v>
      </c>
      <c r="R2120" s="9">
        <f t="shared" si="115"/>
        <v>1478.5</v>
      </c>
      <c r="S2120" s="5">
        <v>1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5">
        <v>1</v>
      </c>
      <c r="AA2120" s="5">
        <v>0</v>
      </c>
      <c r="AB2120" s="5">
        <v>0</v>
      </c>
      <c r="AC2120" s="5">
        <v>1</v>
      </c>
      <c r="AD2120" s="5">
        <v>0</v>
      </c>
      <c r="AE2120" s="115">
        <v>48091</v>
      </c>
      <c r="AF2120" s="5">
        <v>1</v>
      </c>
    </row>
    <row r="2121" spans="1:32" x14ac:dyDescent="0.25">
      <c r="A2121" s="2">
        <v>2012</v>
      </c>
      <c r="B2121" s="1" t="s">
        <v>33</v>
      </c>
      <c r="C2121" s="4">
        <v>8</v>
      </c>
      <c r="D2121" s="4">
        <v>687</v>
      </c>
      <c r="E2121" s="9">
        <f t="shared" si="113"/>
        <v>7156.25</v>
      </c>
      <c r="F2121" s="4">
        <v>924</v>
      </c>
      <c r="G2121" s="4">
        <v>269</v>
      </c>
      <c r="H2121" s="4">
        <v>147</v>
      </c>
      <c r="I2121" s="4">
        <v>0</v>
      </c>
      <c r="J2121" s="4">
        <v>0</v>
      </c>
      <c r="K2121" s="4">
        <v>0</v>
      </c>
      <c r="L2121" s="4">
        <v>2915</v>
      </c>
      <c r="M2121" s="9">
        <f t="shared" si="114"/>
        <v>364.375</v>
      </c>
      <c r="N2121" s="4">
        <v>11</v>
      </c>
      <c r="O2121" s="4">
        <v>1</v>
      </c>
      <c r="P2121" s="4">
        <v>0</v>
      </c>
      <c r="Q2121" s="4">
        <v>24062</v>
      </c>
      <c r="R2121" s="9">
        <f t="shared" si="115"/>
        <v>3007.75</v>
      </c>
      <c r="S2121" s="5">
        <v>1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  <c r="Z2121" s="5">
        <v>1</v>
      </c>
      <c r="AA2121" s="5">
        <v>0</v>
      </c>
      <c r="AB2121" s="5">
        <v>0</v>
      </c>
      <c r="AC2121" s="5">
        <v>1</v>
      </c>
      <c r="AD2121" s="5">
        <v>0</v>
      </c>
      <c r="AE2121" s="115">
        <v>10450</v>
      </c>
      <c r="AF2121" s="5">
        <v>1</v>
      </c>
    </row>
    <row r="2122" spans="1:32" x14ac:dyDescent="0.25">
      <c r="A2122" s="2">
        <v>2012</v>
      </c>
      <c r="B2122" s="1" t="s">
        <v>31</v>
      </c>
      <c r="C2122" s="4">
        <v>27</v>
      </c>
      <c r="D2122" s="4">
        <v>2304</v>
      </c>
      <c r="E2122" s="9">
        <f t="shared" si="113"/>
        <v>7111.1111111111104</v>
      </c>
      <c r="F2122" s="4">
        <v>4770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7380</v>
      </c>
      <c r="M2122" s="9">
        <f t="shared" si="114"/>
        <v>273.33333333333331</v>
      </c>
      <c r="N2122" s="4">
        <v>23</v>
      </c>
      <c r="O2122" s="4">
        <v>3</v>
      </c>
      <c r="P2122" s="4">
        <v>2</v>
      </c>
      <c r="Q2122" s="4">
        <v>60857</v>
      </c>
      <c r="R2122" s="9">
        <f t="shared" si="115"/>
        <v>2253.962962962963</v>
      </c>
      <c r="S2122" s="5">
        <v>1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115">
        <v>7357</v>
      </c>
      <c r="AF2122" s="5">
        <v>1</v>
      </c>
    </row>
    <row r="2123" spans="1:32" x14ac:dyDescent="0.25">
      <c r="A2123" s="2">
        <v>2012</v>
      </c>
      <c r="B2123" s="1" t="s">
        <v>33</v>
      </c>
      <c r="C2123" s="4">
        <v>21</v>
      </c>
      <c r="D2123" s="4">
        <v>2473</v>
      </c>
      <c r="E2123" s="9">
        <f t="shared" si="113"/>
        <v>9813.4920634920636</v>
      </c>
      <c r="F2123" s="4">
        <v>1481</v>
      </c>
      <c r="G2123" s="4">
        <v>281</v>
      </c>
      <c r="H2123" s="4">
        <v>49</v>
      </c>
      <c r="I2123" s="4">
        <v>0</v>
      </c>
      <c r="J2123" s="4">
        <v>0</v>
      </c>
      <c r="K2123" s="4">
        <v>0</v>
      </c>
      <c r="L2123" s="4">
        <v>4025</v>
      </c>
      <c r="M2123" s="9">
        <f t="shared" si="114"/>
        <v>191.66666666666666</v>
      </c>
      <c r="N2123" s="4">
        <v>8</v>
      </c>
      <c r="O2123" s="4">
        <v>8</v>
      </c>
      <c r="P2123" s="4">
        <v>3</v>
      </c>
      <c r="Q2123" s="4">
        <v>55700</v>
      </c>
      <c r="R2123" s="9">
        <f t="shared" si="115"/>
        <v>2652.3809523809523</v>
      </c>
      <c r="S2123" s="5">
        <v>1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1</v>
      </c>
      <c r="AA2123" s="5">
        <v>0</v>
      </c>
      <c r="AB2123" s="5">
        <v>0</v>
      </c>
      <c r="AC2123" s="5">
        <v>1</v>
      </c>
      <c r="AD2123" s="5">
        <v>0</v>
      </c>
      <c r="AE2123" s="115">
        <v>41655</v>
      </c>
      <c r="AF2123" s="5">
        <v>0</v>
      </c>
    </row>
    <row r="2124" spans="1:32" x14ac:dyDescent="0.25">
      <c r="A2124" s="2">
        <v>2012</v>
      </c>
      <c r="B2124" s="1" t="s">
        <v>29</v>
      </c>
      <c r="C2124" s="4">
        <v>78</v>
      </c>
      <c r="D2124" s="4">
        <v>10397</v>
      </c>
      <c r="E2124" s="9">
        <f t="shared" si="113"/>
        <v>11107.905982905982</v>
      </c>
      <c r="F2124" s="4">
        <v>3606</v>
      </c>
      <c r="G2124" s="4">
        <v>1105</v>
      </c>
      <c r="H2124" s="4">
        <v>430</v>
      </c>
      <c r="I2124" s="4">
        <v>0</v>
      </c>
      <c r="J2124" s="4">
        <v>0</v>
      </c>
      <c r="K2124" s="4">
        <v>0</v>
      </c>
      <c r="L2124" s="4">
        <v>4162</v>
      </c>
      <c r="M2124" s="9">
        <f t="shared" si="114"/>
        <v>53.358974358974358</v>
      </c>
      <c r="N2124" s="4">
        <v>15</v>
      </c>
      <c r="O2124" s="4">
        <v>5</v>
      </c>
      <c r="P2124" s="4">
        <v>2</v>
      </c>
      <c r="Q2124" s="4">
        <v>38716</v>
      </c>
      <c r="R2124" s="9">
        <f t="shared" si="115"/>
        <v>496.35897435897436</v>
      </c>
      <c r="S2124" s="5">
        <v>1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1</v>
      </c>
      <c r="AA2124" s="5">
        <v>0</v>
      </c>
      <c r="AB2124" s="5">
        <v>0</v>
      </c>
      <c r="AC2124" s="5">
        <v>1</v>
      </c>
      <c r="AD2124" s="5">
        <v>0</v>
      </c>
      <c r="AE2124" s="115">
        <v>28090</v>
      </c>
      <c r="AF2124" s="5">
        <v>0</v>
      </c>
    </row>
    <row r="2125" spans="1:32" x14ac:dyDescent="0.25">
      <c r="A2125" s="2">
        <v>2012</v>
      </c>
      <c r="B2125" s="1" t="s">
        <v>29</v>
      </c>
      <c r="C2125" s="4">
        <v>66</v>
      </c>
      <c r="D2125" s="4">
        <v>9475</v>
      </c>
      <c r="E2125" s="9">
        <f t="shared" si="113"/>
        <v>11963.383838383839</v>
      </c>
      <c r="F2125" s="4">
        <v>5775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2501</v>
      </c>
      <c r="M2125" s="9">
        <f t="shared" si="114"/>
        <v>37.893939393939391</v>
      </c>
      <c r="N2125" s="4">
        <v>17</v>
      </c>
      <c r="O2125" s="4">
        <v>2</v>
      </c>
      <c r="P2125" s="4">
        <v>0</v>
      </c>
      <c r="Q2125" s="4">
        <v>46627</v>
      </c>
      <c r="R2125" s="9">
        <f t="shared" si="115"/>
        <v>706.469696969697</v>
      </c>
      <c r="S2125" s="5">
        <v>1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115">
        <v>38050</v>
      </c>
      <c r="AF2125" s="5">
        <v>0</v>
      </c>
    </row>
    <row r="2126" spans="1:32" x14ac:dyDescent="0.25">
      <c r="A2126" s="2">
        <v>2012</v>
      </c>
      <c r="B2126" s="1" t="s">
        <v>29</v>
      </c>
      <c r="C2126" s="4">
        <v>198</v>
      </c>
      <c r="D2126" s="4">
        <v>27705</v>
      </c>
      <c r="E2126" s="9">
        <f t="shared" si="113"/>
        <v>11660.353535353537</v>
      </c>
      <c r="F2126" s="4">
        <v>5514</v>
      </c>
      <c r="G2126" s="4">
        <v>1424</v>
      </c>
      <c r="H2126" s="4">
        <v>684</v>
      </c>
      <c r="I2126" s="4">
        <v>0</v>
      </c>
      <c r="J2126" s="4">
        <v>0</v>
      </c>
      <c r="K2126" s="4">
        <v>0</v>
      </c>
      <c r="L2126" s="4">
        <v>7255</v>
      </c>
      <c r="M2126" s="9">
        <f t="shared" si="114"/>
        <v>36.641414141414138</v>
      </c>
      <c r="N2126" s="4">
        <v>29</v>
      </c>
      <c r="O2126" s="4">
        <v>2</v>
      </c>
      <c r="P2126" s="4">
        <v>0</v>
      </c>
      <c r="Q2126" s="4">
        <v>129216</v>
      </c>
      <c r="R2126" s="9">
        <f t="shared" si="115"/>
        <v>652.60606060606062</v>
      </c>
      <c r="S2126" s="5">
        <v>1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1</v>
      </c>
      <c r="AA2126" s="5">
        <v>0</v>
      </c>
      <c r="AB2126" s="5">
        <v>0</v>
      </c>
      <c r="AC2126" s="5">
        <v>1</v>
      </c>
      <c r="AD2126" s="5">
        <v>0</v>
      </c>
      <c r="AE2126" s="115">
        <v>128156</v>
      </c>
      <c r="AF2126" s="5">
        <v>1</v>
      </c>
    </row>
    <row r="2127" spans="1:32" x14ac:dyDescent="0.25">
      <c r="A2127" s="2">
        <v>2012</v>
      </c>
      <c r="B2127" s="1" t="s">
        <v>29</v>
      </c>
      <c r="C2127" s="4">
        <v>59</v>
      </c>
      <c r="D2127" s="4">
        <v>6572</v>
      </c>
      <c r="E2127" s="9">
        <f t="shared" si="113"/>
        <v>9282.4858757062138</v>
      </c>
      <c r="F2127" s="4">
        <v>3509</v>
      </c>
      <c r="G2127" s="4">
        <v>681</v>
      </c>
      <c r="H2127" s="4">
        <v>368</v>
      </c>
      <c r="I2127" s="4">
        <v>0</v>
      </c>
      <c r="J2127" s="4">
        <v>0</v>
      </c>
      <c r="K2127" s="4">
        <v>0</v>
      </c>
      <c r="L2127" s="4">
        <v>3836</v>
      </c>
      <c r="M2127" s="9">
        <f t="shared" si="114"/>
        <v>65.016949152542367</v>
      </c>
      <c r="N2127" s="4">
        <v>16</v>
      </c>
      <c r="O2127" s="4">
        <v>4</v>
      </c>
      <c r="P2127" s="4">
        <v>0</v>
      </c>
      <c r="Q2127" s="4">
        <v>21130</v>
      </c>
      <c r="R2127" s="9">
        <f t="shared" si="115"/>
        <v>358.13559322033899</v>
      </c>
      <c r="S2127" s="5">
        <v>1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1</v>
      </c>
      <c r="AA2127" s="5">
        <v>0</v>
      </c>
      <c r="AB2127" s="5">
        <v>0</v>
      </c>
      <c r="AC2127" s="5">
        <v>1</v>
      </c>
      <c r="AD2127" s="5">
        <v>0</v>
      </c>
      <c r="AE2127" s="115">
        <v>15256</v>
      </c>
      <c r="AF2127" s="5">
        <v>1</v>
      </c>
    </row>
    <row r="2128" spans="1:32" x14ac:dyDescent="0.25">
      <c r="A2128" s="2">
        <v>2012</v>
      </c>
      <c r="B2128" s="1" t="s">
        <v>29</v>
      </c>
      <c r="C2128" s="4">
        <v>48</v>
      </c>
      <c r="D2128" s="4">
        <v>7367</v>
      </c>
      <c r="E2128" s="9">
        <f t="shared" si="113"/>
        <v>12789.930555555555</v>
      </c>
      <c r="F2128" s="4">
        <v>4441</v>
      </c>
      <c r="G2128" s="4">
        <v>595</v>
      </c>
      <c r="H2128" s="4">
        <v>285</v>
      </c>
      <c r="I2128" s="4">
        <v>0</v>
      </c>
      <c r="J2128" s="4">
        <v>0</v>
      </c>
      <c r="K2128" s="4">
        <v>0</v>
      </c>
      <c r="L2128" s="4">
        <v>3290</v>
      </c>
      <c r="M2128" s="9">
        <f t="shared" si="114"/>
        <v>68.541666666666671</v>
      </c>
      <c r="N2128" s="4">
        <v>13</v>
      </c>
      <c r="O2128" s="4">
        <v>2</v>
      </c>
      <c r="P2128" s="4">
        <v>2</v>
      </c>
      <c r="Q2128" s="4">
        <v>94655</v>
      </c>
      <c r="R2128" s="9">
        <f t="shared" si="115"/>
        <v>1971.9791666666667</v>
      </c>
      <c r="S2128" s="5">
        <v>1</v>
      </c>
      <c r="T2128" s="5">
        <v>1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1</v>
      </c>
      <c r="AA2128" s="5">
        <v>0</v>
      </c>
      <c r="AB2128" s="5">
        <v>0</v>
      </c>
      <c r="AC2128" s="5">
        <v>1</v>
      </c>
      <c r="AD2128" s="5">
        <v>0</v>
      </c>
      <c r="AE2128" s="115">
        <v>55194</v>
      </c>
      <c r="AF2128" s="5">
        <v>1</v>
      </c>
    </row>
    <row r="2129" spans="1:32" x14ac:dyDescent="0.25">
      <c r="A2129" s="2">
        <v>2012</v>
      </c>
      <c r="B2129" s="1" t="s">
        <v>29</v>
      </c>
      <c r="C2129" s="4">
        <v>132</v>
      </c>
      <c r="D2129" s="4">
        <v>16650</v>
      </c>
      <c r="E2129" s="9">
        <f t="shared" si="113"/>
        <v>10511.363636363636</v>
      </c>
      <c r="F2129" s="4">
        <v>8332</v>
      </c>
      <c r="G2129" s="4">
        <v>1085</v>
      </c>
      <c r="H2129" s="4">
        <v>463</v>
      </c>
      <c r="I2129" s="4">
        <v>0</v>
      </c>
      <c r="J2129" s="4">
        <v>0</v>
      </c>
      <c r="K2129" s="4">
        <v>0</v>
      </c>
      <c r="L2129" s="4">
        <v>11201</v>
      </c>
      <c r="M2129" s="9">
        <f t="shared" si="114"/>
        <v>84.856060606060609</v>
      </c>
      <c r="N2129" s="4">
        <v>31</v>
      </c>
      <c r="O2129" s="4">
        <v>7</v>
      </c>
      <c r="P2129" s="4">
        <v>1</v>
      </c>
      <c r="Q2129" s="4">
        <v>254776</v>
      </c>
      <c r="R2129" s="9">
        <f t="shared" si="115"/>
        <v>1930.121212121212</v>
      </c>
      <c r="S2129" s="5">
        <v>1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1</v>
      </c>
      <c r="AA2129" s="5">
        <v>0</v>
      </c>
      <c r="AB2129" s="5">
        <v>0</v>
      </c>
      <c r="AC2129" s="5">
        <v>1</v>
      </c>
      <c r="AD2129" s="5">
        <v>0</v>
      </c>
      <c r="AE2129" s="115">
        <v>90777</v>
      </c>
      <c r="AF2129" s="5">
        <v>0</v>
      </c>
    </row>
    <row r="2130" spans="1:32" x14ac:dyDescent="0.25">
      <c r="A2130" s="2">
        <v>2012</v>
      </c>
      <c r="B2130" s="1" t="s">
        <v>29</v>
      </c>
      <c r="C2130" s="4">
        <v>59</v>
      </c>
      <c r="D2130" s="4">
        <v>8175</v>
      </c>
      <c r="E2130" s="9">
        <f t="shared" si="113"/>
        <v>11546.610169491525</v>
      </c>
      <c r="F2130" s="4">
        <v>0</v>
      </c>
      <c r="G2130" s="4">
        <v>0</v>
      </c>
      <c r="H2130" s="4">
        <v>0</v>
      </c>
      <c r="I2130" s="4">
        <v>8249</v>
      </c>
      <c r="J2130" s="4">
        <v>0</v>
      </c>
      <c r="K2130" s="4">
        <v>0</v>
      </c>
      <c r="L2130" s="4">
        <v>1119</v>
      </c>
      <c r="M2130" s="9">
        <f t="shared" si="114"/>
        <v>18.966101694915253</v>
      </c>
      <c r="N2130" s="4">
        <v>2</v>
      </c>
      <c r="O2130" s="4">
        <v>0</v>
      </c>
      <c r="P2130" s="4">
        <v>0</v>
      </c>
      <c r="Q2130" s="4">
        <v>70326</v>
      </c>
      <c r="R2130" s="9">
        <f t="shared" si="115"/>
        <v>1191.9661016949153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1</v>
      </c>
      <c r="AB2130" s="5">
        <v>0</v>
      </c>
      <c r="AC2130" s="5">
        <v>0</v>
      </c>
      <c r="AD2130" s="5">
        <v>0</v>
      </c>
      <c r="AE2130" s="115">
        <v>71453</v>
      </c>
      <c r="AF2130" s="5">
        <v>1</v>
      </c>
    </row>
    <row r="2131" spans="1:32" x14ac:dyDescent="0.25">
      <c r="A2131" s="2">
        <v>2012</v>
      </c>
      <c r="B2131" s="1" t="s">
        <v>29</v>
      </c>
      <c r="C2131" s="4">
        <v>3</v>
      </c>
      <c r="D2131" s="4">
        <v>283</v>
      </c>
      <c r="E2131" s="9">
        <f t="shared" si="113"/>
        <v>7861.1111111111104</v>
      </c>
      <c r="F2131" s="4">
        <v>55</v>
      </c>
      <c r="G2131" s="4">
        <v>120</v>
      </c>
      <c r="H2131" s="4">
        <v>75</v>
      </c>
      <c r="I2131" s="4">
        <v>0</v>
      </c>
      <c r="J2131" s="4">
        <v>0</v>
      </c>
      <c r="K2131" s="4">
        <v>0</v>
      </c>
      <c r="L2131" s="4">
        <v>75</v>
      </c>
      <c r="M2131" s="9">
        <f t="shared" si="114"/>
        <v>25</v>
      </c>
      <c r="N2131" s="4">
        <v>0</v>
      </c>
      <c r="O2131" s="4">
        <v>0</v>
      </c>
      <c r="P2131" s="4">
        <v>0</v>
      </c>
      <c r="Q2131" s="4">
        <v>1915</v>
      </c>
      <c r="R2131" s="9">
        <f t="shared" si="115"/>
        <v>638.33333333333337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1</v>
      </c>
      <c r="AA2131" s="5">
        <v>0</v>
      </c>
      <c r="AB2131" s="5">
        <v>0</v>
      </c>
      <c r="AC2131" s="5">
        <v>1</v>
      </c>
      <c r="AD2131" s="5">
        <v>0</v>
      </c>
      <c r="AE2131" s="115">
        <v>2662</v>
      </c>
      <c r="AF2131" s="5">
        <v>1</v>
      </c>
    </row>
    <row r="2132" spans="1:32" x14ac:dyDescent="0.25">
      <c r="A2132" s="2">
        <v>2012</v>
      </c>
      <c r="B2132" s="1" t="s">
        <v>31</v>
      </c>
      <c r="C2132" s="4">
        <v>68</v>
      </c>
      <c r="D2132" s="4">
        <v>13312</v>
      </c>
      <c r="E2132" s="9">
        <f t="shared" si="113"/>
        <v>16313.725490196077</v>
      </c>
      <c r="F2132" s="4">
        <v>78</v>
      </c>
      <c r="G2132" s="4">
        <v>0</v>
      </c>
      <c r="H2132" s="4">
        <v>0</v>
      </c>
      <c r="I2132" s="4">
        <v>0</v>
      </c>
      <c r="J2132" s="4">
        <v>176</v>
      </c>
      <c r="K2132" s="4">
        <v>153</v>
      </c>
      <c r="L2132" s="4">
        <v>4372</v>
      </c>
      <c r="M2132" s="9">
        <f t="shared" si="114"/>
        <v>64.294117647058826</v>
      </c>
      <c r="N2132" s="4">
        <v>4</v>
      </c>
      <c r="O2132" s="4">
        <v>0</v>
      </c>
      <c r="P2132" s="4">
        <v>0</v>
      </c>
      <c r="Q2132" s="4">
        <v>20706</v>
      </c>
      <c r="R2132" s="9">
        <f t="shared" si="115"/>
        <v>304.5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1</v>
      </c>
      <c r="AC2132" s="5">
        <v>0</v>
      </c>
      <c r="AD2132" s="5">
        <v>1</v>
      </c>
      <c r="AE2132" s="115">
        <v>111787</v>
      </c>
      <c r="AF2132" s="5">
        <v>0</v>
      </c>
    </row>
    <row r="2133" spans="1:32" x14ac:dyDescent="0.25">
      <c r="A2133" s="2">
        <v>2012</v>
      </c>
      <c r="B2133" s="1" t="s">
        <v>30</v>
      </c>
      <c r="C2133" s="4">
        <v>15</v>
      </c>
      <c r="D2133" s="4">
        <v>1388</v>
      </c>
      <c r="E2133" s="9">
        <f t="shared" si="113"/>
        <v>7711.1111111111113</v>
      </c>
      <c r="F2133" s="4">
        <v>2556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3366</v>
      </c>
      <c r="M2133" s="9">
        <f t="shared" si="114"/>
        <v>224.4</v>
      </c>
      <c r="N2133" s="4">
        <v>14</v>
      </c>
      <c r="O2133" s="4">
        <v>4</v>
      </c>
      <c r="P2133" s="4">
        <v>0</v>
      </c>
      <c r="Q2133" s="4">
        <v>22143</v>
      </c>
      <c r="R2133" s="9">
        <f t="shared" si="115"/>
        <v>1476.2</v>
      </c>
      <c r="S2133" s="5">
        <v>1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0</v>
      </c>
      <c r="AD2133" s="5">
        <v>0</v>
      </c>
      <c r="AE2133" s="115">
        <v>9256</v>
      </c>
      <c r="AF2133" s="5">
        <v>1</v>
      </c>
    </row>
    <row r="2134" spans="1:32" x14ac:dyDescent="0.25">
      <c r="A2134" s="2">
        <v>2012</v>
      </c>
      <c r="B2134" s="1" t="s">
        <v>30</v>
      </c>
      <c r="C2134" s="4">
        <v>3</v>
      </c>
      <c r="D2134" s="4">
        <v>286</v>
      </c>
      <c r="E2134" s="9">
        <f t="shared" si="113"/>
        <v>7944.4444444444434</v>
      </c>
      <c r="F2134" s="4">
        <v>200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4055</v>
      </c>
      <c r="M2134" s="9">
        <f t="shared" si="114"/>
        <v>1351.6666666666667</v>
      </c>
      <c r="N2134" s="4">
        <v>13</v>
      </c>
      <c r="O2134" s="4">
        <v>5</v>
      </c>
      <c r="P2134" s="4">
        <v>1</v>
      </c>
      <c r="Q2134" s="4">
        <v>13743</v>
      </c>
      <c r="R2134" s="9">
        <f t="shared" si="115"/>
        <v>4581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115">
        <v>395</v>
      </c>
      <c r="AF2134" s="5">
        <v>1</v>
      </c>
    </row>
    <row r="2135" spans="1:32" x14ac:dyDescent="0.25">
      <c r="A2135" s="2">
        <v>2012</v>
      </c>
      <c r="B2135" s="1" t="s">
        <v>30</v>
      </c>
      <c r="C2135" s="4">
        <v>4</v>
      </c>
      <c r="D2135" s="4">
        <v>375</v>
      </c>
      <c r="E2135" s="9">
        <f t="shared" si="113"/>
        <v>7812.5</v>
      </c>
      <c r="F2135" s="4">
        <v>1966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542</v>
      </c>
      <c r="M2135" s="9">
        <f t="shared" si="114"/>
        <v>135.5</v>
      </c>
      <c r="N2135" s="4">
        <v>4</v>
      </c>
      <c r="O2135" s="4">
        <v>0</v>
      </c>
      <c r="P2135" s="4">
        <v>0</v>
      </c>
      <c r="Q2135" s="4">
        <v>39735</v>
      </c>
      <c r="R2135" s="9">
        <f t="shared" si="115"/>
        <v>9933.75</v>
      </c>
      <c r="S2135" s="5">
        <v>1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115">
        <v>5120</v>
      </c>
      <c r="AF2135" s="5">
        <v>1</v>
      </c>
    </row>
    <row r="2136" spans="1:32" x14ac:dyDescent="0.25">
      <c r="A2136" s="2">
        <v>2012</v>
      </c>
      <c r="B2136" s="1" t="s">
        <v>29</v>
      </c>
      <c r="C2136" s="4">
        <v>112</v>
      </c>
      <c r="D2136" s="4">
        <v>11868</v>
      </c>
      <c r="E2136" s="9">
        <f t="shared" si="113"/>
        <v>8830.3571428571431</v>
      </c>
      <c r="F2136" s="4">
        <v>4662</v>
      </c>
      <c r="G2136" s="4">
        <v>1371</v>
      </c>
      <c r="H2136" s="4">
        <v>525</v>
      </c>
      <c r="I2136" s="4">
        <v>0</v>
      </c>
      <c r="J2136" s="4">
        <v>0</v>
      </c>
      <c r="K2136" s="4">
        <v>0</v>
      </c>
      <c r="L2136" s="4">
        <v>4562</v>
      </c>
      <c r="M2136" s="9">
        <f t="shared" si="114"/>
        <v>40.732142857142854</v>
      </c>
      <c r="N2136" s="4">
        <v>24</v>
      </c>
      <c r="O2136" s="4">
        <v>6</v>
      </c>
      <c r="P2136" s="4">
        <v>3</v>
      </c>
      <c r="Q2136" s="4">
        <v>116927</v>
      </c>
      <c r="R2136" s="9">
        <f t="shared" si="115"/>
        <v>1043.9910714285713</v>
      </c>
      <c r="S2136" s="5">
        <v>1</v>
      </c>
      <c r="T2136" s="5">
        <v>0</v>
      </c>
      <c r="U2136" s="5">
        <v>1</v>
      </c>
      <c r="V2136" s="5">
        <v>0</v>
      </c>
      <c r="W2136" s="5">
        <v>0</v>
      </c>
      <c r="X2136" s="5">
        <v>0</v>
      </c>
      <c r="Y2136" s="5">
        <v>0</v>
      </c>
      <c r="Z2136" s="5">
        <v>1</v>
      </c>
      <c r="AA2136" s="5">
        <v>0</v>
      </c>
      <c r="AB2136" s="5">
        <v>0</v>
      </c>
      <c r="AC2136" s="5">
        <v>1</v>
      </c>
      <c r="AD2136" s="5">
        <v>0</v>
      </c>
      <c r="AE2136" s="115">
        <v>46872</v>
      </c>
      <c r="AF2136" s="5">
        <v>0</v>
      </c>
    </row>
    <row r="2137" spans="1:32" x14ac:dyDescent="0.25">
      <c r="A2137" s="2">
        <v>2012</v>
      </c>
      <c r="B2137" s="1" t="s">
        <v>30</v>
      </c>
      <c r="C2137" s="4">
        <v>241</v>
      </c>
      <c r="D2137" s="4">
        <v>42242</v>
      </c>
      <c r="E2137" s="9">
        <f t="shared" si="113"/>
        <v>14606.500691562933</v>
      </c>
      <c r="F2137" s="4">
        <v>11254</v>
      </c>
      <c r="G2137" s="4">
        <v>3369</v>
      </c>
      <c r="H2137" s="4">
        <v>1354</v>
      </c>
      <c r="I2137" s="4">
        <v>0</v>
      </c>
      <c r="J2137" s="4">
        <v>0</v>
      </c>
      <c r="K2137" s="4">
        <v>0</v>
      </c>
      <c r="L2137" s="4">
        <v>21039</v>
      </c>
      <c r="M2137" s="9">
        <f t="shared" si="114"/>
        <v>87.298755186721991</v>
      </c>
      <c r="N2137" s="4">
        <v>60</v>
      </c>
      <c r="O2137" s="4">
        <v>8</v>
      </c>
      <c r="P2137" s="4">
        <v>7</v>
      </c>
      <c r="Q2137" s="4">
        <v>543426</v>
      </c>
      <c r="R2137" s="9">
        <f t="shared" si="115"/>
        <v>2254.8796680497926</v>
      </c>
      <c r="S2137" s="5">
        <v>1</v>
      </c>
      <c r="T2137" s="5">
        <v>0</v>
      </c>
      <c r="U2137" s="5">
        <v>1</v>
      </c>
      <c r="V2137" s="5">
        <v>0</v>
      </c>
      <c r="W2137" s="5">
        <v>0</v>
      </c>
      <c r="X2137" s="5">
        <v>0</v>
      </c>
      <c r="Y2137" s="5">
        <v>0</v>
      </c>
      <c r="Z2137" s="5">
        <v>1</v>
      </c>
      <c r="AA2137" s="5">
        <v>0</v>
      </c>
      <c r="AB2137" s="5">
        <v>0</v>
      </c>
      <c r="AC2137" s="5">
        <v>1</v>
      </c>
      <c r="AD2137" s="5">
        <v>0</v>
      </c>
      <c r="AE2137" s="115">
        <v>268329</v>
      </c>
      <c r="AF2137" s="5">
        <v>0</v>
      </c>
    </row>
    <row r="2138" spans="1:32" x14ac:dyDescent="0.25">
      <c r="A2138" s="2">
        <v>2012</v>
      </c>
      <c r="B2138" s="1" t="s">
        <v>29</v>
      </c>
      <c r="C2138" s="4">
        <v>14</v>
      </c>
      <c r="D2138" s="4">
        <v>1328</v>
      </c>
      <c r="E2138" s="9">
        <f t="shared" si="113"/>
        <v>7904.7619047619055</v>
      </c>
      <c r="F2138" s="4">
        <v>4575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>
        <v>2945</v>
      </c>
      <c r="M2138" s="9">
        <f t="shared" si="114"/>
        <v>210.35714285714286</v>
      </c>
      <c r="N2138" s="4">
        <v>13</v>
      </c>
      <c r="O2138" s="4">
        <v>2</v>
      </c>
      <c r="P2138" s="4">
        <v>0</v>
      </c>
      <c r="Q2138" s="4">
        <v>37583</v>
      </c>
      <c r="R2138" s="9">
        <f t="shared" si="115"/>
        <v>2684.5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115">
        <v>7361</v>
      </c>
      <c r="AF2138" s="5">
        <v>0</v>
      </c>
    </row>
    <row r="2139" spans="1:32" x14ac:dyDescent="0.25">
      <c r="A2139" s="2">
        <v>2012</v>
      </c>
      <c r="B2139" s="1" t="s">
        <v>29</v>
      </c>
      <c r="C2139" s="4">
        <v>67</v>
      </c>
      <c r="D2139" s="4">
        <v>9504</v>
      </c>
      <c r="E2139" s="9">
        <f t="shared" si="113"/>
        <v>11820.895522388058</v>
      </c>
      <c r="F2139" s="4">
        <v>7991</v>
      </c>
      <c r="G2139" s="4">
        <v>28</v>
      </c>
      <c r="H2139" s="4">
        <v>0</v>
      </c>
      <c r="I2139" s="4">
        <v>0</v>
      </c>
      <c r="J2139" s="4">
        <v>0</v>
      </c>
      <c r="K2139" s="4">
        <v>0</v>
      </c>
      <c r="L2139" s="4">
        <v>7209</v>
      </c>
      <c r="M2139" s="9">
        <f t="shared" si="114"/>
        <v>107.59701492537313</v>
      </c>
      <c r="N2139" s="4">
        <v>20</v>
      </c>
      <c r="O2139" s="4">
        <v>9</v>
      </c>
      <c r="P2139" s="4">
        <v>0</v>
      </c>
      <c r="Q2139" s="4">
        <v>85024</v>
      </c>
      <c r="R2139" s="9">
        <f t="shared" si="115"/>
        <v>1269.0149253731342</v>
      </c>
      <c r="S2139" s="5">
        <v>1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1</v>
      </c>
      <c r="AA2139" s="5">
        <v>0</v>
      </c>
      <c r="AB2139" s="5">
        <v>0</v>
      </c>
      <c r="AC2139" s="5">
        <v>0</v>
      </c>
      <c r="AD2139" s="5">
        <v>0</v>
      </c>
      <c r="AE2139" s="115">
        <v>24895</v>
      </c>
      <c r="AF2139" s="5">
        <v>1</v>
      </c>
    </row>
    <row r="2140" spans="1:32" x14ac:dyDescent="0.25">
      <c r="A2140" s="2">
        <v>2012</v>
      </c>
      <c r="B2140" s="1" t="s">
        <v>30</v>
      </c>
      <c r="C2140" s="4">
        <v>5</v>
      </c>
      <c r="D2140" s="4">
        <v>529</v>
      </c>
      <c r="E2140" s="9">
        <f t="shared" si="113"/>
        <v>8816.6666666666661</v>
      </c>
      <c r="F2140" s="4">
        <v>0</v>
      </c>
      <c r="G2140" s="4">
        <v>0</v>
      </c>
      <c r="H2140" s="4">
        <v>0</v>
      </c>
      <c r="I2140" s="4">
        <v>0</v>
      </c>
      <c r="J2140" s="4">
        <v>0</v>
      </c>
      <c r="K2140" s="4">
        <v>0</v>
      </c>
      <c r="L2140" s="4">
        <v>1362</v>
      </c>
      <c r="M2140" s="9">
        <f t="shared" si="114"/>
        <v>272.39999999999998</v>
      </c>
      <c r="N2140" s="4">
        <v>5</v>
      </c>
      <c r="O2140" s="4">
        <v>0</v>
      </c>
      <c r="P2140" s="4">
        <v>0</v>
      </c>
      <c r="Q2140" s="4">
        <v>17279</v>
      </c>
      <c r="R2140" s="9">
        <f t="shared" si="115"/>
        <v>3455.8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115">
        <v>3038</v>
      </c>
      <c r="AF2140" s="5">
        <v>1</v>
      </c>
    </row>
    <row r="2141" spans="1:32" x14ac:dyDescent="0.25">
      <c r="A2141" s="2">
        <v>2012</v>
      </c>
      <c r="B2141" s="1" t="s">
        <v>29</v>
      </c>
      <c r="C2141" s="4">
        <v>44</v>
      </c>
      <c r="D2141" s="4">
        <v>4373</v>
      </c>
      <c r="E2141" s="9">
        <f t="shared" si="113"/>
        <v>8282.19696969697</v>
      </c>
      <c r="F2141" s="4">
        <v>3393</v>
      </c>
      <c r="G2141" s="4">
        <v>615</v>
      </c>
      <c r="H2141" s="4">
        <v>380</v>
      </c>
      <c r="I2141" s="4">
        <v>0</v>
      </c>
      <c r="J2141" s="4">
        <v>0</v>
      </c>
      <c r="K2141" s="4">
        <v>0</v>
      </c>
      <c r="L2141" s="4">
        <v>4114</v>
      </c>
      <c r="M2141" s="9">
        <f t="shared" si="114"/>
        <v>93.5</v>
      </c>
      <c r="N2141" s="4">
        <v>16</v>
      </c>
      <c r="O2141" s="4">
        <v>4</v>
      </c>
      <c r="P2141" s="4">
        <v>0</v>
      </c>
      <c r="Q2141" s="4">
        <v>33924</v>
      </c>
      <c r="R2141" s="9">
        <f t="shared" si="115"/>
        <v>771</v>
      </c>
      <c r="S2141" s="5">
        <v>1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1</v>
      </c>
      <c r="AA2141" s="5">
        <v>0</v>
      </c>
      <c r="AB2141" s="5">
        <v>0</v>
      </c>
      <c r="AC2141" s="5">
        <v>1</v>
      </c>
      <c r="AD2141" s="5">
        <v>0</v>
      </c>
      <c r="AE2141" s="115">
        <v>34352</v>
      </c>
      <c r="AF2141" s="5">
        <v>1</v>
      </c>
    </row>
    <row r="2142" spans="1:32" x14ac:dyDescent="0.25">
      <c r="A2142" s="2">
        <v>2012</v>
      </c>
      <c r="B2142" s="1" t="s">
        <v>30</v>
      </c>
      <c r="C2142" s="9">
        <v>2</v>
      </c>
      <c r="D2142" s="9">
        <v>173</v>
      </c>
      <c r="E2142" s="9">
        <f t="shared" si="113"/>
        <v>7208.333333333333</v>
      </c>
      <c r="F2142" s="9">
        <v>1243</v>
      </c>
      <c r="G2142" s="9">
        <v>0</v>
      </c>
      <c r="H2142" s="9">
        <v>0</v>
      </c>
      <c r="I2142" s="9">
        <v>1</v>
      </c>
      <c r="J2142" s="9">
        <v>0</v>
      </c>
      <c r="K2142" s="9">
        <v>0</v>
      </c>
      <c r="L2142" s="9">
        <v>1380</v>
      </c>
      <c r="M2142" s="9">
        <f t="shared" si="114"/>
        <v>690</v>
      </c>
      <c r="N2142" s="9">
        <v>8</v>
      </c>
      <c r="O2142" s="9">
        <v>2</v>
      </c>
      <c r="P2142" s="9">
        <v>0</v>
      </c>
      <c r="Q2142" s="9">
        <v>2638</v>
      </c>
      <c r="R2142" s="9">
        <f t="shared" si="115"/>
        <v>1319</v>
      </c>
      <c r="S2142" s="5">
        <v>1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1</v>
      </c>
      <c r="AB2142" s="5">
        <v>0</v>
      </c>
      <c r="AC2142" s="5">
        <v>0</v>
      </c>
      <c r="AD2142" s="5">
        <v>0</v>
      </c>
      <c r="AE2142" s="115">
        <v>518</v>
      </c>
      <c r="AF2142" s="5">
        <v>1</v>
      </c>
    </row>
    <row r="2143" spans="1:32" x14ac:dyDescent="0.25">
      <c r="A2143" s="2">
        <v>2012</v>
      </c>
      <c r="B2143" s="1" t="s">
        <v>29</v>
      </c>
      <c r="C2143" s="9">
        <v>7</v>
      </c>
      <c r="D2143" s="9">
        <v>556</v>
      </c>
      <c r="E2143" s="9">
        <f t="shared" si="113"/>
        <v>6619.0476190476193</v>
      </c>
      <c r="F2143" s="9">
        <v>434</v>
      </c>
      <c r="G2143" s="9">
        <v>172</v>
      </c>
      <c r="H2143" s="9">
        <v>105</v>
      </c>
      <c r="I2143" s="9">
        <v>0</v>
      </c>
      <c r="J2143" s="9">
        <v>0</v>
      </c>
      <c r="K2143" s="9">
        <v>0</v>
      </c>
      <c r="L2143" s="9">
        <v>120</v>
      </c>
      <c r="M2143" s="9">
        <f t="shared" si="114"/>
        <v>17.142857142857142</v>
      </c>
      <c r="N2143" s="9">
        <v>0</v>
      </c>
      <c r="O2143" s="9">
        <v>0</v>
      </c>
      <c r="P2143" s="9">
        <v>0</v>
      </c>
      <c r="Q2143" s="9">
        <v>322</v>
      </c>
      <c r="R2143" s="9">
        <f t="shared" si="115"/>
        <v>46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  <c r="Z2143" s="5">
        <v>1</v>
      </c>
      <c r="AA2143" s="5">
        <v>0</v>
      </c>
      <c r="AB2143" s="5">
        <v>0</v>
      </c>
      <c r="AC2143" s="5">
        <v>1</v>
      </c>
      <c r="AD2143" s="5">
        <v>0</v>
      </c>
      <c r="AE2143" s="115">
        <v>2567</v>
      </c>
      <c r="AF2143" s="5">
        <v>0</v>
      </c>
    </row>
    <row r="2144" spans="1:32" x14ac:dyDescent="0.25">
      <c r="A2144" s="2">
        <v>2012</v>
      </c>
      <c r="B2144" s="1" t="s">
        <v>29</v>
      </c>
      <c r="C2144" s="9">
        <v>5</v>
      </c>
      <c r="D2144" s="9">
        <v>201</v>
      </c>
      <c r="E2144" s="9">
        <f t="shared" si="113"/>
        <v>3350</v>
      </c>
      <c r="F2144" s="9">
        <v>365</v>
      </c>
      <c r="G2144" s="9">
        <v>5</v>
      </c>
      <c r="H2144" s="9">
        <v>2</v>
      </c>
      <c r="I2144" s="9">
        <v>0</v>
      </c>
      <c r="J2144" s="9">
        <v>0</v>
      </c>
      <c r="K2144" s="9">
        <v>0</v>
      </c>
      <c r="L2144" s="9">
        <v>240</v>
      </c>
      <c r="M2144" s="9">
        <f t="shared" si="114"/>
        <v>48</v>
      </c>
      <c r="N2144" s="9">
        <v>3</v>
      </c>
      <c r="O2144" s="9">
        <v>0</v>
      </c>
      <c r="P2144" s="9">
        <v>0</v>
      </c>
      <c r="Q2144" s="9">
        <v>1382</v>
      </c>
      <c r="R2144" s="9">
        <f t="shared" si="115"/>
        <v>276.39999999999998</v>
      </c>
      <c r="S2144" s="5">
        <v>0</v>
      </c>
      <c r="T2144" s="5">
        <v>0</v>
      </c>
      <c r="U2144" s="5">
        <v>1</v>
      </c>
      <c r="V2144" s="5">
        <v>0</v>
      </c>
      <c r="W2144" s="5">
        <v>0</v>
      </c>
      <c r="X2144" s="5">
        <v>0</v>
      </c>
      <c r="Y2144" s="5">
        <v>0</v>
      </c>
      <c r="Z2144" s="5">
        <v>1</v>
      </c>
      <c r="AA2144" s="5">
        <v>0</v>
      </c>
      <c r="AB2144" s="5">
        <v>0</v>
      </c>
      <c r="AC2144" s="5">
        <v>1</v>
      </c>
      <c r="AD2144" s="5">
        <v>0</v>
      </c>
      <c r="AE2144" s="115">
        <v>497</v>
      </c>
      <c r="AF2144" s="5">
        <v>0</v>
      </c>
    </row>
    <row r="2145" spans="1:32" x14ac:dyDescent="0.25">
      <c r="A2145" s="2">
        <v>2012</v>
      </c>
      <c r="B2145" s="1" t="s">
        <v>29</v>
      </c>
      <c r="C2145" s="9">
        <v>3</v>
      </c>
      <c r="D2145" s="9">
        <v>212</v>
      </c>
      <c r="E2145" s="9">
        <f t="shared" si="113"/>
        <v>5888.8888888888896</v>
      </c>
      <c r="F2145" s="9">
        <v>304</v>
      </c>
      <c r="G2145" s="9">
        <v>0</v>
      </c>
      <c r="H2145" s="9">
        <v>0</v>
      </c>
      <c r="I2145" s="9">
        <v>55</v>
      </c>
      <c r="J2145" s="9">
        <v>0</v>
      </c>
      <c r="K2145" s="9">
        <v>0</v>
      </c>
      <c r="L2145" s="9">
        <v>100</v>
      </c>
      <c r="M2145" s="9">
        <f t="shared" si="114"/>
        <v>33.333333333333336</v>
      </c>
      <c r="N2145" s="9">
        <v>2</v>
      </c>
      <c r="O2145" s="9">
        <v>0</v>
      </c>
      <c r="P2145" s="9">
        <v>0</v>
      </c>
      <c r="Q2145" s="9">
        <v>4154</v>
      </c>
      <c r="R2145" s="9">
        <f t="shared" si="115"/>
        <v>1384.6666666666667</v>
      </c>
      <c r="S2145" s="5">
        <v>1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1</v>
      </c>
      <c r="AB2145" s="5">
        <v>0</v>
      </c>
      <c r="AC2145" s="5">
        <v>0</v>
      </c>
      <c r="AD2145" s="5">
        <v>0</v>
      </c>
      <c r="AE2145" s="115">
        <v>2344</v>
      </c>
      <c r="AF2145" s="5">
        <v>1</v>
      </c>
    </row>
    <row r="2146" spans="1:32" x14ac:dyDescent="0.25">
      <c r="A2146" s="2">
        <v>2012</v>
      </c>
      <c r="B2146" s="1" t="s">
        <v>29</v>
      </c>
      <c r="C2146" s="83">
        <v>66</v>
      </c>
      <c r="D2146" s="83">
        <v>9178</v>
      </c>
      <c r="E2146" s="9">
        <f t="shared" si="113"/>
        <v>11588.383838383839</v>
      </c>
      <c r="F2146" s="83">
        <v>2820</v>
      </c>
      <c r="G2146" s="83">
        <v>979</v>
      </c>
      <c r="H2146" s="83">
        <v>284</v>
      </c>
      <c r="I2146" s="83">
        <v>0</v>
      </c>
      <c r="J2146" s="83">
        <v>0</v>
      </c>
      <c r="K2146" s="83">
        <v>0</v>
      </c>
      <c r="L2146" s="83">
        <v>7372</v>
      </c>
      <c r="M2146" s="9">
        <f t="shared" si="114"/>
        <v>111.6969696969697</v>
      </c>
      <c r="N2146" s="83">
        <v>23</v>
      </c>
      <c r="O2146" s="83">
        <v>3</v>
      </c>
      <c r="P2146" s="83">
        <v>1</v>
      </c>
      <c r="Q2146" s="83">
        <v>106734</v>
      </c>
      <c r="R2146" s="9">
        <f t="shared" si="115"/>
        <v>1617.1818181818182</v>
      </c>
      <c r="S2146" s="5">
        <v>1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1</v>
      </c>
      <c r="AA2146" s="5">
        <v>0</v>
      </c>
      <c r="AB2146" s="5">
        <v>0</v>
      </c>
      <c r="AC2146" s="5">
        <v>1</v>
      </c>
      <c r="AD2146" s="5">
        <v>0</v>
      </c>
      <c r="AE2146" s="115">
        <v>43106</v>
      </c>
      <c r="AF2146" s="5">
        <v>1</v>
      </c>
    </row>
    <row r="2147" spans="1:32" x14ac:dyDescent="0.25">
      <c r="A2147" s="2">
        <v>2012</v>
      </c>
      <c r="B2147" s="1" t="s">
        <v>36</v>
      </c>
      <c r="C2147" s="83">
        <v>133</v>
      </c>
      <c r="D2147" s="83">
        <v>11707</v>
      </c>
      <c r="E2147" s="9">
        <f t="shared" si="113"/>
        <v>7335.2130325814533</v>
      </c>
      <c r="F2147" s="83">
        <v>4897</v>
      </c>
      <c r="G2147" s="83">
        <v>1616</v>
      </c>
      <c r="H2147" s="83">
        <v>599</v>
      </c>
      <c r="I2147" s="83">
        <v>0</v>
      </c>
      <c r="J2147" s="83">
        <v>0</v>
      </c>
      <c r="K2147" s="83">
        <v>0</v>
      </c>
      <c r="L2147" s="83">
        <v>8673</v>
      </c>
      <c r="M2147" s="9">
        <f t="shared" si="114"/>
        <v>65.21052631578948</v>
      </c>
      <c r="N2147" s="83">
        <v>24</v>
      </c>
      <c r="O2147" s="83">
        <v>6</v>
      </c>
      <c r="P2147" s="83">
        <v>2</v>
      </c>
      <c r="Q2147" s="83">
        <v>107425</v>
      </c>
      <c r="R2147" s="9">
        <f t="shared" si="115"/>
        <v>807.70676691729318</v>
      </c>
      <c r="S2147" s="5">
        <v>1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1</v>
      </c>
      <c r="AA2147" s="5">
        <v>0</v>
      </c>
      <c r="AB2147" s="5">
        <v>0</v>
      </c>
      <c r="AC2147" s="5">
        <v>1</v>
      </c>
      <c r="AD2147" s="5">
        <v>0</v>
      </c>
      <c r="AE2147" s="115">
        <v>40375</v>
      </c>
      <c r="AF2147" s="5">
        <v>1</v>
      </c>
    </row>
    <row r="2148" spans="1:32" x14ac:dyDescent="0.25">
      <c r="A2148" s="2">
        <v>2012</v>
      </c>
      <c r="B2148" s="1" t="s">
        <v>29</v>
      </c>
      <c r="C2148" s="83">
        <v>81</v>
      </c>
      <c r="D2148" s="83">
        <v>8328</v>
      </c>
      <c r="E2148" s="9">
        <f t="shared" si="113"/>
        <v>8567.9012345679002</v>
      </c>
      <c r="F2148" s="83">
        <v>2261</v>
      </c>
      <c r="G2148" s="83">
        <v>565</v>
      </c>
      <c r="H2148" s="83">
        <v>189</v>
      </c>
      <c r="I2148" s="83">
        <v>0</v>
      </c>
      <c r="J2148" s="83">
        <v>0</v>
      </c>
      <c r="K2148" s="83">
        <v>0</v>
      </c>
      <c r="L2148" s="83">
        <v>4111</v>
      </c>
      <c r="M2148" s="9">
        <f t="shared" si="114"/>
        <v>50.753086419753089</v>
      </c>
      <c r="N2148" s="83">
        <v>10</v>
      </c>
      <c r="O2148" s="83">
        <v>2</v>
      </c>
      <c r="P2148" s="83">
        <v>2</v>
      </c>
      <c r="Q2148" s="83">
        <v>48269</v>
      </c>
      <c r="R2148" s="9">
        <f t="shared" si="115"/>
        <v>595.91358024691363</v>
      </c>
      <c r="S2148" s="5">
        <v>1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1</v>
      </c>
      <c r="AA2148" s="5">
        <v>0</v>
      </c>
      <c r="AB2148" s="5">
        <v>0</v>
      </c>
      <c r="AC2148" s="5">
        <v>1</v>
      </c>
      <c r="AD2148" s="5">
        <v>0</v>
      </c>
      <c r="AE2148" s="115">
        <v>25024</v>
      </c>
      <c r="AF2148" s="5">
        <v>0</v>
      </c>
    </row>
    <row r="2149" spans="1:32" x14ac:dyDescent="0.25">
      <c r="A2149" s="2">
        <v>2012</v>
      </c>
      <c r="B2149" s="1" t="s">
        <v>29</v>
      </c>
      <c r="C2149" s="83">
        <v>111</v>
      </c>
      <c r="D2149" s="83">
        <v>13439</v>
      </c>
      <c r="E2149" s="9">
        <f t="shared" si="113"/>
        <v>10089.33933933934</v>
      </c>
      <c r="F2149" s="83">
        <v>2776</v>
      </c>
      <c r="G2149" s="83">
        <v>800</v>
      </c>
      <c r="H2149" s="83">
        <v>300</v>
      </c>
      <c r="I2149" s="83">
        <v>38</v>
      </c>
      <c r="J2149" s="83">
        <v>0</v>
      </c>
      <c r="K2149" s="83">
        <v>0</v>
      </c>
      <c r="L2149" s="83">
        <v>3795</v>
      </c>
      <c r="M2149" s="9">
        <f t="shared" si="114"/>
        <v>34.189189189189186</v>
      </c>
      <c r="N2149" s="83">
        <v>16</v>
      </c>
      <c r="O2149" s="83">
        <v>4</v>
      </c>
      <c r="P2149" s="83">
        <v>1</v>
      </c>
      <c r="Q2149" s="83">
        <v>87238</v>
      </c>
      <c r="R2149" s="9">
        <f t="shared" si="115"/>
        <v>785.92792792792795</v>
      </c>
      <c r="S2149" s="5">
        <v>1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1</v>
      </c>
      <c r="AA2149" s="5">
        <v>0</v>
      </c>
      <c r="AB2149" s="5">
        <v>0</v>
      </c>
      <c r="AC2149" s="5">
        <v>1</v>
      </c>
      <c r="AD2149" s="5">
        <v>0</v>
      </c>
      <c r="AE2149" s="115">
        <v>39848</v>
      </c>
      <c r="AF2149" s="5">
        <v>0</v>
      </c>
    </row>
    <row r="2150" spans="1:32" x14ac:dyDescent="0.25">
      <c r="A2150" s="2">
        <v>2012</v>
      </c>
      <c r="B2150" s="1" t="s">
        <v>29</v>
      </c>
      <c r="C2150" s="83">
        <v>112</v>
      </c>
      <c r="D2150" s="83">
        <v>11535</v>
      </c>
      <c r="E2150" s="9">
        <f t="shared" si="113"/>
        <v>8582.5892857142862</v>
      </c>
      <c r="F2150" s="83">
        <v>7713</v>
      </c>
      <c r="G2150" s="83">
        <v>649</v>
      </c>
      <c r="H2150" s="83">
        <v>255</v>
      </c>
      <c r="I2150" s="83">
        <v>0</v>
      </c>
      <c r="J2150" s="83">
        <v>0</v>
      </c>
      <c r="K2150" s="83">
        <v>0</v>
      </c>
      <c r="L2150" s="83">
        <v>3047</v>
      </c>
      <c r="M2150" s="9">
        <f t="shared" si="114"/>
        <v>27.205357142857142</v>
      </c>
      <c r="N2150" s="83">
        <v>9</v>
      </c>
      <c r="O2150" s="83">
        <v>5</v>
      </c>
      <c r="P2150" s="83">
        <v>0</v>
      </c>
      <c r="Q2150" s="83">
        <v>85917</v>
      </c>
      <c r="R2150" s="9">
        <f t="shared" si="115"/>
        <v>767.11607142857144</v>
      </c>
      <c r="S2150" s="5">
        <v>1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1</v>
      </c>
      <c r="AA2150" s="5">
        <v>0</v>
      </c>
      <c r="AB2150" s="5">
        <v>0</v>
      </c>
      <c r="AC2150" s="5">
        <v>1</v>
      </c>
      <c r="AD2150" s="5">
        <v>0</v>
      </c>
      <c r="AE2150" s="115">
        <v>35208</v>
      </c>
      <c r="AF2150" s="5">
        <v>0</v>
      </c>
    </row>
    <row r="2151" spans="1:32" x14ac:dyDescent="0.25">
      <c r="A2151" s="2">
        <v>2012</v>
      </c>
      <c r="B2151" s="1" t="s">
        <v>30</v>
      </c>
      <c r="C2151" s="9">
        <v>24</v>
      </c>
      <c r="D2151" s="9">
        <v>1596</v>
      </c>
      <c r="E2151" s="9">
        <f t="shared" si="113"/>
        <v>5541.666666666667</v>
      </c>
      <c r="F2151" s="8">
        <v>4314</v>
      </c>
      <c r="G2151" s="9">
        <v>188</v>
      </c>
      <c r="H2151" s="9">
        <v>105</v>
      </c>
      <c r="I2151" s="9">
        <v>0</v>
      </c>
      <c r="J2151" s="9">
        <v>0</v>
      </c>
      <c r="K2151" s="9">
        <v>0</v>
      </c>
      <c r="L2151" s="9">
        <v>732</v>
      </c>
      <c r="M2151" s="9">
        <f t="shared" si="114"/>
        <v>30.5</v>
      </c>
      <c r="N2151" s="9">
        <v>1</v>
      </c>
      <c r="O2151" s="9">
        <v>0</v>
      </c>
      <c r="P2151" s="9">
        <v>0</v>
      </c>
      <c r="Q2151" s="9">
        <v>6038</v>
      </c>
      <c r="R2151" s="9">
        <f t="shared" si="115"/>
        <v>251.58333333333334</v>
      </c>
      <c r="S2151" s="5">
        <v>1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1</v>
      </c>
      <c r="AA2151" s="5">
        <v>0</v>
      </c>
      <c r="AB2151" s="5">
        <v>0</v>
      </c>
      <c r="AC2151" s="5">
        <v>1</v>
      </c>
      <c r="AD2151" s="5">
        <v>0</v>
      </c>
      <c r="AE2151" s="115">
        <v>3971</v>
      </c>
      <c r="AF2151" s="5">
        <v>1</v>
      </c>
    </row>
    <row r="2152" spans="1:32" x14ac:dyDescent="0.25">
      <c r="A2152" s="2">
        <v>2012</v>
      </c>
      <c r="B2152" s="1" t="s">
        <v>30</v>
      </c>
      <c r="C2152" s="9">
        <v>25</v>
      </c>
      <c r="D2152" s="9">
        <v>2175</v>
      </c>
      <c r="E2152" s="9">
        <f t="shared" ref="E2152:E2197" si="116">D2152/C2152/12*1000</f>
        <v>7250</v>
      </c>
      <c r="F2152" s="8">
        <v>3267</v>
      </c>
      <c r="G2152" s="9">
        <f>69+106</f>
        <v>175</v>
      </c>
      <c r="H2152" s="9">
        <v>69</v>
      </c>
      <c r="I2152" s="9">
        <v>65</v>
      </c>
      <c r="J2152" s="9">
        <v>0</v>
      </c>
      <c r="K2152" s="9">
        <v>0</v>
      </c>
      <c r="L2152" s="9">
        <v>2318</v>
      </c>
      <c r="M2152" s="9">
        <f t="shared" si="114"/>
        <v>92.72</v>
      </c>
      <c r="N2152" s="9">
        <v>10</v>
      </c>
      <c r="O2152" s="9">
        <v>1</v>
      </c>
      <c r="P2152" s="9">
        <v>1</v>
      </c>
      <c r="Q2152" s="9">
        <v>17308</v>
      </c>
      <c r="R2152" s="9">
        <f t="shared" si="115"/>
        <v>692.32</v>
      </c>
      <c r="S2152" s="5">
        <v>1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1</v>
      </c>
      <c r="AA2152" s="5">
        <v>1</v>
      </c>
      <c r="AB2152" s="5">
        <v>0</v>
      </c>
      <c r="AC2152" s="5">
        <v>1</v>
      </c>
      <c r="AD2152" s="5">
        <v>0</v>
      </c>
      <c r="AE2152" s="115">
        <v>5485</v>
      </c>
      <c r="AF2152" s="5">
        <v>1</v>
      </c>
    </row>
    <row r="2153" spans="1:32" x14ac:dyDescent="0.25">
      <c r="A2153" s="2">
        <v>2012</v>
      </c>
      <c r="B2153" s="1" t="s">
        <v>30</v>
      </c>
      <c r="C2153" s="9">
        <v>17</v>
      </c>
      <c r="D2153" s="9">
        <v>1518</v>
      </c>
      <c r="E2153" s="9">
        <f t="shared" si="116"/>
        <v>7441.1764705882351</v>
      </c>
      <c r="F2153" s="8">
        <v>2228</v>
      </c>
      <c r="G2153" s="9">
        <f>110+64</f>
        <v>174</v>
      </c>
      <c r="H2153" s="9">
        <v>110</v>
      </c>
      <c r="I2153" s="9">
        <v>0</v>
      </c>
      <c r="J2153" s="9">
        <v>0</v>
      </c>
      <c r="K2153" s="9">
        <v>0</v>
      </c>
      <c r="L2153" s="9">
        <v>1253</v>
      </c>
      <c r="M2153" s="9">
        <f t="shared" si="114"/>
        <v>73.705882352941174</v>
      </c>
      <c r="N2153" s="9">
        <v>5</v>
      </c>
      <c r="O2153" s="9">
        <v>0</v>
      </c>
      <c r="P2153" s="9">
        <v>1</v>
      </c>
      <c r="Q2153" s="9">
        <v>8588</v>
      </c>
      <c r="R2153" s="9">
        <f t="shared" si="115"/>
        <v>505.1764705882353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1</v>
      </c>
      <c r="AA2153" s="5">
        <v>0</v>
      </c>
      <c r="AB2153" s="5">
        <v>0</v>
      </c>
      <c r="AC2153" s="5">
        <v>1</v>
      </c>
      <c r="AD2153" s="5">
        <v>0</v>
      </c>
      <c r="AE2153" s="115">
        <v>3103</v>
      </c>
      <c r="AF2153" s="5">
        <v>0</v>
      </c>
    </row>
    <row r="2154" spans="1:32" x14ac:dyDescent="0.25">
      <c r="A2154" s="2">
        <v>2012</v>
      </c>
      <c r="B2154" s="1" t="s">
        <v>29</v>
      </c>
      <c r="C2154" s="9">
        <v>16</v>
      </c>
      <c r="D2154" s="9">
        <v>1242</v>
      </c>
      <c r="E2154" s="9">
        <f t="shared" si="116"/>
        <v>6468.75</v>
      </c>
      <c r="F2154" s="8">
        <v>2036</v>
      </c>
      <c r="G2154" s="9">
        <f>31+89</f>
        <v>120</v>
      </c>
      <c r="H2154" s="9">
        <v>31</v>
      </c>
      <c r="I2154" s="9">
        <v>0</v>
      </c>
      <c r="J2154" s="9">
        <v>0</v>
      </c>
      <c r="K2154" s="9">
        <v>0</v>
      </c>
      <c r="L2154" s="9">
        <v>410</v>
      </c>
      <c r="M2154" s="9">
        <f t="shared" si="114"/>
        <v>25.625</v>
      </c>
      <c r="N2154" s="9">
        <v>4</v>
      </c>
      <c r="O2154" s="9">
        <v>0</v>
      </c>
      <c r="P2154" s="9">
        <v>0</v>
      </c>
      <c r="Q2154" s="9">
        <v>706</v>
      </c>
      <c r="R2154" s="9">
        <f t="shared" si="115"/>
        <v>44.125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1</v>
      </c>
      <c r="AA2154" s="5">
        <v>0</v>
      </c>
      <c r="AB2154" s="5">
        <v>0</v>
      </c>
      <c r="AC2154" s="5">
        <v>1</v>
      </c>
      <c r="AD2154" s="5">
        <v>0</v>
      </c>
      <c r="AE2154" s="115">
        <v>1100</v>
      </c>
      <c r="AF2154" s="5">
        <v>0</v>
      </c>
    </row>
    <row r="2155" spans="1:32" x14ac:dyDescent="0.25">
      <c r="A2155" s="2">
        <v>2012</v>
      </c>
      <c r="B2155" s="1" t="s">
        <v>30</v>
      </c>
      <c r="C2155" s="9">
        <v>3</v>
      </c>
      <c r="D2155" s="9">
        <v>202</v>
      </c>
      <c r="E2155" s="9">
        <f t="shared" si="116"/>
        <v>5611.1111111111104</v>
      </c>
      <c r="F2155" s="8">
        <v>2011</v>
      </c>
      <c r="G2155" s="9">
        <v>0</v>
      </c>
      <c r="H2155" s="9">
        <v>0</v>
      </c>
      <c r="I2155" s="9">
        <v>0</v>
      </c>
      <c r="J2155" s="9">
        <v>0</v>
      </c>
      <c r="K2155" s="9">
        <v>0</v>
      </c>
      <c r="L2155" s="9">
        <v>600</v>
      </c>
      <c r="M2155" s="9">
        <f t="shared" si="114"/>
        <v>200</v>
      </c>
      <c r="N2155" s="9">
        <v>3</v>
      </c>
      <c r="O2155" s="9">
        <v>1</v>
      </c>
      <c r="P2155" s="9">
        <v>0</v>
      </c>
      <c r="Q2155" s="9">
        <v>594</v>
      </c>
      <c r="R2155" s="9">
        <f t="shared" si="115"/>
        <v>198</v>
      </c>
      <c r="S2155" s="5">
        <v>1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0</v>
      </c>
      <c r="AD2155" s="5">
        <v>0</v>
      </c>
      <c r="AE2155" s="115">
        <v>316</v>
      </c>
      <c r="AF2155" s="5">
        <v>0</v>
      </c>
    </row>
    <row r="2156" spans="1:32" x14ac:dyDescent="0.25">
      <c r="A2156" s="2">
        <v>2012</v>
      </c>
      <c r="B2156" s="1" t="s">
        <v>29</v>
      </c>
      <c r="C2156" s="9">
        <v>10</v>
      </c>
      <c r="D2156" s="9">
        <v>921</v>
      </c>
      <c r="E2156" s="9">
        <f t="shared" si="116"/>
        <v>7675</v>
      </c>
      <c r="F2156" s="8">
        <v>1336</v>
      </c>
      <c r="G2156" s="9">
        <f>48+56</f>
        <v>104</v>
      </c>
      <c r="H2156" s="9">
        <v>48</v>
      </c>
      <c r="I2156" s="9">
        <v>62</v>
      </c>
      <c r="J2156" s="9">
        <v>0</v>
      </c>
      <c r="K2156" s="9">
        <v>0</v>
      </c>
      <c r="L2156" s="9">
        <v>565</v>
      </c>
      <c r="M2156" s="9">
        <f t="shared" si="114"/>
        <v>56.5</v>
      </c>
      <c r="N2156" s="9">
        <v>2</v>
      </c>
      <c r="O2156" s="9">
        <v>2</v>
      </c>
      <c r="P2156" s="9">
        <v>0</v>
      </c>
      <c r="Q2156" s="9">
        <v>798</v>
      </c>
      <c r="R2156" s="9">
        <f t="shared" si="115"/>
        <v>79.8</v>
      </c>
      <c r="S2156" s="5">
        <v>1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1</v>
      </c>
      <c r="AA2156" s="5">
        <v>1</v>
      </c>
      <c r="AB2156" s="5">
        <v>0</v>
      </c>
      <c r="AC2156" s="5">
        <v>1</v>
      </c>
      <c r="AD2156" s="5">
        <v>0</v>
      </c>
      <c r="AE2156" s="115">
        <v>2242</v>
      </c>
      <c r="AF2156" s="5">
        <v>0</v>
      </c>
    </row>
    <row r="2157" spans="1:32" x14ac:dyDescent="0.25">
      <c r="A2157" s="2">
        <v>2012</v>
      </c>
      <c r="B2157" s="1" t="s">
        <v>30</v>
      </c>
      <c r="C2157" s="9">
        <v>9</v>
      </c>
      <c r="D2157" s="9">
        <v>811.3</v>
      </c>
      <c r="E2157" s="9">
        <f t="shared" si="116"/>
        <v>7512.0370370370365</v>
      </c>
      <c r="F2157" s="9">
        <v>416</v>
      </c>
      <c r="G2157" s="9">
        <v>111</v>
      </c>
      <c r="H2157" s="9">
        <v>96</v>
      </c>
      <c r="I2157" s="9">
        <v>0</v>
      </c>
      <c r="J2157" s="9">
        <v>0</v>
      </c>
      <c r="K2157" s="9">
        <v>0</v>
      </c>
      <c r="L2157" s="9">
        <v>1250</v>
      </c>
      <c r="M2157" s="9">
        <f t="shared" si="114"/>
        <v>138.88888888888889</v>
      </c>
      <c r="N2157" s="9">
        <v>4</v>
      </c>
      <c r="O2157" s="9">
        <v>0</v>
      </c>
      <c r="P2157" s="9">
        <v>0</v>
      </c>
      <c r="Q2157" s="9">
        <v>11712</v>
      </c>
      <c r="R2157" s="9">
        <f t="shared" si="115"/>
        <v>1301.3333333333333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1</v>
      </c>
      <c r="AA2157" s="5">
        <v>0</v>
      </c>
      <c r="AB2157" s="5">
        <v>0</v>
      </c>
      <c r="AC2157" s="5">
        <v>1</v>
      </c>
      <c r="AD2157" s="5">
        <v>0</v>
      </c>
      <c r="AE2157" s="115">
        <v>1640</v>
      </c>
      <c r="AF2157" s="5">
        <v>0</v>
      </c>
    </row>
    <row r="2158" spans="1:32" x14ac:dyDescent="0.25">
      <c r="A2158" s="2">
        <v>2012</v>
      </c>
      <c r="B2158" s="1" t="s">
        <v>34</v>
      </c>
      <c r="C2158" s="9">
        <v>66</v>
      </c>
      <c r="D2158" s="9">
        <v>8753.6</v>
      </c>
      <c r="E2158" s="9">
        <f t="shared" si="116"/>
        <v>11052.525252525251</v>
      </c>
      <c r="F2158" s="9">
        <v>3630</v>
      </c>
      <c r="G2158" s="9">
        <v>1236</v>
      </c>
      <c r="H2158" s="9">
        <v>265</v>
      </c>
      <c r="I2158" s="9">
        <v>0</v>
      </c>
      <c r="J2158" s="9">
        <v>0</v>
      </c>
      <c r="K2158" s="9">
        <v>0</v>
      </c>
      <c r="L2158" s="9">
        <v>2333</v>
      </c>
      <c r="M2158" s="9">
        <f t="shared" si="114"/>
        <v>35.348484848484851</v>
      </c>
      <c r="N2158" s="9">
        <v>8</v>
      </c>
      <c r="O2158" s="9">
        <v>1</v>
      </c>
      <c r="P2158" s="9">
        <v>2</v>
      </c>
      <c r="Q2158" s="9">
        <v>52939</v>
      </c>
      <c r="R2158" s="9">
        <f t="shared" si="115"/>
        <v>802.10606060606062</v>
      </c>
      <c r="S2158" s="5">
        <v>1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1</v>
      </c>
      <c r="AA2158" s="5">
        <v>0</v>
      </c>
      <c r="AB2158" s="5">
        <v>0</v>
      </c>
      <c r="AC2158" s="5">
        <v>1</v>
      </c>
      <c r="AD2158" s="5">
        <v>0</v>
      </c>
      <c r="AE2158" s="115">
        <v>19333</v>
      </c>
      <c r="AF2158" s="5">
        <v>0</v>
      </c>
    </row>
    <row r="2159" spans="1:32" x14ac:dyDescent="0.25">
      <c r="A2159" s="2">
        <v>2012</v>
      </c>
      <c r="B2159" s="1" t="s">
        <v>30</v>
      </c>
      <c r="C2159" s="9">
        <v>39</v>
      </c>
      <c r="D2159" s="9">
        <v>3464.7</v>
      </c>
      <c r="E2159" s="9">
        <f t="shared" si="116"/>
        <v>7403.205128205127</v>
      </c>
      <c r="F2159" s="9">
        <v>999</v>
      </c>
      <c r="G2159" s="9">
        <v>361</v>
      </c>
      <c r="H2159" s="9">
        <v>156</v>
      </c>
      <c r="I2159" s="9">
        <v>0</v>
      </c>
      <c r="J2159" s="9">
        <v>0</v>
      </c>
      <c r="K2159" s="9">
        <v>0</v>
      </c>
      <c r="L2159" s="9">
        <v>1898</v>
      </c>
      <c r="M2159" s="9">
        <f t="shared" si="114"/>
        <v>48.666666666666664</v>
      </c>
      <c r="N2159" s="9">
        <v>7</v>
      </c>
      <c r="O2159" s="9">
        <v>2</v>
      </c>
      <c r="P2159" s="9">
        <v>0</v>
      </c>
      <c r="Q2159" s="9">
        <v>25464</v>
      </c>
      <c r="R2159" s="9">
        <f t="shared" si="115"/>
        <v>652.92307692307691</v>
      </c>
      <c r="S2159" s="5">
        <v>1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1</v>
      </c>
      <c r="AA2159" s="5">
        <v>0</v>
      </c>
      <c r="AB2159" s="5">
        <v>0</v>
      </c>
      <c r="AC2159" s="5">
        <v>1</v>
      </c>
      <c r="AD2159" s="5">
        <v>0</v>
      </c>
      <c r="AE2159" s="115">
        <v>6480</v>
      </c>
      <c r="AF2159" s="5">
        <v>0</v>
      </c>
    </row>
    <row r="2160" spans="1:32" x14ac:dyDescent="0.25">
      <c r="A2160" s="2">
        <v>2012</v>
      </c>
      <c r="B2160" s="1" t="s">
        <v>36</v>
      </c>
      <c r="C2160" s="9">
        <v>3</v>
      </c>
      <c r="D2160" s="9">
        <v>266</v>
      </c>
      <c r="E2160" s="9">
        <f t="shared" si="116"/>
        <v>7388.8888888888896</v>
      </c>
      <c r="F2160" s="9">
        <v>0</v>
      </c>
      <c r="G2160" s="9">
        <v>0</v>
      </c>
      <c r="H2160" s="9">
        <v>0</v>
      </c>
      <c r="I2160" s="9">
        <v>0</v>
      </c>
      <c r="J2160" s="9">
        <v>0</v>
      </c>
      <c r="K2160" s="9">
        <v>0</v>
      </c>
      <c r="L2160" s="9">
        <v>160</v>
      </c>
      <c r="M2160" s="9">
        <f t="shared" si="114"/>
        <v>53.333333333333336</v>
      </c>
      <c r="N2160" s="9">
        <v>0</v>
      </c>
      <c r="O2160" s="9">
        <v>0</v>
      </c>
      <c r="P2160" s="9">
        <v>0</v>
      </c>
      <c r="Q2160" s="9">
        <v>8664</v>
      </c>
      <c r="R2160" s="9">
        <f t="shared" si="115"/>
        <v>2888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0</v>
      </c>
      <c r="AD2160" s="5">
        <v>0</v>
      </c>
      <c r="AE2160" s="115">
        <v>651</v>
      </c>
      <c r="AF2160" s="5">
        <v>1</v>
      </c>
    </row>
    <row r="2161" spans="1:32" x14ac:dyDescent="0.25">
      <c r="A2161" s="2">
        <v>2012</v>
      </c>
      <c r="B2161" s="1" t="s">
        <v>31</v>
      </c>
      <c r="C2161" s="9">
        <v>1580</v>
      </c>
      <c r="D2161" s="9">
        <v>354650</v>
      </c>
      <c r="E2161" s="9">
        <f t="shared" si="116"/>
        <v>18705.168776371309</v>
      </c>
      <c r="F2161" s="9">
        <v>2125</v>
      </c>
      <c r="G2161" s="9">
        <v>660</v>
      </c>
      <c r="H2161" s="9">
        <v>276</v>
      </c>
      <c r="I2161" s="9">
        <v>0</v>
      </c>
      <c r="J2161" s="9">
        <v>2617.8000000000002</v>
      </c>
      <c r="K2161" s="9">
        <v>1611.6</v>
      </c>
      <c r="L2161" s="9">
        <v>58843</v>
      </c>
      <c r="M2161" s="9">
        <f t="shared" si="114"/>
        <v>37.242405063291137</v>
      </c>
      <c r="N2161" s="9">
        <v>139</v>
      </c>
      <c r="O2161" s="9">
        <v>37</v>
      </c>
      <c r="P2161" s="9">
        <v>0</v>
      </c>
      <c r="Q2161" s="9">
        <v>1824040</v>
      </c>
      <c r="R2161" s="9">
        <f t="shared" si="115"/>
        <v>1154.4556962025317</v>
      </c>
      <c r="S2161" s="5">
        <v>1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1</v>
      </c>
      <c r="AA2161" s="5">
        <v>0</v>
      </c>
      <c r="AB2161" s="5">
        <v>1</v>
      </c>
      <c r="AC2161" s="5">
        <v>1</v>
      </c>
      <c r="AD2161" s="5">
        <v>1</v>
      </c>
      <c r="AE2161" s="115">
        <v>1668443</v>
      </c>
      <c r="AF2161" s="5">
        <v>1</v>
      </c>
    </row>
    <row r="2162" spans="1:32" x14ac:dyDescent="0.25">
      <c r="A2162" s="2">
        <v>2012</v>
      </c>
      <c r="B2162" s="1" t="s">
        <v>31</v>
      </c>
      <c r="C2162" s="9">
        <v>171</v>
      </c>
      <c r="D2162" s="9">
        <v>28579</v>
      </c>
      <c r="E2162" s="9">
        <f t="shared" si="116"/>
        <v>13927.387914230019</v>
      </c>
      <c r="F2162" s="9">
        <v>363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5130</v>
      </c>
      <c r="M2162" s="9">
        <f t="shared" si="114"/>
        <v>30</v>
      </c>
      <c r="N2162" s="9">
        <v>18</v>
      </c>
      <c r="O2162" s="9">
        <v>0</v>
      </c>
      <c r="P2162" s="9">
        <v>0</v>
      </c>
      <c r="Q2162" s="9">
        <v>136938</v>
      </c>
      <c r="R2162" s="9">
        <f t="shared" si="115"/>
        <v>800.80701754385962</v>
      </c>
      <c r="S2162" s="5">
        <v>0</v>
      </c>
      <c r="T2162" s="5">
        <v>0</v>
      </c>
      <c r="U2162" s="5">
        <v>0</v>
      </c>
      <c r="V2162" s="5">
        <v>0</v>
      </c>
      <c r="W2162" s="5">
        <v>1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0</v>
      </c>
      <c r="AD2162" s="5">
        <v>0</v>
      </c>
      <c r="AE2162" s="115">
        <v>109965</v>
      </c>
      <c r="AF2162" s="5">
        <v>0</v>
      </c>
    </row>
    <row r="2163" spans="1:32" x14ac:dyDescent="0.25">
      <c r="A2163" s="2">
        <v>2012</v>
      </c>
      <c r="B2163" s="1" t="s">
        <v>31</v>
      </c>
      <c r="C2163" s="9">
        <v>250</v>
      </c>
      <c r="D2163" s="9">
        <v>56380</v>
      </c>
      <c r="E2163" s="9">
        <f t="shared" si="116"/>
        <v>18793.333333333332</v>
      </c>
      <c r="F2163" s="9">
        <v>0</v>
      </c>
      <c r="G2163" s="9">
        <v>0</v>
      </c>
      <c r="H2163" s="9">
        <v>0</v>
      </c>
      <c r="I2163" s="9">
        <v>16626</v>
      </c>
      <c r="J2163" s="9">
        <v>0</v>
      </c>
      <c r="K2163" s="9">
        <v>0</v>
      </c>
      <c r="L2163" s="9">
        <v>56177</v>
      </c>
      <c r="M2163" s="9">
        <f t="shared" si="114"/>
        <v>224.708</v>
      </c>
      <c r="N2163" s="9">
        <v>20</v>
      </c>
      <c r="O2163" s="9">
        <v>0</v>
      </c>
      <c r="P2163" s="9">
        <v>0</v>
      </c>
      <c r="Q2163" s="9">
        <v>246491</v>
      </c>
      <c r="R2163" s="9">
        <f t="shared" si="115"/>
        <v>985.96400000000006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1</v>
      </c>
      <c r="AB2163" s="5">
        <v>0</v>
      </c>
      <c r="AC2163" s="5">
        <v>0</v>
      </c>
      <c r="AD2163" s="5">
        <v>0</v>
      </c>
      <c r="AE2163" s="115">
        <v>320493</v>
      </c>
      <c r="AF2163" s="5">
        <v>0</v>
      </c>
    </row>
    <row r="2164" spans="1:32" x14ac:dyDescent="0.25">
      <c r="A2164" s="2">
        <v>2012</v>
      </c>
      <c r="B2164" s="1" t="s">
        <v>29</v>
      </c>
      <c r="C2164" s="84">
        <v>42</v>
      </c>
      <c r="D2164" s="84">
        <v>4968</v>
      </c>
      <c r="E2164" s="9">
        <f t="shared" si="116"/>
        <v>9857.1428571428569</v>
      </c>
      <c r="F2164" s="85">
        <v>1990</v>
      </c>
      <c r="G2164" s="86">
        <v>333</v>
      </c>
      <c r="H2164" s="87">
        <v>0</v>
      </c>
      <c r="I2164" s="16">
        <v>0</v>
      </c>
      <c r="J2164" s="16">
        <v>0</v>
      </c>
      <c r="K2164" s="16">
        <v>0</v>
      </c>
      <c r="L2164" s="116">
        <v>3554</v>
      </c>
      <c r="M2164" s="9">
        <f t="shared" si="114"/>
        <v>84.61904761904762</v>
      </c>
      <c r="N2164" s="116">
        <v>10</v>
      </c>
      <c r="O2164" s="116">
        <v>2</v>
      </c>
      <c r="P2164" s="16">
        <v>1</v>
      </c>
      <c r="Q2164" s="88">
        <v>39140</v>
      </c>
      <c r="R2164" s="9">
        <f t="shared" si="115"/>
        <v>931.90476190476193</v>
      </c>
      <c r="S2164" s="5">
        <v>1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1</v>
      </c>
      <c r="AA2164" s="5">
        <v>0</v>
      </c>
      <c r="AB2164" s="5">
        <v>0</v>
      </c>
      <c r="AC2164" s="5">
        <v>0</v>
      </c>
      <c r="AD2164" s="5">
        <v>0</v>
      </c>
      <c r="AE2164" s="115">
        <v>12356</v>
      </c>
      <c r="AF2164" s="5">
        <v>0</v>
      </c>
    </row>
    <row r="2165" spans="1:32" x14ac:dyDescent="0.25">
      <c r="A2165" s="2">
        <v>2012</v>
      </c>
      <c r="B2165" s="1" t="s">
        <v>29</v>
      </c>
      <c r="C2165" s="84">
        <v>3</v>
      </c>
      <c r="D2165" s="84">
        <v>336</v>
      </c>
      <c r="E2165" s="9">
        <f t="shared" si="116"/>
        <v>9333.3333333333339</v>
      </c>
      <c r="F2165" s="85">
        <v>575</v>
      </c>
      <c r="G2165" s="86">
        <v>73</v>
      </c>
      <c r="H2165" s="87">
        <v>30</v>
      </c>
      <c r="I2165" s="16">
        <v>0</v>
      </c>
      <c r="J2165" s="16">
        <v>0</v>
      </c>
      <c r="K2165" s="16">
        <v>0</v>
      </c>
      <c r="L2165" s="116">
        <v>65</v>
      </c>
      <c r="M2165" s="9">
        <f t="shared" si="114"/>
        <v>21.666666666666668</v>
      </c>
      <c r="N2165" s="116">
        <v>0</v>
      </c>
      <c r="O2165" s="116">
        <v>0</v>
      </c>
      <c r="P2165" s="16">
        <v>0</v>
      </c>
      <c r="Q2165" s="88">
        <v>1072</v>
      </c>
      <c r="R2165" s="9">
        <f t="shared" si="115"/>
        <v>357.33333333333331</v>
      </c>
      <c r="S2165" s="5">
        <v>1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1</v>
      </c>
      <c r="AA2165" s="5">
        <v>0</v>
      </c>
      <c r="AB2165" s="5">
        <v>0</v>
      </c>
      <c r="AC2165" s="5">
        <v>1</v>
      </c>
      <c r="AD2165" s="5">
        <v>0</v>
      </c>
      <c r="AE2165" s="115">
        <v>1847</v>
      </c>
      <c r="AF2165" s="5">
        <v>0</v>
      </c>
    </row>
    <row r="2166" spans="1:32" x14ac:dyDescent="0.25">
      <c r="A2166" s="2">
        <v>2012</v>
      </c>
      <c r="B2166" s="1" t="s">
        <v>30</v>
      </c>
      <c r="C2166" s="84">
        <v>24</v>
      </c>
      <c r="D2166" s="84">
        <v>2330</v>
      </c>
      <c r="E2166" s="9">
        <f t="shared" si="116"/>
        <v>8090.2777777777765</v>
      </c>
      <c r="F2166" s="85">
        <v>2264</v>
      </c>
      <c r="G2166" s="86">
        <v>218</v>
      </c>
      <c r="H2166" s="87">
        <v>120</v>
      </c>
      <c r="I2166" s="16">
        <v>0</v>
      </c>
      <c r="J2166" s="16">
        <v>0</v>
      </c>
      <c r="K2166" s="16">
        <v>0</v>
      </c>
      <c r="L2166" s="116">
        <v>2873</v>
      </c>
      <c r="M2166" s="9">
        <f t="shared" si="114"/>
        <v>119.70833333333333</v>
      </c>
      <c r="N2166" s="116">
        <v>8</v>
      </c>
      <c r="O2166" s="116">
        <v>4</v>
      </c>
      <c r="P2166" s="16">
        <v>1</v>
      </c>
      <c r="Q2166" s="88">
        <v>21121</v>
      </c>
      <c r="R2166" s="9">
        <f t="shared" si="115"/>
        <v>880.04166666666663</v>
      </c>
      <c r="S2166" s="5">
        <v>1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1</v>
      </c>
      <c r="AA2166" s="5">
        <v>0</v>
      </c>
      <c r="AB2166" s="5">
        <v>0</v>
      </c>
      <c r="AC2166" s="5">
        <v>1</v>
      </c>
      <c r="AD2166" s="5">
        <v>0</v>
      </c>
      <c r="AE2166" s="115">
        <v>6176</v>
      </c>
      <c r="AF2166" s="5">
        <v>0</v>
      </c>
    </row>
    <row r="2167" spans="1:32" x14ac:dyDescent="0.25">
      <c r="A2167" s="2">
        <v>2012</v>
      </c>
      <c r="B2167" s="1" t="s">
        <v>35</v>
      </c>
      <c r="C2167" s="84">
        <v>1</v>
      </c>
      <c r="D2167" s="84">
        <v>84</v>
      </c>
      <c r="E2167" s="9">
        <f t="shared" si="116"/>
        <v>7000</v>
      </c>
      <c r="F2167" s="85">
        <v>629</v>
      </c>
      <c r="G2167" s="86">
        <v>0</v>
      </c>
      <c r="H2167" s="87">
        <v>0</v>
      </c>
      <c r="I2167" s="16">
        <v>0</v>
      </c>
      <c r="J2167" s="16">
        <v>0</v>
      </c>
      <c r="K2167" s="16">
        <v>0</v>
      </c>
      <c r="L2167" s="116">
        <v>190</v>
      </c>
      <c r="M2167" s="9">
        <f t="shared" si="114"/>
        <v>190</v>
      </c>
      <c r="N2167" s="116">
        <v>3</v>
      </c>
      <c r="O2167" s="116">
        <v>0</v>
      </c>
      <c r="P2167" s="16">
        <v>0</v>
      </c>
      <c r="Q2167" s="88">
        <v>13645</v>
      </c>
      <c r="R2167" s="9">
        <f t="shared" si="115"/>
        <v>13645</v>
      </c>
      <c r="S2167" s="5">
        <v>1</v>
      </c>
      <c r="T2167" s="5">
        <v>0</v>
      </c>
      <c r="U2167" s="5">
        <v>1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115">
        <v>1610</v>
      </c>
      <c r="AF2167" s="5">
        <v>0</v>
      </c>
    </row>
    <row r="2168" spans="1:32" x14ac:dyDescent="0.25">
      <c r="A2168" s="2">
        <v>2012</v>
      </c>
      <c r="B2168" s="1" t="s">
        <v>35</v>
      </c>
      <c r="C2168" s="84">
        <v>19</v>
      </c>
      <c r="D2168" s="84">
        <v>1720</v>
      </c>
      <c r="E2168" s="9">
        <f t="shared" si="116"/>
        <v>7543.8596491228072</v>
      </c>
      <c r="F2168" s="85">
        <v>1546</v>
      </c>
      <c r="G2168" s="86">
        <v>226</v>
      </c>
      <c r="H2168" s="87">
        <v>126</v>
      </c>
      <c r="I2168" s="16">
        <v>0</v>
      </c>
      <c r="J2168" s="16">
        <v>0</v>
      </c>
      <c r="K2168" s="16">
        <v>0</v>
      </c>
      <c r="L2168" s="116">
        <v>2214</v>
      </c>
      <c r="M2168" s="9">
        <f t="shared" si="114"/>
        <v>116.52631578947368</v>
      </c>
      <c r="N2168" s="116">
        <v>7</v>
      </c>
      <c r="O2168" s="116">
        <v>2</v>
      </c>
      <c r="P2168" s="16">
        <v>1</v>
      </c>
      <c r="Q2168" s="88">
        <v>10843</v>
      </c>
      <c r="R2168" s="9">
        <f t="shared" si="115"/>
        <v>570.68421052631584</v>
      </c>
      <c r="S2168" s="5">
        <v>1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1</v>
      </c>
      <c r="AA2168" s="5">
        <v>0</v>
      </c>
      <c r="AB2168" s="5">
        <v>0</v>
      </c>
      <c r="AC2168" s="5">
        <v>1</v>
      </c>
      <c r="AD2168" s="5">
        <v>0</v>
      </c>
      <c r="AE2168" s="115">
        <v>4872</v>
      </c>
      <c r="AF2168" s="5">
        <v>0</v>
      </c>
    </row>
    <row r="2169" spans="1:32" x14ac:dyDescent="0.25">
      <c r="A2169" s="2">
        <v>2012</v>
      </c>
      <c r="B2169" s="1" t="s">
        <v>35</v>
      </c>
      <c r="C2169" s="84">
        <v>30</v>
      </c>
      <c r="D2169" s="84">
        <v>2667</v>
      </c>
      <c r="E2169" s="9">
        <f t="shared" si="116"/>
        <v>7408.3333333333339</v>
      </c>
      <c r="F2169" s="85">
        <v>1432</v>
      </c>
      <c r="G2169" s="86">
        <v>222</v>
      </c>
      <c r="H2169" s="87">
        <v>167</v>
      </c>
      <c r="I2169" s="16">
        <v>0</v>
      </c>
      <c r="J2169" s="16">
        <v>0</v>
      </c>
      <c r="K2169" s="16">
        <v>0</v>
      </c>
      <c r="L2169" s="116">
        <v>1603</v>
      </c>
      <c r="M2169" s="9">
        <f t="shared" si="114"/>
        <v>53.43333333333333</v>
      </c>
      <c r="N2169" s="116">
        <v>6</v>
      </c>
      <c r="O2169" s="116">
        <v>3</v>
      </c>
      <c r="P2169" s="16">
        <v>0</v>
      </c>
      <c r="Q2169" s="88">
        <v>13998</v>
      </c>
      <c r="R2169" s="9">
        <f t="shared" si="115"/>
        <v>466.6</v>
      </c>
      <c r="S2169" s="5">
        <v>1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1</v>
      </c>
      <c r="AA2169" s="5">
        <v>0</v>
      </c>
      <c r="AB2169" s="5">
        <v>0</v>
      </c>
      <c r="AC2169" s="5">
        <v>1</v>
      </c>
      <c r="AD2169" s="5">
        <v>0</v>
      </c>
      <c r="AE2169" s="115">
        <v>7535</v>
      </c>
      <c r="AF2169" s="5">
        <v>0</v>
      </c>
    </row>
    <row r="2170" spans="1:32" x14ac:dyDescent="0.25">
      <c r="A2170" s="2">
        <v>2012</v>
      </c>
      <c r="B2170" s="1" t="s">
        <v>31</v>
      </c>
      <c r="C2170" s="84">
        <v>15</v>
      </c>
      <c r="D2170" s="84">
        <v>1384</v>
      </c>
      <c r="E2170" s="9">
        <f t="shared" si="116"/>
        <v>7688.8888888888887</v>
      </c>
      <c r="F2170" s="85">
        <v>2665</v>
      </c>
      <c r="G2170" s="86">
        <v>134</v>
      </c>
      <c r="H2170" s="87">
        <v>35</v>
      </c>
      <c r="I2170" s="16">
        <v>127</v>
      </c>
      <c r="J2170" s="16">
        <v>1770</v>
      </c>
      <c r="K2170" s="16">
        <v>0</v>
      </c>
      <c r="L2170" s="116">
        <v>1365</v>
      </c>
      <c r="M2170" s="9">
        <f t="shared" si="114"/>
        <v>91</v>
      </c>
      <c r="N2170" s="116">
        <v>5</v>
      </c>
      <c r="O2170" s="116">
        <v>2</v>
      </c>
      <c r="P2170" s="16">
        <v>1</v>
      </c>
      <c r="Q2170" s="88">
        <v>15848</v>
      </c>
      <c r="R2170" s="9">
        <f t="shared" si="115"/>
        <v>1056.5333333333333</v>
      </c>
      <c r="S2170" s="5">
        <v>1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1</v>
      </c>
      <c r="AA2170" s="5">
        <v>1</v>
      </c>
      <c r="AB2170" s="5">
        <v>1</v>
      </c>
      <c r="AC2170" s="5">
        <v>1</v>
      </c>
      <c r="AD2170" s="5">
        <v>0</v>
      </c>
      <c r="AE2170" s="115">
        <v>5241</v>
      </c>
      <c r="AF2170" s="5">
        <v>0</v>
      </c>
    </row>
    <row r="2171" spans="1:32" x14ac:dyDescent="0.25">
      <c r="A2171" s="2">
        <v>2012</v>
      </c>
      <c r="B2171" s="1" t="s">
        <v>31</v>
      </c>
      <c r="C2171" s="84">
        <v>145</v>
      </c>
      <c r="D2171" s="84">
        <v>22801</v>
      </c>
      <c r="E2171" s="9">
        <f t="shared" si="116"/>
        <v>13104.022988505747</v>
      </c>
      <c r="F2171" s="85">
        <v>4603</v>
      </c>
      <c r="G2171" s="86">
        <v>1037</v>
      </c>
      <c r="H2171" s="87">
        <v>466</v>
      </c>
      <c r="I2171" s="16">
        <v>0</v>
      </c>
      <c r="J2171" s="16">
        <v>0</v>
      </c>
      <c r="K2171" s="16">
        <v>0</v>
      </c>
      <c r="L2171" s="116">
        <v>7044</v>
      </c>
      <c r="M2171" s="9">
        <f t="shared" si="114"/>
        <v>48.579310344827583</v>
      </c>
      <c r="N2171" s="116">
        <f>15+1</f>
        <v>16</v>
      </c>
      <c r="O2171" s="116">
        <v>4</v>
      </c>
      <c r="P2171" s="16">
        <v>2</v>
      </c>
      <c r="Q2171" s="88">
        <v>123742</v>
      </c>
      <c r="R2171" s="9">
        <f t="shared" si="115"/>
        <v>853.39310344827584</v>
      </c>
      <c r="S2171" s="5">
        <v>1</v>
      </c>
      <c r="T2171" s="5">
        <v>1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1</v>
      </c>
      <c r="AA2171" s="5">
        <v>0</v>
      </c>
      <c r="AB2171" s="5">
        <v>0</v>
      </c>
      <c r="AC2171" s="5">
        <v>1</v>
      </c>
      <c r="AD2171" s="5">
        <v>0</v>
      </c>
      <c r="AE2171" s="115">
        <v>64538</v>
      </c>
      <c r="AF2171" s="5">
        <v>1</v>
      </c>
    </row>
    <row r="2172" spans="1:32" x14ac:dyDescent="0.25">
      <c r="A2172" s="2">
        <v>2012</v>
      </c>
      <c r="B2172" s="1" t="s">
        <v>29</v>
      </c>
      <c r="C2172" s="84">
        <v>21</v>
      </c>
      <c r="D2172" s="84">
        <v>1757</v>
      </c>
      <c r="E2172" s="9">
        <f t="shared" si="116"/>
        <v>6972.2222222222226</v>
      </c>
      <c r="F2172" s="85">
        <v>760</v>
      </c>
      <c r="G2172" s="86">
        <v>111</v>
      </c>
      <c r="H2172" s="87">
        <v>81</v>
      </c>
      <c r="I2172" s="16">
        <v>0</v>
      </c>
      <c r="J2172" s="16">
        <v>0</v>
      </c>
      <c r="K2172" s="16">
        <v>0</v>
      </c>
      <c r="L2172" s="116">
        <v>585</v>
      </c>
      <c r="M2172" s="9">
        <f t="shared" si="114"/>
        <v>27.857142857142858</v>
      </c>
      <c r="N2172" s="116">
        <v>3</v>
      </c>
      <c r="O2172" s="116">
        <v>0</v>
      </c>
      <c r="P2172" s="16">
        <v>0</v>
      </c>
      <c r="Q2172" s="88">
        <v>5630</v>
      </c>
      <c r="R2172" s="9">
        <f t="shared" si="115"/>
        <v>268.09523809523807</v>
      </c>
      <c r="S2172" s="5">
        <v>1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1</v>
      </c>
      <c r="AA2172" s="5">
        <v>0</v>
      </c>
      <c r="AB2172" s="5">
        <v>0</v>
      </c>
      <c r="AC2172" s="5">
        <v>1</v>
      </c>
      <c r="AD2172" s="5">
        <v>0</v>
      </c>
      <c r="AE2172" s="115">
        <v>5238</v>
      </c>
      <c r="AF2172" s="5">
        <v>0</v>
      </c>
    </row>
    <row r="2173" spans="1:32" x14ac:dyDescent="0.25">
      <c r="A2173" s="2">
        <v>2012</v>
      </c>
      <c r="B2173" s="1" t="s">
        <v>29</v>
      </c>
      <c r="C2173" s="84">
        <v>38</v>
      </c>
      <c r="D2173" s="84">
        <v>3260</v>
      </c>
      <c r="E2173" s="9">
        <f t="shared" si="116"/>
        <v>7149.1228070175439</v>
      </c>
      <c r="F2173" s="85">
        <v>1705</v>
      </c>
      <c r="G2173" s="86">
        <v>170</v>
      </c>
      <c r="H2173" s="87">
        <v>137</v>
      </c>
      <c r="I2173" s="15">
        <v>0</v>
      </c>
      <c r="J2173" s="15">
        <v>0</v>
      </c>
      <c r="K2173" s="15">
        <v>0</v>
      </c>
      <c r="L2173" s="116">
        <v>3435</v>
      </c>
      <c r="M2173" s="9">
        <f t="shared" si="114"/>
        <v>90.39473684210526</v>
      </c>
      <c r="N2173" s="116">
        <v>10</v>
      </c>
      <c r="O2173" s="116">
        <v>2</v>
      </c>
      <c r="P2173" s="15">
        <v>1</v>
      </c>
      <c r="Q2173" s="88">
        <v>14271</v>
      </c>
      <c r="R2173" s="9">
        <f t="shared" si="115"/>
        <v>375.55263157894734</v>
      </c>
      <c r="S2173" s="5">
        <v>1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1</v>
      </c>
      <c r="AA2173" s="5">
        <v>0</v>
      </c>
      <c r="AB2173" s="5">
        <v>0</v>
      </c>
      <c r="AC2173" s="5">
        <v>1</v>
      </c>
      <c r="AD2173" s="5">
        <v>0</v>
      </c>
      <c r="AE2173" s="115">
        <v>7602</v>
      </c>
      <c r="AF2173" s="5">
        <v>0</v>
      </c>
    </row>
    <row r="2174" spans="1:32" x14ac:dyDescent="0.25">
      <c r="A2174" s="2">
        <v>2012</v>
      </c>
      <c r="B2174" s="1" t="s">
        <v>30</v>
      </c>
      <c r="C2174" s="84">
        <v>12</v>
      </c>
      <c r="D2174" s="84">
        <v>992</v>
      </c>
      <c r="E2174" s="9">
        <f t="shared" si="116"/>
        <v>6888.8888888888896</v>
      </c>
      <c r="F2174" s="85">
        <v>2587</v>
      </c>
      <c r="G2174" s="86">
        <v>48</v>
      </c>
      <c r="H2174" s="87">
        <v>43</v>
      </c>
      <c r="I2174" s="15">
        <v>0</v>
      </c>
      <c r="J2174" s="15">
        <v>0</v>
      </c>
      <c r="K2174" s="15">
        <v>0</v>
      </c>
      <c r="L2174" s="116">
        <v>2225</v>
      </c>
      <c r="M2174" s="9">
        <f t="shared" si="114"/>
        <v>185.41666666666666</v>
      </c>
      <c r="N2174" s="116">
        <v>0</v>
      </c>
      <c r="O2174" s="116">
        <v>0</v>
      </c>
      <c r="P2174" s="15">
        <v>0</v>
      </c>
      <c r="Q2174" s="88">
        <v>6786</v>
      </c>
      <c r="R2174" s="9">
        <f t="shared" si="115"/>
        <v>565.5</v>
      </c>
      <c r="S2174" s="5">
        <v>1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1</v>
      </c>
      <c r="AA2174" s="5">
        <v>0</v>
      </c>
      <c r="AB2174" s="5">
        <v>0</v>
      </c>
      <c r="AC2174" s="5">
        <v>1</v>
      </c>
      <c r="AD2174" s="5">
        <v>0</v>
      </c>
      <c r="AE2174" s="115">
        <v>6522</v>
      </c>
      <c r="AF2174" s="5">
        <v>0</v>
      </c>
    </row>
    <row r="2175" spans="1:32" x14ac:dyDescent="0.25">
      <c r="A2175" s="2">
        <v>2012</v>
      </c>
      <c r="B2175" s="1" t="s">
        <v>30</v>
      </c>
      <c r="C2175" s="84">
        <v>3</v>
      </c>
      <c r="D2175" s="84">
        <v>260</v>
      </c>
      <c r="E2175" s="9">
        <f t="shared" si="116"/>
        <v>7222.2222222222226</v>
      </c>
      <c r="F2175" s="85">
        <v>1243</v>
      </c>
      <c r="G2175" s="86">
        <v>39</v>
      </c>
      <c r="H2175" s="87">
        <v>17</v>
      </c>
      <c r="I2175" s="15">
        <v>0</v>
      </c>
      <c r="J2175" s="15">
        <v>0</v>
      </c>
      <c r="K2175" s="15">
        <v>0</v>
      </c>
      <c r="L2175" s="116">
        <v>3126</v>
      </c>
      <c r="M2175" s="9">
        <f t="shared" si="114"/>
        <v>1042</v>
      </c>
      <c r="N2175" s="116">
        <v>9</v>
      </c>
      <c r="O2175" s="116">
        <v>2</v>
      </c>
      <c r="P2175" s="15">
        <v>0</v>
      </c>
      <c r="Q2175" s="88">
        <v>2111</v>
      </c>
      <c r="R2175" s="9">
        <f t="shared" si="115"/>
        <v>703.66666666666663</v>
      </c>
      <c r="S2175" s="5">
        <v>1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1</v>
      </c>
      <c r="AA2175" s="5">
        <v>0</v>
      </c>
      <c r="AB2175" s="5">
        <v>0</v>
      </c>
      <c r="AC2175" s="5">
        <v>1</v>
      </c>
      <c r="AD2175" s="5">
        <v>0</v>
      </c>
      <c r="AE2175" s="115">
        <v>408</v>
      </c>
      <c r="AF2175" s="5">
        <v>0</v>
      </c>
    </row>
    <row r="2176" spans="1:32" x14ac:dyDescent="0.25">
      <c r="A2176" s="2">
        <v>2012</v>
      </c>
      <c r="B2176" s="1" t="s">
        <v>35</v>
      </c>
      <c r="C2176" s="84">
        <v>15</v>
      </c>
      <c r="D2176" s="84">
        <v>1686</v>
      </c>
      <c r="E2176" s="9">
        <f t="shared" si="116"/>
        <v>9366.6666666666679</v>
      </c>
      <c r="F2176" s="85">
        <v>2229</v>
      </c>
      <c r="G2176" s="86">
        <v>274</v>
      </c>
      <c r="H2176" s="87">
        <v>271</v>
      </c>
      <c r="I2176" s="15">
        <v>0</v>
      </c>
      <c r="J2176" s="15">
        <v>0</v>
      </c>
      <c r="K2176" s="15">
        <v>0</v>
      </c>
      <c r="L2176" s="116">
        <v>3511</v>
      </c>
      <c r="M2176" s="9">
        <f t="shared" si="114"/>
        <v>234.06666666666666</v>
      </c>
      <c r="N2176" s="116">
        <v>15</v>
      </c>
      <c r="O2176" s="116">
        <v>2</v>
      </c>
      <c r="P2176" s="15">
        <v>2</v>
      </c>
      <c r="Q2176" s="88">
        <v>23311</v>
      </c>
      <c r="R2176" s="9">
        <f t="shared" si="115"/>
        <v>1554.0666666666666</v>
      </c>
      <c r="S2176" s="5">
        <v>1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1</v>
      </c>
      <c r="AA2176" s="5">
        <v>0</v>
      </c>
      <c r="AB2176" s="5">
        <v>0</v>
      </c>
      <c r="AC2176" s="5">
        <v>1</v>
      </c>
      <c r="AD2176" s="5">
        <v>0</v>
      </c>
      <c r="AE2176" s="115">
        <v>8611</v>
      </c>
      <c r="AF2176" s="5">
        <v>0</v>
      </c>
    </row>
    <row r="2177" spans="1:32" x14ac:dyDescent="0.25">
      <c r="A2177" s="2">
        <v>2012</v>
      </c>
      <c r="B2177" s="1" t="s">
        <v>29</v>
      </c>
      <c r="C2177" s="84">
        <v>1</v>
      </c>
      <c r="D2177" s="84">
        <v>83</v>
      </c>
      <c r="E2177" s="9">
        <f t="shared" si="116"/>
        <v>6916.666666666667</v>
      </c>
      <c r="F2177" s="85">
        <v>400</v>
      </c>
      <c r="G2177" s="86">
        <v>0</v>
      </c>
      <c r="H2177" s="87">
        <v>0</v>
      </c>
      <c r="I2177" s="15">
        <v>0</v>
      </c>
      <c r="J2177" s="15">
        <v>0</v>
      </c>
      <c r="K2177" s="15">
        <v>0</v>
      </c>
      <c r="L2177" s="116">
        <v>75</v>
      </c>
      <c r="M2177" s="9">
        <f t="shared" si="114"/>
        <v>75</v>
      </c>
      <c r="N2177" s="116">
        <v>1</v>
      </c>
      <c r="O2177" s="116">
        <v>0</v>
      </c>
      <c r="P2177" s="15">
        <v>0</v>
      </c>
      <c r="Q2177" s="88">
        <v>592</v>
      </c>
      <c r="R2177" s="9">
        <f t="shared" si="115"/>
        <v>592</v>
      </c>
      <c r="S2177" s="5">
        <v>1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115">
        <v>84</v>
      </c>
      <c r="AF2177" s="5">
        <v>0</v>
      </c>
    </row>
    <row r="2178" spans="1:32" x14ac:dyDescent="0.25">
      <c r="A2178" s="2">
        <v>2012</v>
      </c>
      <c r="B2178" s="1" t="s">
        <v>30</v>
      </c>
      <c r="C2178" s="9">
        <v>3</v>
      </c>
      <c r="D2178" s="9">
        <v>106</v>
      </c>
      <c r="E2178" s="9">
        <f t="shared" si="116"/>
        <v>2944.4444444444448</v>
      </c>
      <c r="F2178" s="32">
        <v>2005</v>
      </c>
      <c r="G2178" s="16">
        <v>0</v>
      </c>
      <c r="H2178" s="16">
        <v>0</v>
      </c>
      <c r="I2178" s="9">
        <v>0</v>
      </c>
      <c r="J2178" s="9">
        <v>0</v>
      </c>
      <c r="K2178" s="9">
        <v>0</v>
      </c>
      <c r="L2178" s="9">
        <v>1665</v>
      </c>
      <c r="M2178" s="9">
        <f t="shared" si="114"/>
        <v>555</v>
      </c>
      <c r="N2178" s="9">
        <v>9</v>
      </c>
      <c r="O2178" s="9">
        <v>3</v>
      </c>
      <c r="P2178" s="9">
        <v>1</v>
      </c>
      <c r="Q2178" s="9">
        <v>2534</v>
      </c>
      <c r="R2178" s="9">
        <f t="shared" si="115"/>
        <v>844.66666666666663</v>
      </c>
      <c r="S2178" s="5">
        <v>1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115">
        <v>538</v>
      </c>
      <c r="AF2178" s="5">
        <v>0</v>
      </c>
    </row>
    <row r="2179" spans="1:32" x14ac:dyDescent="0.25">
      <c r="A2179" s="2">
        <v>2012</v>
      </c>
      <c r="B2179" s="1" t="s">
        <v>30</v>
      </c>
      <c r="C2179" s="9">
        <v>11</v>
      </c>
      <c r="D2179" s="9">
        <v>992</v>
      </c>
      <c r="E2179" s="9">
        <f t="shared" si="116"/>
        <v>7515.1515151515159</v>
      </c>
      <c r="F2179" s="32">
        <v>2259</v>
      </c>
      <c r="G2179" s="32">
        <v>77</v>
      </c>
      <c r="H2179" s="32">
        <v>57</v>
      </c>
      <c r="I2179" s="9">
        <v>0</v>
      </c>
      <c r="J2179" s="9">
        <v>0</v>
      </c>
      <c r="K2179" s="9">
        <v>0</v>
      </c>
      <c r="L2179" s="9">
        <v>1680</v>
      </c>
      <c r="M2179" s="9">
        <f t="shared" si="114"/>
        <v>152.72727272727272</v>
      </c>
      <c r="N2179" s="9">
        <v>6</v>
      </c>
      <c r="O2179" s="9">
        <v>0</v>
      </c>
      <c r="P2179" s="9">
        <v>0</v>
      </c>
      <c r="Q2179" s="9">
        <v>4519</v>
      </c>
      <c r="R2179" s="9">
        <f t="shared" si="115"/>
        <v>410.81818181818181</v>
      </c>
      <c r="S2179" s="5">
        <v>1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1</v>
      </c>
      <c r="AA2179" s="5">
        <v>0</v>
      </c>
      <c r="AB2179" s="5">
        <v>0</v>
      </c>
      <c r="AC2179" s="5">
        <v>1</v>
      </c>
      <c r="AD2179" s="5">
        <v>0</v>
      </c>
      <c r="AE2179" s="115">
        <v>2161</v>
      </c>
      <c r="AF2179" s="5">
        <v>0</v>
      </c>
    </row>
    <row r="2180" spans="1:32" x14ac:dyDescent="0.25">
      <c r="A2180" s="2">
        <v>2012</v>
      </c>
      <c r="B2180" s="1" t="s">
        <v>30</v>
      </c>
      <c r="C2180" s="9">
        <v>15</v>
      </c>
      <c r="D2180" s="9">
        <v>428</v>
      </c>
      <c r="E2180" s="9">
        <f t="shared" si="116"/>
        <v>2377.7777777777778</v>
      </c>
      <c r="F2180" s="32">
        <v>1259</v>
      </c>
      <c r="G2180" s="16">
        <v>46</v>
      </c>
      <c r="H2180" s="16">
        <v>38</v>
      </c>
      <c r="I2180" s="9">
        <v>0</v>
      </c>
      <c r="J2180" s="9">
        <v>0</v>
      </c>
      <c r="K2180" s="9">
        <v>0</v>
      </c>
      <c r="L2180" s="9">
        <v>2160</v>
      </c>
      <c r="M2180" s="9">
        <f t="shared" ref="M2180:M2243" si="117">L2180/C2180</f>
        <v>144</v>
      </c>
      <c r="N2180" s="9">
        <v>6</v>
      </c>
      <c r="O2180" s="9">
        <v>4</v>
      </c>
      <c r="P2180" s="9">
        <v>3</v>
      </c>
      <c r="Q2180" s="9">
        <v>13517</v>
      </c>
      <c r="R2180" s="9">
        <f t="shared" ref="R2180:R2243" si="118">Q2180/C2180</f>
        <v>901.13333333333333</v>
      </c>
      <c r="S2180" s="5">
        <v>1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1</v>
      </c>
      <c r="AA2180" s="5">
        <v>0</v>
      </c>
      <c r="AB2180" s="5">
        <v>0</v>
      </c>
      <c r="AC2180" s="5">
        <v>1</v>
      </c>
      <c r="AD2180" s="5">
        <v>0</v>
      </c>
      <c r="AE2180" s="115">
        <v>1176</v>
      </c>
      <c r="AF2180" s="5">
        <v>0</v>
      </c>
    </row>
    <row r="2181" spans="1:32" x14ac:dyDescent="0.25">
      <c r="A2181" s="2">
        <v>2012</v>
      </c>
      <c r="B2181" s="1" t="s">
        <v>30</v>
      </c>
      <c r="C2181" s="9">
        <v>3</v>
      </c>
      <c r="D2181" s="9">
        <v>204</v>
      </c>
      <c r="E2181" s="9">
        <f t="shared" si="116"/>
        <v>5666.666666666667</v>
      </c>
      <c r="F2181" s="32">
        <v>1616</v>
      </c>
      <c r="G2181" s="16">
        <v>1</v>
      </c>
      <c r="H2181" s="16">
        <v>0</v>
      </c>
      <c r="I2181" s="9">
        <v>0</v>
      </c>
      <c r="J2181" s="9">
        <v>0</v>
      </c>
      <c r="K2181" s="9">
        <v>0</v>
      </c>
      <c r="L2181" s="9">
        <v>1170</v>
      </c>
      <c r="M2181" s="9">
        <f t="shared" si="117"/>
        <v>390</v>
      </c>
      <c r="N2181" s="9">
        <v>5</v>
      </c>
      <c r="O2181" s="9">
        <v>1</v>
      </c>
      <c r="P2181" s="9">
        <v>0</v>
      </c>
      <c r="Q2181" s="9">
        <v>3408</v>
      </c>
      <c r="R2181" s="9">
        <f t="shared" si="118"/>
        <v>1136</v>
      </c>
      <c r="S2181" s="5">
        <v>1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1</v>
      </c>
      <c r="AA2181" s="5">
        <v>0</v>
      </c>
      <c r="AB2181" s="5">
        <v>0</v>
      </c>
      <c r="AC2181" s="5">
        <v>0</v>
      </c>
      <c r="AD2181" s="5">
        <v>0</v>
      </c>
      <c r="AE2181" s="115">
        <v>446</v>
      </c>
      <c r="AF2181" s="5">
        <v>0</v>
      </c>
    </row>
    <row r="2182" spans="1:32" x14ac:dyDescent="0.25">
      <c r="A2182" s="2">
        <v>2012</v>
      </c>
      <c r="B2182" s="1" t="s">
        <v>30</v>
      </c>
      <c r="C2182" s="9">
        <v>4</v>
      </c>
      <c r="D2182" s="9">
        <v>313</v>
      </c>
      <c r="E2182" s="9">
        <f t="shared" si="116"/>
        <v>6520.833333333333</v>
      </c>
      <c r="F2182" s="32">
        <v>2266</v>
      </c>
      <c r="G2182" s="16">
        <v>0</v>
      </c>
      <c r="H2182" s="16">
        <v>0</v>
      </c>
      <c r="I2182" s="9">
        <v>0</v>
      </c>
      <c r="J2182" s="9">
        <v>0</v>
      </c>
      <c r="K2182" s="9">
        <v>0</v>
      </c>
      <c r="L2182" s="9">
        <v>1800</v>
      </c>
      <c r="M2182" s="9">
        <f t="shared" si="117"/>
        <v>450</v>
      </c>
      <c r="N2182" s="9">
        <v>1</v>
      </c>
      <c r="O2182" s="9">
        <v>1</v>
      </c>
      <c r="P2182" s="9">
        <v>0</v>
      </c>
      <c r="Q2182" s="9">
        <v>8775</v>
      </c>
      <c r="R2182" s="9">
        <f t="shared" si="118"/>
        <v>2193.75</v>
      </c>
      <c r="S2182" s="5">
        <v>1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115">
        <v>896</v>
      </c>
      <c r="AF2182" s="5">
        <v>0</v>
      </c>
    </row>
    <row r="2183" spans="1:32" x14ac:dyDescent="0.25">
      <c r="A2183" s="2">
        <v>2012</v>
      </c>
      <c r="B2183" s="1" t="s">
        <v>30</v>
      </c>
      <c r="C2183" s="9">
        <v>76</v>
      </c>
      <c r="D2183" s="9">
        <v>9112</v>
      </c>
      <c r="E2183" s="9">
        <f t="shared" si="116"/>
        <v>9991.2280701754389</v>
      </c>
      <c r="F2183" s="32">
        <v>2667</v>
      </c>
      <c r="G2183" s="16">
        <v>887</v>
      </c>
      <c r="H2183" s="16">
        <v>393</v>
      </c>
      <c r="I2183" s="9">
        <v>0</v>
      </c>
      <c r="J2183" s="9">
        <v>0</v>
      </c>
      <c r="K2183" s="9">
        <v>0</v>
      </c>
      <c r="L2183" s="9">
        <v>5367</v>
      </c>
      <c r="M2183" s="9">
        <f t="shared" si="117"/>
        <v>70.618421052631575</v>
      </c>
      <c r="N2183" s="9">
        <v>18</v>
      </c>
      <c r="O2183" s="9">
        <v>3</v>
      </c>
      <c r="P2183" s="9">
        <v>2</v>
      </c>
      <c r="Q2183" s="9">
        <v>41822</v>
      </c>
      <c r="R2183" s="9">
        <f t="shared" si="118"/>
        <v>550.28947368421052</v>
      </c>
      <c r="S2183" s="5">
        <v>1</v>
      </c>
      <c r="T2183" s="5">
        <v>0</v>
      </c>
      <c r="U2183" s="5">
        <v>1</v>
      </c>
      <c r="V2183" s="5">
        <v>0</v>
      </c>
      <c r="W2183" s="5">
        <v>0</v>
      </c>
      <c r="X2183" s="5">
        <v>0</v>
      </c>
      <c r="Y2183" s="5">
        <v>0</v>
      </c>
      <c r="Z2183" s="5">
        <v>1</v>
      </c>
      <c r="AA2183" s="5">
        <v>0</v>
      </c>
      <c r="AB2183" s="5">
        <v>0</v>
      </c>
      <c r="AC2183" s="5">
        <v>1</v>
      </c>
      <c r="AD2183" s="5">
        <v>0</v>
      </c>
      <c r="AE2183" s="115">
        <v>22101</v>
      </c>
      <c r="AF2183" s="5">
        <v>0</v>
      </c>
    </row>
    <row r="2184" spans="1:32" x14ac:dyDescent="0.25">
      <c r="A2184" s="2">
        <v>2012</v>
      </c>
      <c r="B2184" s="1" t="s">
        <v>30</v>
      </c>
      <c r="C2184" s="9">
        <v>13</v>
      </c>
      <c r="D2184" s="9">
        <v>1121</v>
      </c>
      <c r="E2184" s="9">
        <f t="shared" si="116"/>
        <v>7185.8974358974356</v>
      </c>
      <c r="F2184" s="32">
        <v>1531</v>
      </c>
      <c r="G2184" s="16">
        <v>225</v>
      </c>
      <c r="H2184" s="16">
        <v>0</v>
      </c>
      <c r="I2184" s="9">
        <v>0</v>
      </c>
      <c r="J2184" s="9">
        <v>0</v>
      </c>
      <c r="K2184" s="9">
        <v>0</v>
      </c>
      <c r="L2184" s="9">
        <v>3362</v>
      </c>
      <c r="M2184" s="9">
        <f t="shared" si="117"/>
        <v>258.61538461538464</v>
      </c>
      <c r="N2184" s="9">
        <v>6</v>
      </c>
      <c r="O2184" s="9">
        <v>2</v>
      </c>
      <c r="P2184" s="9">
        <v>1</v>
      </c>
      <c r="Q2184" s="9">
        <v>10060</v>
      </c>
      <c r="R2184" s="9">
        <f t="shared" si="118"/>
        <v>773.84615384615381</v>
      </c>
      <c r="S2184" s="5">
        <v>1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1</v>
      </c>
      <c r="AA2184" s="5">
        <v>0</v>
      </c>
      <c r="AB2184" s="5">
        <v>0</v>
      </c>
      <c r="AC2184" s="5">
        <v>0</v>
      </c>
      <c r="AD2184" s="5">
        <v>0</v>
      </c>
      <c r="AE2184" s="115">
        <v>2695</v>
      </c>
      <c r="AF2184" s="5">
        <v>0</v>
      </c>
    </row>
    <row r="2185" spans="1:32" x14ac:dyDescent="0.25">
      <c r="A2185" s="2">
        <v>2012</v>
      </c>
      <c r="B2185" s="1" t="s">
        <v>30</v>
      </c>
      <c r="C2185" s="9">
        <v>6</v>
      </c>
      <c r="D2185" s="9">
        <v>358</v>
      </c>
      <c r="E2185" s="9">
        <f t="shared" si="116"/>
        <v>4972.2222222222226</v>
      </c>
      <c r="F2185" s="32">
        <v>4030</v>
      </c>
      <c r="G2185" s="16">
        <v>0</v>
      </c>
      <c r="H2185" s="16">
        <v>0</v>
      </c>
      <c r="I2185" s="9">
        <v>0</v>
      </c>
      <c r="J2185" s="9">
        <v>0</v>
      </c>
      <c r="K2185" s="9">
        <v>0</v>
      </c>
      <c r="L2185" s="9">
        <v>1175</v>
      </c>
      <c r="M2185" s="9">
        <f t="shared" si="117"/>
        <v>195.83333333333334</v>
      </c>
      <c r="N2185" s="9">
        <v>1</v>
      </c>
      <c r="O2185" s="9">
        <v>2</v>
      </c>
      <c r="P2185" s="9">
        <v>2</v>
      </c>
      <c r="Q2185" s="9">
        <v>2096</v>
      </c>
      <c r="R2185" s="9">
        <f t="shared" si="118"/>
        <v>349.33333333333331</v>
      </c>
      <c r="S2185" s="5">
        <v>1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115">
        <v>442</v>
      </c>
      <c r="AF2185" s="5">
        <v>0</v>
      </c>
    </row>
    <row r="2186" spans="1:32" x14ac:dyDescent="0.25">
      <c r="A2186" s="2">
        <v>2012</v>
      </c>
      <c r="B2186" s="1" t="s">
        <v>29</v>
      </c>
      <c r="C2186" s="9">
        <v>20</v>
      </c>
      <c r="D2186" s="9">
        <v>2094</v>
      </c>
      <c r="E2186" s="9">
        <f t="shared" si="116"/>
        <v>8725</v>
      </c>
      <c r="F2186" s="32">
        <v>1018</v>
      </c>
      <c r="G2186" s="16">
        <v>262</v>
      </c>
      <c r="H2186" s="16">
        <v>149</v>
      </c>
      <c r="I2186" s="9">
        <v>0</v>
      </c>
      <c r="J2186" s="9">
        <v>0</v>
      </c>
      <c r="K2186" s="9">
        <v>0</v>
      </c>
      <c r="L2186" s="9">
        <v>1313</v>
      </c>
      <c r="M2186" s="9">
        <f t="shared" si="117"/>
        <v>65.650000000000006</v>
      </c>
      <c r="N2186" s="9">
        <v>4</v>
      </c>
      <c r="O2186" s="9">
        <v>2</v>
      </c>
      <c r="P2186" s="9">
        <v>2</v>
      </c>
      <c r="Q2186" s="12">
        <v>4878</v>
      </c>
      <c r="R2186" s="9">
        <f t="shared" si="118"/>
        <v>243.9</v>
      </c>
      <c r="S2186" s="5">
        <v>1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1</v>
      </c>
      <c r="AA2186" s="5">
        <v>0</v>
      </c>
      <c r="AB2186" s="5">
        <v>0</v>
      </c>
      <c r="AC2186" s="5">
        <v>1</v>
      </c>
      <c r="AD2186" s="5">
        <v>0</v>
      </c>
      <c r="AE2186" s="115">
        <v>4719</v>
      </c>
      <c r="AF2186" s="5">
        <v>0</v>
      </c>
    </row>
    <row r="2187" spans="1:32" x14ac:dyDescent="0.25">
      <c r="A2187" s="2">
        <v>2012</v>
      </c>
      <c r="B2187" s="1" t="s">
        <v>29</v>
      </c>
      <c r="C2187" s="9">
        <v>8</v>
      </c>
      <c r="D2187" s="9">
        <v>598</v>
      </c>
      <c r="E2187" s="9">
        <f t="shared" si="116"/>
        <v>6229.166666666667</v>
      </c>
      <c r="F2187" s="32">
        <v>500</v>
      </c>
      <c r="G2187" s="16">
        <v>0</v>
      </c>
      <c r="H2187" s="16">
        <v>0</v>
      </c>
      <c r="I2187" s="9">
        <v>0</v>
      </c>
      <c r="J2187" s="9">
        <v>0</v>
      </c>
      <c r="K2187" s="9">
        <v>0</v>
      </c>
      <c r="L2187" s="9">
        <v>162</v>
      </c>
      <c r="M2187" s="9">
        <f t="shared" si="117"/>
        <v>20.25</v>
      </c>
      <c r="N2187" s="9">
        <v>2</v>
      </c>
      <c r="O2187" s="9">
        <v>0</v>
      </c>
      <c r="P2187" s="9">
        <v>0</v>
      </c>
      <c r="Q2187" s="9">
        <v>237</v>
      </c>
      <c r="R2187" s="9">
        <f t="shared" si="118"/>
        <v>29.625</v>
      </c>
      <c r="S2187" s="5">
        <v>1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  <c r="Z2187" s="5">
        <v>0</v>
      </c>
      <c r="AA2187" s="5">
        <v>0</v>
      </c>
      <c r="AB2187" s="5">
        <v>0</v>
      </c>
      <c r="AC2187" s="5">
        <v>0</v>
      </c>
      <c r="AD2187" s="5">
        <v>0</v>
      </c>
      <c r="AE2187" s="115">
        <v>332</v>
      </c>
      <c r="AF2187" s="5">
        <v>1</v>
      </c>
    </row>
    <row r="2188" spans="1:32" x14ac:dyDescent="0.25">
      <c r="A2188" s="2">
        <v>2012</v>
      </c>
      <c r="B2188" s="1" t="s">
        <v>29</v>
      </c>
      <c r="C2188" s="6">
        <v>715</v>
      </c>
      <c r="D2188" s="6">
        <v>138784</v>
      </c>
      <c r="E2188" s="9">
        <f t="shared" si="116"/>
        <v>16175.291375291376</v>
      </c>
      <c r="F2188" s="6">
        <v>14773</v>
      </c>
      <c r="G2188" s="6">
        <v>3863</v>
      </c>
      <c r="H2188" s="6">
        <v>1253</v>
      </c>
      <c r="I2188" s="6">
        <v>16145</v>
      </c>
      <c r="J2188" s="6">
        <v>0</v>
      </c>
      <c r="K2188" s="6">
        <v>0</v>
      </c>
      <c r="L2188" s="6">
        <v>41726</v>
      </c>
      <c r="M2188" s="9">
        <f t="shared" si="117"/>
        <v>58.358041958041959</v>
      </c>
      <c r="N2188" s="6">
        <v>111</v>
      </c>
      <c r="O2188" s="6">
        <v>29</v>
      </c>
      <c r="P2188" s="6">
        <v>7</v>
      </c>
      <c r="Q2188" s="6">
        <v>964420</v>
      </c>
      <c r="R2188" s="9">
        <f t="shared" si="118"/>
        <v>1348.8391608391607</v>
      </c>
      <c r="S2188" s="5">
        <v>1</v>
      </c>
      <c r="T2188" s="5">
        <v>0</v>
      </c>
      <c r="U2188" s="5">
        <v>1</v>
      </c>
      <c r="V2188" s="5">
        <v>0</v>
      </c>
      <c r="W2188" s="5">
        <v>0</v>
      </c>
      <c r="X2188" s="5">
        <v>0</v>
      </c>
      <c r="Y2188" s="5">
        <v>0</v>
      </c>
      <c r="Z2188" s="5">
        <v>1</v>
      </c>
      <c r="AA2188" s="5">
        <v>1</v>
      </c>
      <c r="AB2188" s="5">
        <v>0</v>
      </c>
      <c r="AC2188" s="5">
        <v>1</v>
      </c>
      <c r="AD2188" s="5">
        <v>0</v>
      </c>
      <c r="AE2188" s="115">
        <v>438002</v>
      </c>
      <c r="AF2188" s="5">
        <v>0</v>
      </c>
    </row>
    <row r="2189" spans="1:32" x14ac:dyDescent="0.25">
      <c r="A2189" s="2">
        <v>2012</v>
      </c>
      <c r="B2189" s="1" t="s">
        <v>29</v>
      </c>
      <c r="C2189" s="6">
        <v>20</v>
      </c>
      <c r="D2189" s="6">
        <v>3309</v>
      </c>
      <c r="E2189" s="9">
        <f t="shared" si="116"/>
        <v>13787.5</v>
      </c>
      <c r="F2189" s="6">
        <v>2387</v>
      </c>
      <c r="G2189" s="6">
        <v>363</v>
      </c>
      <c r="H2189" s="6">
        <v>150</v>
      </c>
      <c r="I2189" s="6">
        <v>0</v>
      </c>
      <c r="J2189" s="6">
        <v>0</v>
      </c>
      <c r="K2189" s="6">
        <v>0</v>
      </c>
      <c r="L2189" s="6">
        <v>357</v>
      </c>
      <c r="M2189" s="9">
        <f t="shared" si="117"/>
        <v>17.850000000000001</v>
      </c>
      <c r="N2189" s="6">
        <v>0</v>
      </c>
      <c r="O2189" s="6">
        <v>0</v>
      </c>
      <c r="P2189" s="6">
        <v>0</v>
      </c>
      <c r="Q2189" s="6">
        <v>8997</v>
      </c>
      <c r="R2189" s="9">
        <f t="shared" si="118"/>
        <v>449.85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1</v>
      </c>
      <c r="AA2189" s="5">
        <v>0</v>
      </c>
      <c r="AB2189" s="5">
        <v>0</v>
      </c>
      <c r="AC2189" s="5">
        <v>1</v>
      </c>
      <c r="AD2189" s="5">
        <v>0</v>
      </c>
      <c r="AE2189" s="115">
        <v>5331</v>
      </c>
      <c r="AF2189" s="5">
        <v>0</v>
      </c>
    </row>
    <row r="2190" spans="1:32" x14ac:dyDescent="0.25">
      <c r="A2190" s="2">
        <v>2012</v>
      </c>
      <c r="B2190" s="1" t="s">
        <v>29</v>
      </c>
      <c r="C2190" s="6">
        <v>13</v>
      </c>
      <c r="D2190" s="6">
        <v>1472</v>
      </c>
      <c r="E2190" s="9">
        <f t="shared" si="116"/>
        <v>9435.8974358974356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430</v>
      </c>
      <c r="M2190" s="9">
        <f t="shared" si="117"/>
        <v>33.07692307692308</v>
      </c>
      <c r="N2190" s="6">
        <v>5</v>
      </c>
      <c r="O2190" s="6">
        <v>0</v>
      </c>
      <c r="P2190" s="6">
        <v>0</v>
      </c>
      <c r="Q2190" s="6">
        <v>12199</v>
      </c>
      <c r="R2190" s="9">
        <f t="shared" si="118"/>
        <v>938.38461538461536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115">
        <v>6451</v>
      </c>
      <c r="AF2190" s="5">
        <v>1</v>
      </c>
    </row>
    <row r="2191" spans="1:32" x14ac:dyDescent="0.25">
      <c r="A2191" s="2">
        <v>2012</v>
      </c>
      <c r="B2191" s="1" t="s">
        <v>29</v>
      </c>
      <c r="C2191" s="6">
        <v>12</v>
      </c>
      <c r="D2191" s="6">
        <v>1163</v>
      </c>
      <c r="E2191" s="9">
        <f t="shared" si="116"/>
        <v>8076.3888888888896</v>
      </c>
      <c r="F2191" s="6">
        <v>695</v>
      </c>
      <c r="G2191" s="6">
        <v>102</v>
      </c>
      <c r="H2191" s="6">
        <v>37</v>
      </c>
      <c r="I2191" s="6">
        <v>0</v>
      </c>
      <c r="J2191" s="6">
        <v>0</v>
      </c>
      <c r="K2191" s="6">
        <v>0</v>
      </c>
      <c r="L2191" s="6">
        <v>302</v>
      </c>
      <c r="M2191" s="9">
        <f t="shared" si="117"/>
        <v>25.166666666666668</v>
      </c>
      <c r="N2191" s="6">
        <v>0</v>
      </c>
      <c r="O2191" s="6">
        <v>0</v>
      </c>
      <c r="P2191" s="6">
        <v>0</v>
      </c>
      <c r="Q2191" s="6">
        <v>3472</v>
      </c>
      <c r="R2191" s="9">
        <f t="shared" si="118"/>
        <v>289.33333333333331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1</v>
      </c>
      <c r="AA2191" s="5">
        <v>0</v>
      </c>
      <c r="AB2191" s="5">
        <v>0</v>
      </c>
      <c r="AC2191" s="5">
        <v>1</v>
      </c>
      <c r="AD2191" s="5">
        <v>0</v>
      </c>
      <c r="AE2191" s="115">
        <v>2041</v>
      </c>
      <c r="AF2191" s="5">
        <v>1</v>
      </c>
    </row>
    <row r="2192" spans="1:32" x14ac:dyDescent="0.25">
      <c r="A2192" s="2">
        <v>2012</v>
      </c>
      <c r="B2192" s="1" t="s">
        <v>29</v>
      </c>
      <c r="C2192" s="6">
        <v>69</v>
      </c>
      <c r="D2192" s="6">
        <v>12247</v>
      </c>
      <c r="E2192" s="9">
        <f t="shared" si="116"/>
        <v>14791.062801932369</v>
      </c>
      <c r="F2192" s="6">
        <v>1302</v>
      </c>
      <c r="G2192" s="6">
        <v>582</v>
      </c>
      <c r="H2192" s="6">
        <v>277</v>
      </c>
      <c r="I2192" s="6">
        <v>0</v>
      </c>
      <c r="J2192" s="6">
        <v>0</v>
      </c>
      <c r="K2192" s="6">
        <v>0</v>
      </c>
      <c r="L2192" s="6">
        <v>1452</v>
      </c>
      <c r="M2192" s="9">
        <f t="shared" si="117"/>
        <v>21.043478260869566</v>
      </c>
      <c r="N2192" s="6">
        <v>8</v>
      </c>
      <c r="O2192" s="6">
        <v>0</v>
      </c>
      <c r="P2192" s="6">
        <v>1</v>
      </c>
      <c r="Q2192" s="6">
        <v>35354</v>
      </c>
      <c r="R2192" s="9">
        <f t="shared" si="118"/>
        <v>512.37681159420288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1</v>
      </c>
      <c r="AA2192" s="5">
        <v>0</v>
      </c>
      <c r="AB2192" s="5">
        <v>0</v>
      </c>
      <c r="AC2192" s="5">
        <v>1</v>
      </c>
      <c r="AD2192" s="5">
        <v>0</v>
      </c>
      <c r="AE2192" s="115">
        <v>25507</v>
      </c>
      <c r="AF2192" s="5">
        <v>0</v>
      </c>
    </row>
    <row r="2193" spans="1:32" x14ac:dyDescent="0.25">
      <c r="A2193" s="2">
        <v>2012</v>
      </c>
      <c r="B2193" s="1" t="s">
        <v>30</v>
      </c>
      <c r="C2193" s="9">
        <v>3</v>
      </c>
      <c r="D2193" s="9">
        <v>259</v>
      </c>
      <c r="E2193" s="9">
        <f t="shared" si="116"/>
        <v>7194.4444444444434</v>
      </c>
      <c r="F2193" s="9">
        <v>803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882</v>
      </c>
      <c r="M2193" s="9">
        <f t="shared" si="117"/>
        <v>294</v>
      </c>
      <c r="N2193" s="9">
        <v>1</v>
      </c>
      <c r="O2193" s="9">
        <v>0</v>
      </c>
      <c r="P2193" s="9">
        <v>0</v>
      </c>
      <c r="Q2193" s="9">
        <v>3759</v>
      </c>
      <c r="R2193" s="9">
        <f t="shared" si="118"/>
        <v>1253</v>
      </c>
      <c r="S2193" s="5">
        <v>1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115">
        <v>841</v>
      </c>
      <c r="AF2193" s="5">
        <v>1</v>
      </c>
    </row>
    <row r="2194" spans="1:32" x14ac:dyDescent="0.25">
      <c r="A2194" s="2">
        <v>2012</v>
      </c>
      <c r="B2194" s="1" t="s">
        <v>30</v>
      </c>
      <c r="C2194" s="9">
        <v>40</v>
      </c>
      <c r="D2194" s="9">
        <v>3613</v>
      </c>
      <c r="E2194" s="9">
        <f t="shared" si="116"/>
        <v>7527.0833333333339</v>
      </c>
      <c r="F2194" s="9">
        <v>2418</v>
      </c>
      <c r="G2194" s="9">
        <v>464</v>
      </c>
      <c r="H2194" s="9">
        <v>350</v>
      </c>
      <c r="I2194" s="9">
        <v>0</v>
      </c>
      <c r="J2194" s="9">
        <v>0</v>
      </c>
      <c r="K2194" s="9">
        <v>0</v>
      </c>
      <c r="L2194" s="9">
        <v>7012</v>
      </c>
      <c r="M2194" s="9">
        <f t="shared" si="117"/>
        <v>175.3</v>
      </c>
      <c r="N2194" s="9">
        <v>17</v>
      </c>
      <c r="O2194" s="9">
        <v>10</v>
      </c>
      <c r="P2194" s="9">
        <v>2</v>
      </c>
      <c r="Q2194" s="9">
        <v>62656</v>
      </c>
      <c r="R2194" s="9">
        <f t="shared" si="118"/>
        <v>1566.4</v>
      </c>
      <c r="S2194" s="5">
        <v>1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1</v>
      </c>
      <c r="AA2194" s="5">
        <v>0</v>
      </c>
      <c r="AB2194" s="5">
        <v>0</v>
      </c>
      <c r="AC2194" s="5">
        <v>1</v>
      </c>
      <c r="AD2194" s="5">
        <v>0</v>
      </c>
      <c r="AE2194" s="115">
        <v>11043</v>
      </c>
      <c r="AF2194" s="5">
        <v>1</v>
      </c>
    </row>
    <row r="2195" spans="1:32" x14ac:dyDescent="0.25">
      <c r="A2195" s="2">
        <v>2012</v>
      </c>
      <c r="B2195" s="1" t="s">
        <v>30</v>
      </c>
      <c r="C2195" s="9">
        <v>158</v>
      </c>
      <c r="D2195" s="9">
        <v>18318</v>
      </c>
      <c r="E2195" s="9">
        <f t="shared" si="116"/>
        <v>9661.3924050632904</v>
      </c>
      <c r="F2195" s="9">
        <v>4829</v>
      </c>
      <c r="G2195" s="9">
        <v>2330</v>
      </c>
      <c r="H2195" s="9">
        <v>630</v>
      </c>
      <c r="I2195" s="9">
        <v>0</v>
      </c>
      <c r="J2195" s="9">
        <v>0</v>
      </c>
      <c r="K2195" s="9">
        <v>0</v>
      </c>
      <c r="L2195" s="9">
        <v>6616</v>
      </c>
      <c r="M2195" s="9">
        <f t="shared" si="117"/>
        <v>41.87341772151899</v>
      </c>
      <c r="N2195" s="9">
        <v>20</v>
      </c>
      <c r="O2195" s="9">
        <v>7</v>
      </c>
      <c r="P2195" s="9">
        <v>4</v>
      </c>
      <c r="Q2195" s="9">
        <v>131119</v>
      </c>
      <c r="R2195" s="9">
        <f t="shared" si="118"/>
        <v>829.86708860759495</v>
      </c>
      <c r="S2195" s="5">
        <v>1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1</v>
      </c>
      <c r="AA2195" s="5">
        <v>0</v>
      </c>
      <c r="AB2195" s="5">
        <v>0</v>
      </c>
      <c r="AC2195" s="5">
        <v>1</v>
      </c>
      <c r="AD2195" s="5">
        <v>0</v>
      </c>
      <c r="AE2195" s="115">
        <v>55539</v>
      </c>
      <c r="AF2195" s="5">
        <v>1</v>
      </c>
    </row>
    <row r="2196" spans="1:32" x14ac:dyDescent="0.25">
      <c r="A2196" s="2">
        <v>2012</v>
      </c>
      <c r="B2196" s="1" t="s">
        <v>30</v>
      </c>
      <c r="C2196" s="9">
        <v>273</v>
      </c>
      <c r="D2196" s="9">
        <v>38478</v>
      </c>
      <c r="E2196" s="9">
        <f t="shared" si="116"/>
        <v>11745.421245421247</v>
      </c>
      <c r="F2196" s="9">
        <v>7287</v>
      </c>
      <c r="G2196" s="9">
        <v>3032</v>
      </c>
      <c r="H2196" s="9">
        <v>1050</v>
      </c>
      <c r="I2196" s="9">
        <v>0</v>
      </c>
      <c r="J2196" s="9">
        <v>0</v>
      </c>
      <c r="K2196" s="9">
        <v>0</v>
      </c>
      <c r="L2196" s="9">
        <v>16083</v>
      </c>
      <c r="M2196" s="9">
        <f t="shared" si="117"/>
        <v>58.912087912087912</v>
      </c>
      <c r="N2196" s="9">
        <v>46</v>
      </c>
      <c r="O2196" s="9">
        <v>10</v>
      </c>
      <c r="P2196" s="9">
        <v>5</v>
      </c>
      <c r="Q2196" s="9">
        <v>227294</v>
      </c>
      <c r="R2196" s="9">
        <f t="shared" si="118"/>
        <v>832.57875457875457</v>
      </c>
      <c r="S2196" s="5">
        <v>1</v>
      </c>
      <c r="T2196" s="5">
        <v>0</v>
      </c>
      <c r="U2196" s="5">
        <v>0</v>
      </c>
      <c r="V2196" s="5">
        <v>0</v>
      </c>
      <c r="W2196" s="5">
        <v>0</v>
      </c>
      <c r="X2196" s="5">
        <v>1</v>
      </c>
      <c r="Y2196" s="5">
        <v>0</v>
      </c>
      <c r="Z2196" s="5">
        <v>1</v>
      </c>
      <c r="AA2196" s="5">
        <v>0</v>
      </c>
      <c r="AB2196" s="5">
        <v>0</v>
      </c>
      <c r="AC2196" s="5">
        <v>1</v>
      </c>
      <c r="AD2196" s="5">
        <v>0</v>
      </c>
      <c r="AE2196" s="115">
        <v>129490</v>
      </c>
      <c r="AF2196" s="5">
        <v>0</v>
      </c>
    </row>
    <row r="2197" spans="1:32" x14ac:dyDescent="0.25">
      <c r="A2197" s="2">
        <v>2012</v>
      </c>
      <c r="B2197" s="1" t="s">
        <v>31</v>
      </c>
      <c r="C2197" s="9">
        <v>127</v>
      </c>
      <c r="D2197" s="9">
        <v>19744</v>
      </c>
      <c r="E2197" s="9">
        <f t="shared" si="116"/>
        <v>12955.380577427823</v>
      </c>
      <c r="F2197" s="9">
        <v>6947</v>
      </c>
      <c r="G2197" s="9">
        <v>1042</v>
      </c>
      <c r="H2197" s="9">
        <v>417</v>
      </c>
      <c r="I2197" s="9">
        <v>0</v>
      </c>
      <c r="J2197" s="9">
        <v>0</v>
      </c>
      <c r="K2197" s="9">
        <v>0</v>
      </c>
      <c r="L2197" s="9">
        <v>7593</v>
      </c>
      <c r="M2197" s="9">
        <f t="shared" si="117"/>
        <v>59.787401574803148</v>
      </c>
      <c r="N2197" s="9">
        <v>18</v>
      </c>
      <c r="O2197" s="9">
        <v>4</v>
      </c>
      <c r="P2197" s="9">
        <v>0</v>
      </c>
      <c r="Q2197" s="9">
        <v>114860</v>
      </c>
      <c r="R2197" s="9">
        <f t="shared" si="118"/>
        <v>904.40944881889766</v>
      </c>
      <c r="S2197" s="5">
        <v>1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1</v>
      </c>
      <c r="AA2197" s="5">
        <v>0</v>
      </c>
      <c r="AB2197" s="5">
        <v>0</v>
      </c>
      <c r="AC2197" s="5">
        <v>1</v>
      </c>
      <c r="AD2197" s="5">
        <v>0</v>
      </c>
      <c r="AE2197" s="115">
        <v>53264</v>
      </c>
      <c r="AF2197" s="5">
        <v>1</v>
      </c>
    </row>
    <row r="2198" spans="1:32" x14ac:dyDescent="0.25">
      <c r="A2198" s="2">
        <v>2012</v>
      </c>
      <c r="B2198" s="1" t="s">
        <v>30</v>
      </c>
      <c r="C2198" s="9">
        <v>139</v>
      </c>
      <c r="D2198" s="9">
        <v>21118</v>
      </c>
      <c r="E2198" s="9">
        <f t="shared" ref="E2198:E2242" si="119">D2198/C2198/12*1000</f>
        <v>12660.671462829738</v>
      </c>
      <c r="F2198" s="9">
        <v>4450</v>
      </c>
      <c r="G2198" s="9">
        <v>1398</v>
      </c>
      <c r="H2198" s="9">
        <v>525</v>
      </c>
      <c r="I2198" s="9">
        <v>0</v>
      </c>
      <c r="J2198" s="9">
        <v>0</v>
      </c>
      <c r="K2198" s="9">
        <v>0</v>
      </c>
      <c r="L2198" s="9">
        <v>12161</v>
      </c>
      <c r="M2198" s="9">
        <f t="shared" si="117"/>
        <v>87.489208633093526</v>
      </c>
      <c r="N2198" s="9">
        <v>24</v>
      </c>
      <c r="O2198" s="9">
        <v>5</v>
      </c>
      <c r="P2198" s="9">
        <v>1</v>
      </c>
      <c r="Q2198" s="9">
        <v>123521</v>
      </c>
      <c r="R2198" s="9">
        <f t="shared" si="118"/>
        <v>888.64028776978421</v>
      </c>
      <c r="S2198" s="5">
        <v>1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1</v>
      </c>
      <c r="AA2198" s="5">
        <v>0</v>
      </c>
      <c r="AB2198" s="5">
        <v>0</v>
      </c>
      <c r="AC2198" s="5">
        <v>1</v>
      </c>
      <c r="AD2198" s="5">
        <v>0</v>
      </c>
      <c r="AE2198" s="115">
        <v>53072</v>
      </c>
      <c r="AF2198" s="5">
        <v>1</v>
      </c>
    </row>
    <row r="2199" spans="1:32" x14ac:dyDescent="0.25">
      <c r="A2199" s="2">
        <v>2012</v>
      </c>
      <c r="B2199" s="1" t="s">
        <v>30</v>
      </c>
      <c r="C2199" s="9">
        <v>5</v>
      </c>
      <c r="D2199" s="9">
        <v>216</v>
      </c>
      <c r="E2199" s="9">
        <f t="shared" si="119"/>
        <v>3600</v>
      </c>
      <c r="F2199" s="9">
        <v>1840</v>
      </c>
      <c r="G2199" s="9">
        <v>0</v>
      </c>
      <c r="H2199" s="9">
        <v>0</v>
      </c>
      <c r="I2199" s="9">
        <v>0</v>
      </c>
      <c r="J2199" s="9">
        <v>0</v>
      </c>
      <c r="K2199" s="9">
        <v>0</v>
      </c>
      <c r="L2199" s="9">
        <v>771</v>
      </c>
      <c r="M2199" s="9">
        <f t="shared" si="117"/>
        <v>154.19999999999999</v>
      </c>
      <c r="N2199" s="9">
        <v>1</v>
      </c>
      <c r="O2199" s="9">
        <v>1</v>
      </c>
      <c r="P2199" s="9">
        <v>0</v>
      </c>
      <c r="Q2199" s="9">
        <v>5887</v>
      </c>
      <c r="R2199" s="9">
        <f t="shared" si="118"/>
        <v>1177.4000000000001</v>
      </c>
      <c r="S2199" s="5">
        <v>1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0</v>
      </c>
      <c r="AD2199" s="5">
        <v>0</v>
      </c>
      <c r="AE2199" s="115">
        <v>800</v>
      </c>
      <c r="AF2199" s="5">
        <v>1</v>
      </c>
    </row>
    <row r="2200" spans="1:32" x14ac:dyDescent="0.25">
      <c r="A2200" s="2">
        <v>2012</v>
      </c>
      <c r="B2200" s="1" t="s">
        <v>29</v>
      </c>
      <c r="C2200" s="9">
        <v>4</v>
      </c>
      <c r="D2200" s="9">
        <v>336</v>
      </c>
      <c r="E2200" s="9">
        <f t="shared" si="119"/>
        <v>7000</v>
      </c>
      <c r="F2200" s="9">
        <v>811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840</v>
      </c>
      <c r="M2200" s="9">
        <f t="shared" si="117"/>
        <v>210</v>
      </c>
      <c r="N2200" s="9">
        <v>6</v>
      </c>
      <c r="O2200" s="9">
        <v>2</v>
      </c>
      <c r="P2200" s="9">
        <v>2</v>
      </c>
      <c r="Q2200" s="9">
        <v>564</v>
      </c>
      <c r="R2200" s="9">
        <f t="shared" si="118"/>
        <v>141</v>
      </c>
      <c r="S2200" s="5">
        <v>1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115">
        <v>996</v>
      </c>
      <c r="AF2200" s="5">
        <v>0</v>
      </c>
    </row>
    <row r="2201" spans="1:32" x14ac:dyDescent="0.25">
      <c r="A2201" s="2">
        <v>2012</v>
      </c>
      <c r="B2201" s="1" t="s">
        <v>29</v>
      </c>
      <c r="C2201" s="9">
        <v>89</v>
      </c>
      <c r="D2201" s="9">
        <v>7591</v>
      </c>
      <c r="E2201" s="9">
        <f t="shared" si="119"/>
        <v>7107.6779026217228</v>
      </c>
      <c r="F2201" s="9">
        <v>3063</v>
      </c>
      <c r="G2201" s="9">
        <v>812</v>
      </c>
      <c r="H2201" s="9">
        <v>315</v>
      </c>
      <c r="I2201" s="9">
        <v>0</v>
      </c>
      <c r="J2201" s="9">
        <v>0</v>
      </c>
      <c r="K2201" s="9">
        <v>0</v>
      </c>
      <c r="L2201" s="9">
        <v>5917</v>
      </c>
      <c r="M2201" s="9">
        <f t="shared" si="117"/>
        <v>66.483146067415731</v>
      </c>
      <c r="N2201" s="9">
        <v>19</v>
      </c>
      <c r="O2201" s="9">
        <v>3</v>
      </c>
      <c r="P2201" s="9">
        <v>0</v>
      </c>
      <c r="Q2201" s="9">
        <v>67199</v>
      </c>
      <c r="R2201" s="9">
        <f t="shared" si="118"/>
        <v>755.04494382022472</v>
      </c>
      <c r="S2201" s="5">
        <v>1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1</v>
      </c>
      <c r="AA2201" s="5">
        <v>0</v>
      </c>
      <c r="AB2201" s="5">
        <v>0</v>
      </c>
      <c r="AC2201" s="5">
        <v>1</v>
      </c>
      <c r="AD2201" s="5">
        <v>0</v>
      </c>
      <c r="AE2201" s="115">
        <v>20070</v>
      </c>
      <c r="AF2201" s="5">
        <v>0</v>
      </c>
    </row>
    <row r="2202" spans="1:32" x14ac:dyDescent="0.25">
      <c r="A2202" s="2">
        <v>2012</v>
      </c>
      <c r="B2202" s="1" t="s">
        <v>30</v>
      </c>
      <c r="C2202" s="9">
        <v>49</v>
      </c>
      <c r="D2202" s="9">
        <v>4567</v>
      </c>
      <c r="E2202" s="9">
        <f t="shared" si="119"/>
        <v>7767.0068027210882</v>
      </c>
      <c r="F2202" s="9">
        <v>3386</v>
      </c>
      <c r="G2202" s="9">
        <v>352</v>
      </c>
      <c r="H2202" s="9">
        <v>180</v>
      </c>
      <c r="I2202" s="9">
        <v>0</v>
      </c>
      <c r="J2202" s="9">
        <v>0</v>
      </c>
      <c r="K2202" s="9">
        <v>0</v>
      </c>
      <c r="L2202" s="9">
        <v>2604</v>
      </c>
      <c r="M2202" s="9">
        <f t="shared" si="117"/>
        <v>53.142857142857146</v>
      </c>
      <c r="N2202" s="9">
        <v>2</v>
      </c>
      <c r="O2202" s="9">
        <v>1</v>
      </c>
      <c r="P2202" s="9">
        <v>0</v>
      </c>
      <c r="Q2202" s="9">
        <v>17436</v>
      </c>
      <c r="R2202" s="9">
        <f t="shared" si="118"/>
        <v>355.83673469387753</v>
      </c>
      <c r="S2202" s="5">
        <v>1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1</v>
      </c>
      <c r="AA2202" s="5">
        <v>0</v>
      </c>
      <c r="AB2202" s="5">
        <v>0</v>
      </c>
      <c r="AC2202" s="5">
        <v>1</v>
      </c>
      <c r="AD2202" s="5">
        <v>0</v>
      </c>
      <c r="AE2202" s="115">
        <v>10762</v>
      </c>
      <c r="AF2202" s="5">
        <v>1</v>
      </c>
    </row>
    <row r="2203" spans="1:32" x14ac:dyDescent="0.25">
      <c r="A2203" s="2">
        <v>2012</v>
      </c>
      <c r="B2203" s="1" t="s">
        <v>29</v>
      </c>
      <c r="C2203" s="9">
        <v>25</v>
      </c>
      <c r="D2203" s="9">
        <v>2250</v>
      </c>
      <c r="E2203" s="9">
        <f t="shared" si="119"/>
        <v>7500</v>
      </c>
      <c r="F2203" s="9">
        <v>4405</v>
      </c>
      <c r="G2203" s="9">
        <v>135</v>
      </c>
      <c r="H2203" s="9">
        <v>79</v>
      </c>
      <c r="I2203" s="9">
        <v>0</v>
      </c>
      <c r="J2203" s="9">
        <v>0</v>
      </c>
      <c r="K2203" s="9">
        <v>0</v>
      </c>
      <c r="L2203" s="9">
        <v>305</v>
      </c>
      <c r="M2203" s="9">
        <f t="shared" si="117"/>
        <v>12.2</v>
      </c>
      <c r="N2203" s="9">
        <v>4</v>
      </c>
      <c r="O2203" s="9">
        <v>1</v>
      </c>
      <c r="P2203" s="9">
        <v>0</v>
      </c>
      <c r="Q2203" s="9">
        <v>38263</v>
      </c>
      <c r="R2203" s="9">
        <f t="shared" si="118"/>
        <v>1530.52</v>
      </c>
      <c r="S2203" s="5">
        <v>1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1</v>
      </c>
      <c r="AA2203" s="5">
        <v>0</v>
      </c>
      <c r="AB2203" s="5">
        <v>0</v>
      </c>
      <c r="AC2203" s="5">
        <v>1</v>
      </c>
      <c r="AD2203" s="5">
        <v>0</v>
      </c>
      <c r="AE2203" s="115">
        <v>11062</v>
      </c>
      <c r="AF2203" s="5">
        <v>0</v>
      </c>
    </row>
    <row r="2204" spans="1:32" x14ac:dyDescent="0.25">
      <c r="A2204" s="2">
        <v>2012</v>
      </c>
      <c r="B2204" s="1" t="s">
        <v>29</v>
      </c>
      <c r="C2204" s="33">
        <v>71</v>
      </c>
      <c r="D2204" s="33">
        <v>10001</v>
      </c>
      <c r="E2204" s="9">
        <f t="shared" si="119"/>
        <v>11738.262910798123</v>
      </c>
      <c r="F2204" s="33">
        <v>1500</v>
      </c>
      <c r="G2204" s="36">
        <v>650</v>
      </c>
      <c r="H2204" s="33">
        <v>226</v>
      </c>
      <c r="I2204" s="56">
        <v>0</v>
      </c>
      <c r="J2204" s="36">
        <v>0</v>
      </c>
      <c r="K2204" s="36">
        <v>0</v>
      </c>
      <c r="L2204" s="33">
        <v>5583</v>
      </c>
      <c r="M2204" s="9">
        <f t="shared" si="117"/>
        <v>78.633802816901408</v>
      </c>
      <c r="N2204" s="36">
        <v>20</v>
      </c>
      <c r="O2204" s="33">
        <v>3</v>
      </c>
      <c r="P2204" s="33">
        <v>2</v>
      </c>
      <c r="Q2204" s="33">
        <v>56985</v>
      </c>
      <c r="R2204" s="9">
        <f t="shared" si="118"/>
        <v>802.6056338028169</v>
      </c>
      <c r="S2204" s="5">
        <v>1</v>
      </c>
      <c r="T2204" s="5">
        <v>0</v>
      </c>
      <c r="U2204" s="5">
        <v>1</v>
      </c>
      <c r="V2204" s="5">
        <v>0</v>
      </c>
      <c r="W2204" s="5">
        <v>0</v>
      </c>
      <c r="X2204" s="5">
        <v>0</v>
      </c>
      <c r="Y2204" s="5">
        <v>0</v>
      </c>
      <c r="Z2204" s="5">
        <v>1</v>
      </c>
      <c r="AA2204" s="5">
        <v>0</v>
      </c>
      <c r="AB2204" s="5">
        <v>0</v>
      </c>
      <c r="AC2204" s="5">
        <v>1</v>
      </c>
      <c r="AD2204" s="5">
        <v>0</v>
      </c>
      <c r="AE2204" s="115">
        <v>28655</v>
      </c>
      <c r="AF2204" s="5">
        <v>0</v>
      </c>
    </row>
    <row r="2205" spans="1:32" x14ac:dyDescent="0.25">
      <c r="A2205" s="2">
        <v>2012</v>
      </c>
      <c r="B2205" s="1" t="s">
        <v>36</v>
      </c>
      <c r="C2205" s="33">
        <v>82</v>
      </c>
      <c r="D2205" s="33">
        <v>11831</v>
      </c>
      <c r="E2205" s="9">
        <f t="shared" si="119"/>
        <v>12023.373983739837</v>
      </c>
      <c r="F2205" s="33">
        <v>1575</v>
      </c>
      <c r="G2205" s="36">
        <v>475</v>
      </c>
      <c r="H2205" s="33">
        <v>201</v>
      </c>
      <c r="I2205" s="56">
        <v>0</v>
      </c>
      <c r="J2205" s="36">
        <v>0</v>
      </c>
      <c r="K2205" s="36">
        <v>0</v>
      </c>
      <c r="L2205" s="33">
        <v>6832</v>
      </c>
      <c r="M2205" s="9">
        <f t="shared" si="117"/>
        <v>83.317073170731703</v>
      </c>
      <c r="N2205" s="36">
        <v>24</v>
      </c>
      <c r="O2205" s="33">
        <v>3</v>
      </c>
      <c r="P2205" s="33">
        <v>3</v>
      </c>
      <c r="Q2205" s="33">
        <v>96515</v>
      </c>
      <c r="R2205" s="9">
        <f t="shared" si="118"/>
        <v>1177.0121951219512</v>
      </c>
      <c r="S2205" s="5">
        <v>1</v>
      </c>
      <c r="T2205" s="5">
        <v>0</v>
      </c>
      <c r="U2205" s="5">
        <v>1</v>
      </c>
      <c r="V2205" s="5">
        <v>0</v>
      </c>
      <c r="W2205" s="5">
        <v>0</v>
      </c>
      <c r="X2205" s="5">
        <v>0</v>
      </c>
      <c r="Y2205" s="5">
        <v>0</v>
      </c>
      <c r="Z2205" s="5">
        <v>1</v>
      </c>
      <c r="AA2205" s="5">
        <v>0</v>
      </c>
      <c r="AB2205" s="5">
        <v>0</v>
      </c>
      <c r="AC2205" s="5">
        <v>1</v>
      </c>
      <c r="AD2205" s="5">
        <v>0</v>
      </c>
      <c r="AE2205" s="115">
        <v>51299</v>
      </c>
      <c r="AF2205" s="5">
        <v>0</v>
      </c>
    </row>
    <row r="2206" spans="1:32" x14ac:dyDescent="0.25">
      <c r="A2206" s="2">
        <v>2012</v>
      </c>
      <c r="B2206" s="1" t="s">
        <v>36</v>
      </c>
      <c r="C2206" s="33">
        <v>5</v>
      </c>
      <c r="D2206" s="33">
        <v>471</v>
      </c>
      <c r="E2206" s="9">
        <f t="shared" si="119"/>
        <v>7850.0000000000009</v>
      </c>
      <c r="F2206" s="33">
        <v>116</v>
      </c>
      <c r="G2206" s="36">
        <v>0</v>
      </c>
      <c r="H2206" s="33">
        <v>0</v>
      </c>
      <c r="I2206" s="56">
        <v>0</v>
      </c>
      <c r="J2206" s="36">
        <v>0</v>
      </c>
      <c r="K2206" s="36">
        <v>0</v>
      </c>
      <c r="L2206" s="33">
        <v>690</v>
      </c>
      <c r="M2206" s="9">
        <f t="shared" si="117"/>
        <v>138</v>
      </c>
      <c r="N2206" s="36">
        <v>1</v>
      </c>
      <c r="O2206" s="33">
        <v>0</v>
      </c>
      <c r="P2206" s="33">
        <v>0</v>
      </c>
      <c r="Q2206" s="33">
        <v>1731</v>
      </c>
      <c r="R2206" s="9">
        <f t="shared" si="118"/>
        <v>346.2</v>
      </c>
      <c r="S2206" s="5">
        <v>1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  <c r="Z2206" s="5">
        <v>0</v>
      </c>
      <c r="AA2206" s="5">
        <v>0</v>
      </c>
      <c r="AB2206" s="5">
        <v>0</v>
      </c>
      <c r="AC2206" s="5">
        <v>0</v>
      </c>
      <c r="AD2206" s="5">
        <v>0</v>
      </c>
      <c r="AE2206" s="115">
        <v>944</v>
      </c>
      <c r="AF2206" s="5">
        <v>1</v>
      </c>
    </row>
    <row r="2207" spans="1:32" x14ac:dyDescent="0.25">
      <c r="A2207" s="2">
        <v>2012</v>
      </c>
      <c r="B2207" s="1" t="s">
        <v>36</v>
      </c>
      <c r="C2207" s="33">
        <v>11</v>
      </c>
      <c r="D2207" s="33">
        <v>1419</v>
      </c>
      <c r="E2207" s="9">
        <f t="shared" si="119"/>
        <v>10750</v>
      </c>
      <c r="F2207" s="33">
        <v>194</v>
      </c>
      <c r="G2207" s="36">
        <v>0</v>
      </c>
      <c r="H2207" s="33">
        <v>0</v>
      </c>
      <c r="I2207" s="56">
        <v>0</v>
      </c>
      <c r="J2207" s="36">
        <v>0</v>
      </c>
      <c r="K2207" s="36">
        <v>0</v>
      </c>
      <c r="L2207" s="33">
        <v>1126</v>
      </c>
      <c r="M2207" s="9">
        <f t="shared" si="117"/>
        <v>102.36363636363636</v>
      </c>
      <c r="N2207" s="36">
        <v>4</v>
      </c>
      <c r="O2207" s="33">
        <v>1</v>
      </c>
      <c r="P2207" s="33">
        <v>0</v>
      </c>
      <c r="Q2207" s="33">
        <v>2648</v>
      </c>
      <c r="R2207" s="9">
        <f t="shared" si="118"/>
        <v>240.72727272727272</v>
      </c>
      <c r="S2207" s="5">
        <v>1</v>
      </c>
      <c r="T2207" s="5">
        <v>0</v>
      </c>
      <c r="U2207" s="5">
        <v>1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0</v>
      </c>
      <c r="AD2207" s="5">
        <v>0</v>
      </c>
      <c r="AE2207" s="115">
        <v>4517</v>
      </c>
      <c r="AF2207" s="5">
        <v>0</v>
      </c>
    </row>
    <row r="2208" spans="1:32" x14ac:dyDescent="0.25">
      <c r="A2208" s="2">
        <v>2012</v>
      </c>
      <c r="B2208" s="1" t="s">
        <v>40</v>
      </c>
      <c r="C2208" s="33">
        <v>83</v>
      </c>
      <c r="D2208" s="33">
        <v>10037</v>
      </c>
      <c r="E2208" s="9">
        <f t="shared" si="119"/>
        <v>10077.309236947791</v>
      </c>
      <c r="F2208" s="33">
        <v>4496</v>
      </c>
      <c r="G2208" s="36">
        <v>801</v>
      </c>
      <c r="H2208" s="33">
        <v>355</v>
      </c>
      <c r="I2208" s="56">
        <v>0</v>
      </c>
      <c r="J2208" s="36">
        <v>0</v>
      </c>
      <c r="K2208" s="36">
        <v>0</v>
      </c>
      <c r="L2208" s="33">
        <v>7878</v>
      </c>
      <c r="M2208" s="9">
        <f t="shared" si="117"/>
        <v>94.915662650602414</v>
      </c>
      <c r="N2208" s="36">
        <v>28</v>
      </c>
      <c r="O2208" s="33">
        <v>4</v>
      </c>
      <c r="P2208" s="33">
        <v>5</v>
      </c>
      <c r="Q2208" s="33">
        <v>116884</v>
      </c>
      <c r="R2208" s="9">
        <f t="shared" si="118"/>
        <v>1408.2409638554218</v>
      </c>
      <c r="S2208" s="5">
        <v>1</v>
      </c>
      <c r="T2208" s="5">
        <v>0</v>
      </c>
      <c r="U2208" s="5">
        <v>1</v>
      </c>
      <c r="V2208" s="5">
        <v>0</v>
      </c>
      <c r="W2208" s="5">
        <v>0</v>
      </c>
      <c r="X2208" s="5">
        <v>0</v>
      </c>
      <c r="Y2208" s="5">
        <v>0</v>
      </c>
      <c r="Z2208" s="5">
        <v>1</v>
      </c>
      <c r="AA2208" s="5">
        <v>0</v>
      </c>
      <c r="AB2208" s="5">
        <v>0</v>
      </c>
      <c r="AC2208" s="5">
        <v>1</v>
      </c>
      <c r="AD2208" s="5">
        <v>0</v>
      </c>
      <c r="AE2208" s="115">
        <v>46943</v>
      </c>
      <c r="AF2208" s="5">
        <v>0</v>
      </c>
    </row>
    <row r="2209" spans="1:32" x14ac:dyDescent="0.25">
      <c r="A2209" s="2">
        <v>2012</v>
      </c>
      <c r="B2209" s="1" t="s">
        <v>29</v>
      </c>
      <c r="C2209" s="33">
        <v>6</v>
      </c>
      <c r="D2209" s="33">
        <v>527</v>
      </c>
      <c r="E2209" s="9">
        <f t="shared" si="119"/>
        <v>7319.4444444444434</v>
      </c>
      <c r="F2209" s="33">
        <v>350</v>
      </c>
      <c r="G2209" s="36">
        <v>0</v>
      </c>
      <c r="H2209" s="33">
        <v>0</v>
      </c>
      <c r="I2209" s="56">
        <v>0</v>
      </c>
      <c r="J2209" s="36">
        <v>0</v>
      </c>
      <c r="K2209" s="36">
        <v>0</v>
      </c>
      <c r="L2209" s="33">
        <v>680</v>
      </c>
      <c r="M2209" s="9">
        <f t="shared" si="117"/>
        <v>113.33333333333333</v>
      </c>
      <c r="N2209" s="36">
        <v>6</v>
      </c>
      <c r="O2209" s="33">
        <v>0</v>
      </c>
      <c r="P2209" s="33">
        <v>0</v>
      </c>
      <c r="Q2209" s="33">
        <v>1670</v>
      </c>
      <c r="R2209" s="9">
        <f t="shared" si="118"/>
        <v>278.33333333333331</v>
      </c>
      <c r="S2209" s="5">
        <v>0</v>
      </c>
      <c r="T2209" s="5">
        <v>0</v>
      </c>
      <c r="U2209" s="5">
        <v>1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115">
        <v>3116</v>
      </c>
      <c r="AF2209" s="5">
        <v>0</v>
      </c>
    </row>
    <row r="2210" spans="1:32" x14ac:dyDescent="0.25">
      <c r="A2210" s="2">
        <v>2012</v>
      </c>
      <c r="B2210" s="1" t="s">
        <v>29</v>
      </c>
      <c r="C2210" s="33">
        <v>3</v>
      </c>
      <c r="D2210" s="33">
        <v>368</v>
      </c>
      <c r="E2210" s="9">
        <f t="shared" si="119"/>
        <v>10222.222222222223</v>
      </c>
      <c r="F2210" s="33">
        <v>42</v>
      </c>
      <c r="G2210" s="36">
        <v>0</v>
      </c>
      <c r="H2210" s="33">
        <v>0</v>
      </c>
      <c r="I2210" s="56">
        <v>0</v>
      </c>
      <c r="J2210" s="36">
        <v>0</v>
      </c>
      <c r="K2210" s="36">
        <v>0</v>
      </c>
      <c r="L2210" s="33">
        <v>751</v>
      </c>
      <c r="M2210" s="9">
        <f t="shared" si="117"/>
        <v>250.33333333333334</v>
      </c>
      <c r="N2210" s="36">
        <v>5</v>
      </c>
      <c r="O2210" s="33">
        <v>1</v>
      </c>
      <c r="P2210" s="33">
        <v>0</v>
      </c>
      <c r="Q2210" s="33">
        <v>1509</v>
      </c>
      <c r="R2210" s="9">
        <f t="shared" si="118"/>
        <v>503</v>
      </c>
      <c r="S2210" s="5">
        <v>1</v>
      </c>
      <c r="T2210" s="5">
        <v>0</v>
      </c>
      <c r="U2210" s="5">
        <v>1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115">
        <v>828</v>
      </c>
      <c r="AF2210" s="5">
        <v>1</v>
      </c>
    </row>
    <row r="2211" spans="1:32" x14ac:dyDescent="0.25">
      <c r="A2211" s="2">
        <v>2012</v>
      </c>
      <c r="B2211" s="1" t="s">
        <v>29</v>
      </c>
      <c r="C2211" s="33">
        <v>3</v>
      </c>
      <c r="D2211" s="33">
        <v>259</v>
      </c>
      <c r="E2211" s="9">
        <f t="shared" si="119"/>
        <v>7194.4444444444434</v>
      </c>
      <c r="F2211" s="33">
        <v>241</v>
      </c>
      <c r="G2211" s="36">
        <v>0</v>
      </c>
      <c r="H2211" s="33">
        <v>0</v>
      </c>
      <c r="I2211" s="56">
        <v>0</v>
      </c>
      <c r="J2211" s="36">
        <v>0</v>
      </c>
      <c r="K2211" s="36">
        <v>0</v>
      </c>
      <c r="L2211" s="33">
        <v>80</v>
      </c>
      <c r="M2211" s="9">
        <f t="shared" si="117"/>
        <v>26.666666666666668</v>
      </c>
      <c r="N2211" s="36">
        <v>1</v>
      </c>
      <c r="O2211" s="33">
        <v>0</v>
      </c>
      <c r="P2211" s="33">
        <v>0</v>
      </c>
      <c r="Q2211" s="33">
        <v>1185</v>
      </c>
      <c r="R2211" s="9">
        <f t="shared" si="118"/>
        <v>395</v>
      </c>
      <c r="S2211" s="5">
        <v>0</v>
      </c>
      <c r="T2211" s="5">
        <v>0</v>
      </c>
      <c r="U2211" s="5">
        <v>1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115">
        <v>1877</v>
      </c>
      <c r="AF2211" s="5">
        <v>1</v>
      </c>
    </row>
    <row r="2212" spans="1:32" x14ac:dyDescent="0.25">
      <c r="A2212" s="2">
        <v>2012</v>
      </c>
      <c r="B2212" s="1" t="s">
        <v>29</v>
      </c>
      <c r="C2212" s="33">
        <v>44</v>
      </c>
      <c r="D2212" s="33">
        <v>5067</v>
      </c>
      <c r="E2212" s="9">
        <f t="shared" si="119"/>
        <v>9596.5909090909081</v>
      </c>
      <c r="F2212" s="33">
        <v>3240</v>
      </c>
      <c r="G2212" s="36">
        <v>272</v>
      </c>
      <c r="H2212" s="33">
        <v>108</v>
      </c>
      <c r="I2212" s="56">
        <v>0</v>
      </c>
      <c r="J2212" s="36">
        <v>0</v>
      </c>
      <c r="K2212" s="36">
        <v>0</v>
      </c>
      <c r="L2212" s="33">
        <v>3974</v>
      </c>
      <c r="M2212" s="9">
        <f t="shared" si="117"/>
        <v>90.318181818181813</v>
      </c>
      <c r="N2212" s="36">
        <v>14</v>
      </c>
      <c r="O2212" s="33">
        <v>1</v>
      </c>
      <c r="P2212" s="33">
        <v>1</v>
      </c>
      <c r="Q2212" s="33">
        <v>151083</v>
      </c>
      <c r="R2212" s="9">
        <f t="shared" si="118"/>
        <v>3433.7045454545455</v>
      </c>
      <c r="S2212" s="5">
        <v>1</v>
      </c>
      <c r="T2212" s="5">
        <v>0</v>
      </c>
      <c r="U2212" s="5">
        <v>1</v>
      </c>
      <c r="V2212" s="5">
        <v>1</v>
      </c>
      <c r="W2212" s="5">
        <v>0</v>
      </c>
      <c r="X2212" s="5">
        <v>0</v>
      </c>
      <c r="Y2212" s="5">
        <v>0</v>
      </c>
      <c r="Z2212" s="5">
        <v>1</v>
      </c>
      <c r="AA2212" s="5">
        <v>0</v>
      </c>
      <c r="AB2212" s="5">
        <v>0</v>
      </c>
      <c r="AC2212" s="5">
        <v>1</v>
      </c>
      <c r="AD2212" s="5">
        <v>0</v>
      </c>
      <c r="AE2212" s="115">
        <v>28407</v>
      </c>
      <c r="AF2212" s="5">
        <v>0</v>
      </c>
    </row>
    <row r="2213" spans="1:32" x14ac:dyDescent="0.25">
      <c r="A2213" s="2">
        <v>2012</v>
      </c>
      <c r="B2213" s="1" t="s">
        <v>29</v>
      </c>
      <c r="C2213" s="33">
        <v>90</v>
      </c>
      <c r="D2213" s="33">
        <v>13678</v>
      </c>
      <c r="E2213" s="9">
        <f t="shared" si="119"/>
        <v>12664.814814814816</v>
      </c>
      <c r="F2213" s="33">
        <v>2015</v>
      </c>
      <c r="G2213" s="36">
        <v>958</v>
      </c>
      <c r="H2213" s="33">
        <v>550</v>
      </c>
      <c r="I2213" s="56">
        <f>119+13</f>
        <v>132</v>
      </c>
      <c r="J2213" s="36">
        <v>0</v>
      </c>
      <c r="K2213" s="36">
        <v>0</v>
      </c>
      <c r="L2213" s="33">
        <v>9860</v>
      </c>
      <c r="M2213" s="9">
        <f t="shared" si="117"/>
        <v>109.55555555555556</v>
      </c>
      <c r="N2213" s="36">
        <v>22</v>
      </c>
      <c r="O2213" s="33">
        <v>2</v>
      </c>
      <c r="P2213" s="33">
        <v>2</v>
      </c>
      <c r="Q2213" s="33">
        <v>160180</v>
      </c>
      <c r="R2213" s="9">
        <f t="shared" si="118"/>
        <v>1779.7777777777778</v>
      </c>
      <c r="S2213" s="5">
        <v>1</v>
      </c>
      <c r="T2213" s="5">
        <v>0</v>
      </c>
      <c r="U2213" s="5">
        <v>1</v>
      </c>
      <c r="V2213" s="5">
        <v>0</v>
      </c>
      <c r="W2213" s="5">
        <v>0</v>
      </c>
      <c r="X2213" s="5">
        <v>0</v>
      </c>
      <c r="Y2213" s="5">
        <v>0</v>
      </c>
      <c r="Z2213" s="5">
        <v>1</v>
      </c>
      <c r="AA2213" s="5">
        <v>1</v>
      </c>
      <c r="AB2213" s="5">
        <v>0</v>
      </c>
      <c r="AC2213" s="5">
        <v>1</v>
      </c>
      <c r="AD2213" s="5">
        <v>0</v>
      </c>
      <c r="AE2213" s="115">
        <v>52137</v>
      </c>
      <c r="AF2213" s="5">
        <v>0</v>
      </c>
    </row>
    <row r="2214" spans="1:32" x14ac:dyDescent="0.25">
      <c r="A2214" s="2">
        <v>2012</v>
      </c>
      <c r="B2214" s="1" t="s">
        <v>29</v>
      </c>
      <c r="C2214" s="33">
        <v>21</v>
      </c>
      <c r="D2214" s="33">
        <v>2790</v>
      </c>
      <c r="E2214" s="9">
        <f t="shared" si="119"/>
        <v>11071.428571428571</v>
      </c>
      <c r="F2214" s="33">
        <v>374</v>
      </c>
      <c r="G2214" s="36">
        <v>0</v>
      </c>
      <c r="H2214" s="33">
        <v>0</v>
      </c>
      <c r="I2214" s="56">
        <v>0</v>
      </c>
      <c r="J2214" s="36">
        <v>0</v>
      </c>
      <c r="K2214" s="36">
        <v>0</v>
      </c>
      <c r="L2214" s="33">
        <v>675</v>
      </c>
      <c r="M2214" s="9">
        <f t="shared" si="117"/>
        <v>32.142857142857146</v>
      </c>
      <c r="N2214" s="36">
        <v>3</v>
      </c>
      <c r="O2214" s="33">
        <v>0</v>
      </c>
      <c r="P2214" s="33">
        <v>0</v>
      </c>
      <c r="Q2214" s="33">
        <v>20262</v>
      </c>
      <c r="R2214" s="9">
        <f t="shared" si="118"/>
        <v>964.85714285714289</v>
      </c>
      <c r="S2214" s="5">
        <v>1</v>
      </c>
      <c r="T2214" s="5">
        <v>0</v>
      </c>
      <c r="U2214" s="5">
        <v>1</v>
      </c>
      <c r="V2214" s="5">
        <v>1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115">
        <v>16286</v>
      </c>
      <c r="AF2214" s="5">
        <v>0</v>
      </c>
    </row>
    <row r="2215" spans="1:32" x14ac:dyDescent="0.25">
      <c r="A2215" s="2">
        <v>2012</v>
      </c>
      <c r="B2215" s="1" t="s">
        <v>30</v>
      </c>
      <c r="C2215" s="33">
        <v>17</v>
      </c>
      <c r="D2215" s="33">
        <v>1767</v>
      </c>
      <c r="E2215" s="9">
        <f t="shared" si="119"/>
        <v>8661.7647058823532</v>
      </c>
      <c r="F2215" s="33">
        <v>590</v>
      </c>
      <c r="G2215" s="36">
        <v>2</v>
      </c>
      <c r="H2215" s="33">
        <v>0</v>
      </c>
      <c r="I2215" s="56">
        <v>0</v>
      </c>
      <c r="J2215" s="36">
        <v>0</v>
      </c>
      <c r="K2215" s="36">
        <v>0</v>
      </c>
      <c r="L2215" s="33">
        <v>2065</v>
      </c>
      <c r="M2215" s="9">
        <f t="shared" si="117"/>
        <v>121.47058823529412</v>
      </c>
      <c r="N2215" s="36">
        <v>11</v>
      </c>
      <c r="O2215" s="33">
        <v>1</v>
      </c>
      <c r="P2215" s="33">
        <v>0</v>
      </c>
      <c r="Q2215" s="33">
        <v>14559</v>
      </c>
      <c r="R2215" s="9">
        <f t="shared" si="118"/>
        <v>856.41176470588232</v>
      </c>
      <c r="S2215" s="5">
        <v>1</v>
      </c>
      <c r="T2215" s="5">
        <v>0</v>
      </c>
      <c r="U2215" s="5">
        <v>1</v>
      </c>
      <c r="V2215" s="5">
        <v>0</v>
      </c>
      <c r="W2215" s="5">
        <v>0</v>
      </c>
      <c r="X2215" s="5">
        <v>0</v>
      </c>
      <c r="Y2215" s="5">
        <v>0</v>
      </c>
      <c r="Z2215" s="5">
        <v>1</v>
      </c>
      <c r="AA2215" s="5">
        <v>0</v>
      </c>
      <c r="AB2215" s="5">
        <v>0</v>
      </c>
      <c r="AC2215" s="5">
        <v>0</v>
      </c>
      <c r="AD2215" s="5">
        <v>0</v>
      </c>
      <c r="AE2215" s="115">
        <v>6710</v>
      </c>
      <c r="AF2215" s="5">
        <v>0</v>
      </c>
    </row>
    <row r="2216" spans="1:32" x14ac:dyDescent="0.25">
      <c r="A2216" s="2">
        <v>2012</v>
      </c>
      <c r="B2216" s="1" t="s">
        <v>30</v>
      </c>
      <c r="C2216" s="33">
        <v>236</v>
      </c>
      <c r="D2216" s="33">
        <v>51055</v>
      </c>
      <c r="E2216" s="9">
        <f t="shared" si="119"/>
        <v>18027.89548022599</v>
      </c>
      <c r="F2216" s="33">
        <v>2693</v>
      </c>
      <c r="G2216" s="36">
        <v>1849</v>
      </c>
      <c r="H2216" s="33">
        <v>600</v>
      </c>
      <c r="I2216" s="56">
        <v>0</v>
      </c>
      <c r="J2216" s="36">
        <v>0</v>
      </c>
      <c r="K2216" s="36">
        <v>0</v>
      </c>
      <c r="L2216" s="33">
        <v>12506</v>
      </c>
      <c r="M2216" s="9">
        <f t="shared" si="117"/>
        <v>52.991525423728817</v>
      </c>
      <c r="N2216" s="36">
        <v>37</v>
      </c>
      <c r="O2216" s="33">
        <v>4</v>
      </c>
      <c r="P2216" s="33">
        <v>1</v>
      </c>
      <c r="Q2216" s="33">
        <v>180899</v>
      </c>
      <c r="R2216" s="9">
        <f t="shared" si="118"/>
        <v>766.52118644067798</v>
      </c>
      <c r="S2216" s="5">
        <v>1</v>
      </c>
      <c r="T2216" s="5">
        <v>0</v>
      </c>
      <c r="U2216" s="5">
        <v>1</v>
      </c>
      <c r="V2216" s="5">
        <v>0</v>
      </c>
      <c r="W2216" s="5">
        <v>0</v>
      </c>
      <c r="X2216" s="5">
        <v>0</v>
      </c>
      <c r="Y2216" s="5">
        <v>0</v>
      </c>
      <c r="Z2216" s="5">
        <v>1</v>
      </c>
      <c r="AA2216" s="5">
        <v>0</v>
      </c>
      <c r="AB2216" s="5">
        <v>0</v>
      </c>
      <c r="AC2216" s="5">
        <v>1</v>
      </c>
      <c r="AD2216" s="5">
        <v>0</v>
      </c>
      <c r="AE2216" s="115">
        <v>117704</v>
      </c>
      <c r="AF2216" s="5">
        <v>1</v>
      </c>
    </row>
    <row r="2217" spans="1:32" x14ac:dyDescent="0.25">
      <c r="A2217" s="2">
        <v>2012</v>
      </c>
      <c r="B2217" s="1" t="s">
        <v>30</v>
      </c>
      <c r="C2217" s="33">
        <v>230</v>
      </c>
      <c r="D2217" s="33">
        <v>39733</v>
      </c>
      <c r="E2217" s="9">
        <f t="shared" si="119"/>
        <v>14396.014492753624</v>
      </c>
      <c r="F2217" s="33">
        <v>3199</v>
      </c>
      <c r="G2217" s="36">
        <v>1651</v>
      </c>
      <c r="H2217" s="33">
        <v>610</v>
      </c>
      <c r="I2217" s="56">
        <v>0</v>
      </c>
      <c r="J2217" s="36">
        <v>0</v>
      </c>
      <c r="K2217" s="36">
        <v>0</v>
      </c>
      <c r="L2217" s="33">
        <v>14448</v>
      </c>
      <c r="M2217" s="9">
        <f t="shared" si="117"/>
        <v>62.817391304347829</v>
      </c>
      <c r="N2217" s="36">
        <v>29</v>
      </c>
      <c r="O2217" s="33">
        <v>5</v>
      </c>
      <c r="P2217" s="33">
        <v>3</v>
      </c>
      <c r="Q2217" s="33">
        <v>165829</v>
      </c>
      <c r="R2217" s="9">
        <f t="shared" si="118"/>
        <v>720.99565217391307</v>
      </c>
      <c r="S2217" s="5">
        <v>1</v>
      </c>
      <c r="T2217" s="5">
        <v>0</v>
      </c>
      <c r="U2217" s="5">
        <v>1</v>
      </c>
      <c r="V2217" s="5">
        <v>0</v>
      </c>
      <c r="W2217" s="5">
        <v>0</v>
      </c>
      <c r="X2217" s="5">
        <v>0</v>
      </c>
      <c r="Y2217" s="5">
        <v>0</v>
      </c>
      <c r="Z2217" s="5">
        <v>1</v>
      </c>
      <c r="AA2217" s="5">
        <v>0</v>
      </c>
      <c r="AB2217" s="5">
        <v>0</v>
      </c>
      <c r="AC2217" s="5">
        <v>1</v>
      </c>
      <c r="AD2217" s="5">
        <v>0</v>
      </c>
      <c r="AE2217" s="115">
        <v>110243</v>
      </c>
      <c r="AF2217" s="5">
        <v>0</v>
      </c>
    </row>
    <row r="2218" spans="1:32" x14ac:dyDescent="0.25">
      <c r="A2218" s="2">
        <v>2012</v>
      </c>
      <c r="B2218" s="1" t="s">
        <v>30</v>
      </c>
      <c r="C2218" s="33">
        <v>53</v>
      </c>
      <c r="D2218" s="33">
        <v>5309</v>
      </c>
      <c r="E2218" s="9">
        <f t="shared" si="119"/>
        <v>8347.4842767295595</v>
      </c>
      <c r="F2218" s="33">
        <v>1040</v>
      </c>
      <c r="G2218" s="36">
        <v>263</v>
      </c>
      <c r="H2218" s="33">
        <v>137</v>
      </c>
      <c r="I2218" s="56">
        <v>0</v>
      </c>
      <c r="J2218" s="36">
        <v>0</v>
      </c>
      <c r="K2218" s="36">
        <v>0</v>
      </c>
      <c r="L2218" s="33">
        <v>3143</v>
      </c>
      <c r="M2218" s="9">
        <f t="shared" si="117"/>
        <v>59.301886792452834</v>
      </c>
      <c r="N2218" s="36">
        <v>13</v>
      </c>
      <c r="O2218" s="33">
        <v>3</v>
      </c>
      <c r="P2218" s="33">
        <v>1</v>
      </c>
      <c r="Q2218" s="33">
        <v>22863</v>
      </c>
      <c r="R2218" s="9">
        <f t="shared" si="118"/>
        <v>431.37735849056605</v>
      </c>
      <c r="S2218" s="5">
        <v>1</v>
      </c>
      <c r="T2218" s="5">
        <v>0</v>
      </c>
      <c r="U2218" s="5">
        <v>1</v>
      </c>
      <c r="V2218" s="5">
        <v>0</v>
      </c>
      <c r="W2218" s="5">
        <v>0</v>
      </c>
      <c r="X2218" s="5">
        <v>0</v>
      </c>
      <c r="Y2218" s="5">
        <v>0</v>
      </c>
      <c r="Z2218" s="5">
        <v>1</v>
      </c>
      <c r="AA2218" s="5">
        <v>0</v>
      </c>
      <c r="AB2218" s="5">
        <v>0</v>
      </c>
      <c r="AC2218" s="5">
        <v>1</v>
      </c>
      <c r="AD2218" s="5">
        <v>0</v>
      </c>
      <c r="AE2218" s="115">
        <v>14513</v>
      </c>
      <c r="AF2218" s="5">
        <v>0</v>
      </c>
    </row>
    <row r="2219" spans="1:32" x14ac:dyDescent="0.25">
      <c r="A2219" s="2">
        <v>2012</v>
      </c>
      <c r="B2219" s="1" t="s">
        <v>30</v>
      </c>
      <c r="C2219" s="33">
        <v>142</v>
      </c>
      <c r="D2219" s="33">
        <v>22496</v>
      </c>
      <c r="E2219" s="9">
        <f t="shared" si="119"/>
        <v>13201.877934272301</v>
      </c>
      <c r="F2219" s="33">
        <v>2200</v>
      </c>
      <c r="G2219" s="36">
        <v>1113</v>
      </c>
      <c r="H2219" s="33">
        <v>390</v>
      </c>
      <c r="I2219" s="56">
        <v>0</v>
      </c>
      <c r="J2219" s="36">
        <v>0</v>
      </c>
      <c r="K2219" s="36">
        <v>0</v>
      </c>
      <c r="L2219" s="33">
        <v>7012</v>
      </c>
      <c r="M2219" s="9">
        <f t="shared" si="117"/>
        <v>49.380281690140848</v>
      </c>
      <c r="N2219" s="36">
        <v>22</v>
      </c>
      <c r="O2219" s="33">
        <v>4</v>
      </c>
      <c r="P2219" s="33">
        <v>3</v>
      </c>
      <c r="Q2219" s="33">
        <v>104687</v>
      </c>
      <c r="R2219" s="9">
        <f t="shared" si="118"/>
        <v>737.23239436619713</v>
      </c>
      <c r="S2219" s="5">
        <v>1</v>
      </c>
      <c r="T2219" s="5">
        <v>0</v>
      </c>
      <c r="U2219" s="5">
        <v>1</v>
      </c>
      <c r="V2219" s="5">
        <v>0</v>
      </c>
      <c r="W2219" s="5">
        <v>0</v>
      </c>
      <c r="X2219" s="5">
        <v>0</v>
      </c>
      <c r="Y2219" s="5">
        <v>0</v>
      </c>
      <c r="Z2219" s="5">
        <v>1</v>
      </c>
      <c r="AA2219" s="5">
        <v>0</v>
      </c>
      <c r="AB2219" s="5">
        <v>0</v>
      </c>
      <c r="AC2219" s="5">
        <v>1</v>
      </c>
      <c r="AD2219" s="5">
        <v>0</v>
      </c>
      <c r="AE2219" s="115">
        <v>58879</v>
      </c>
      <c r="AF2219" s="5">
        <v>1</v>
      </c>
    </row>
    <row r="2220" spans="1:32" x14ac:dyDescent="0.25">
      <c r="A2220" s="2">
        <v>2012</v>
      </c>
      <c r="B2220" s="1" t="s">
        <v>30</v>
      </c>
      <c r="C2220" s="33">
        <v>13</v>
      </c>
      <c r="D2220" s="33">
        <v>1748</v>
      </c>
      <c r="E2220" s="9">
        <f t="shared" si="119"/>
        <v>11205.128205128205</v>
      </c>
      <c r="F2220" s="33">
        <v>479</v>
      </c>
      <c r="G2220" s="36">
        <v>0</v>
      </c>
      <c r="H2220" s="33">
        <v>0</v>
      </c>
      <c r="I2220" s="56">
        <v>0</v>
      </c>
      <c r="J2220" s="36">
        <v>0</v>
      </c>
      <c r="K2220" s="36">
        <v>0</v>
      </c>
      <c r="L2220" s="33">
        <v>1388</v>
      </c>
      <c r="M2220" s="9">
        <f t="shared" si="117"/>
        <v>106.76923076923077</v>
      </c>
      <c r="N2220" s="36">
        <v>5</v>
      </c>
      <c r="O2220" s="33">
        <v>1</v>
      </c>
      <c r="P2220" s="33">
        <v>0</v>
      </c>
      <c r="Q2220" s="33">
        <v>21664</v>
      </c>
      <c r="R2220" s="9">
        <f t="shared" si="118"/>
        <v>1666.4615384615386</v>
      </c>
      <c r="S2220" s="5">
        <v>1</v>
      </c>
      <c r="T2220" s="5">
        <v>0</v>
      </c>
      <c r="U2220" s="5">
        <v>1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115">
        <v>6945</v>
      </c>
      <c r="AF2220" s="5">
        <v>1</v>
      </c>
    </row>
    <row r="2221" spans="1:32" x14ac:dyDescent="0.25">
      <c r="A2221" s="2">
        <v>2012</v>
      </c>
      <c r="B2221" s="1" t="s">
        <v>33</v>
      </c>
      <c r="C2221" s="33">
        <v>194</v>
      </c>
      <c r="D2221" s="33">
        <v>35382</v>
      </c>
      <c r="E2221" s="9">
        <f t="shared" si="119"/>
        <v>15198.453608247421</v>
      </c>
      <c r="F2221" s="33">
        <v>3483</v>
      </c>
      <c r="G2221" s="36">
        <v>745</v>
      </c>
      <c r="H2221" s="33">
        <v>340</v>
      </c>
      <c r="I2221" s="56">
        <v>0</v>
      </c>
      <c r="J2221" s="36">
        <v>0</v>
      </c>
      <c r="K2221" s="36">
        <v>0</v>
      </c>
      <c r="L2221" s="33">
        <v>11734</v>
      </c>
      <c r="M2221" s="9">
        <f t="shared" si="117"/>
        <v>60.484536082474229</v>
      </c>
      <c r="N2221" s="36">
        <v>39</v>
      </c>
      <c r="O2221" s="33">
        <v>5</v>
      </c>
      <c r="P2221" s="33">
        <v>3</v>
      </c>
      <c r="Q2221" s="33">
        <v>168412</v>
      </c>
      <c r="R2221" s="9">
        <f t="shared" si="118"/>
        <v>868.10309278350519</v>
      </c>
      <c r="S2221" s="5">
        <v>1</v>
      </c>
      <c r="T2221" s="5">
        <v>0</v>
      </c>
      <c r="U2221" s="5">
        <v>1</v>
      </c>
      <c r="V2221" s="5">
        <v>1</v>
      </c>
      <c r="W2221" s="5">
        <v>0</v>
      </c>
      <c r="X2221" s="5">
        <v>0</v>
      </c>
      <c r="Y2221" s="5">
        <v>0</v>
      </c>
      <c r="Z2221" s="5">
        <v>1</v>
      </c>
      <c r="AA2221" s="5">
        <v>0</v>
      </c>
      <c r="AB2221" s="5">
        <v>0</v>
      </c>
      <c r="AC2221" s="5">
        <v>1</v>
      </c>
      <c r="AD2221" s="5">
        <v>0</v>
      </c>
      <c r="AE2221" s="115">
        <v>87356</v>
      </c>
      <c r="AF2221" s="5">
        <v>1</v>
      </c>
    </row>
    <row r="2222" spans="1:32" x14ac:dyDescent="0.25">
      <c r="A2222" s="2">
        <v>2012</v>
      </c>
      <c r="B2222" s="1" t="s">
        <v>31</v>
      </c>
      <c r="C2222" s="16">
        <v>174</v>
      </c>
      <c r="D2222" s="16">
        <v>36868</v>
      </c>
      <c r="E2222" s="9">
        <f t="shared" si="119"/>
        <v>17657.088122605361</v>
      </c>
      <c r="F2222" s="16">
        <v>3648</v>
      </c>
      <c r="G2222" s="16">
        <v>1505</v>
      </c>
      <c r="H2222" s="16">
        <v>510</v>
      </c>
      <c r="I2222" s="16">
        <v>0</v>
      </c>
      <c r="J2222" s="16">
        <v>0</v>
      </c>
      <c r="K2222" s="16">
        <v>0</v>
      </c>
      <c r="L2222" s="16">
        <v>11386</v>
      </c>
      <c r="M2222" s="9">
        <f t="shared" si="117"/>
        <v>65.436781609195407</v>
      </c>
      <c r="N2222" s="16">
        <v>28</v>
      </c>
      <c r="O2222" s="16">
        <v>9</v>
      </c>
      <c r="P2222" s="16">
        <v>2</v>
      </c>
      <c r="Q2222" s="16">
        <v>209629</v>
      </c>
      <c r="R2222" s="9">
        <f t="shared" si="118"/>
        <v>1204.7643678160919</v>
      </c>
      <c r="S2222" s="5">
        <v>1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1</v>
      </c>
      <c r="AA2222" s="5">
        <v>0</v>
      </c>
      <c r="AB2222" s="5">
        <v>0</v>
      </c>
      <c r="AC2222" s="5">
        <v>1</v>
      </c>
      <c r="AD2222" s="5">
        <v>0</v>
      </c>
      <c r="AE2222" s="115">
        <v>114160</v>
      </c>
      <c r="AF2222" s="5">
        <v>0</v>
      </c>
    </row>
    <row r="2223" spans="1:32" x14ac:dyDescent="0.25">
      <c r="A2223" s="2">
        <v>2012</v>
      </c>
      <c r="B2223" s="1" t="s">
        <v>31</v>
      </c>
      <c r="C2223" s="16">
        <v>114</v>
      </c>
      <c r="D2223" s="16">
        <v>29621</v>
      </c>
      <c r="E2223" s="9">
        <f t="shared" si="119"/>
        <v>21652.777777777774</v>
      </c>
      <c r="F2223" s="16">
        <v>3698</v>
      </c>
      <c r="G2223" s="16">
        <v>1639</v>
      </c>
      <c r="H2223" s="16">
        <v>569</v>
      </c>
      <c r="I2223" s="16">
        <v>114</v>
      </c>
      <c r="J2223" s="16">
        <v>0</v>
      </c>
      <c r="K2223" s="16">
        <v>0</v>
      </c>
      <c r="L2223" s="16">
        <v>8700</v>
      </c>
      <c r="M2223" s="9">
        <f t="shared" si="117"/>
        <v>76.315789473684205</v>
      </c>
      <c r="N2223" s="16">
        <v>19</v>
      </c>
      <c r="O2223" s="16">
        <v>7</v>
      </c>
      <c r="P2223" s="16">
        <v>3</v>
      </c>
      <c r="Q2223" s="16">
        <v>262311</v>
      </c>
      <c r="R2223" s="9">
        <f t="shared" si="118"/>
        <v>2300.9736842105262</v>
      </c>
      <c r="S2223" s="5">
        <v>1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1</v>
      </c>
      <c r="AA2223" s="5">
        <v>1</v>
      </c>
      <c r="AB2223" s="5">
        <v>0</v>
      </c>
      <c r="AC2223" s="5">
        <v>1</v>
      </c>
      <c r="AD2223" s="5">
        <v>0</v>
      </c>
      <c r="AE2223" s="115">
        <v>91717</v>
      </c>
      <c r="AF2223" s="5">
        <v>1</v>
      </c>
    </row>
    <row r="2224" spans="1:32" x14ac:dyDescent="0.25">
      <c r="A2224" s="2">
        <v>2012</v>
      </c>
      <c r="B2224" s="1" t="s">
        <v>30</v>
      </c>
      <c r="C2224" s="16">
        <v>101</v>
      </c>
      <c r="D2224" s="16">
        <v>13214</v>
      </c>
      <c r="E2224" s="9">
        <f t="shared" si="119"/>
        <v>10902.640264026402</v>
      </c>
      <c r="F2224" s="16">
        <v>4943</v>
      </c>
      <c r="G2224" s="16">
        <v>1088</v>
      </c>
      <c r="H2224" s="16">
        <v>600</v>
      </c>
      <c r="I2224" s="16">
        <v>0</v>
      </c>
      <c r="J2224" s="16">
        <v>0</v>
      </c>
      <c r="K2224" s="16">
        <v>0</v>
      </c>
      <c r="L2224" s="16">
        <v>13380</v>
      </c>
      <c r="M2224" s="9">
        <f t="shared" si="117"/>
        <v>132.47524752475246</v>
      </c>
      <c r="N2224" s="16">
        <v>24</v>
      </c>
      <c r="O2224" s="16">
        <v>7</v>
      </c>
      <c r="P2224" s="16">
        <v>6</v>
      </c>
      <c r="Q2224" s="16">
        <v>134935</v>
      </c>
      <c r="R2224" s="9">
        <f t="shared" si="118"/>
        <v>1335.9900990099011</v>
      </c>
      <c r="S2224" s="5">
        <v>1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1</v>
      </c>
      <c r="AA2224" s="5">
        <v>0</v>
      </c>
      <c r="AB2224" s="5">
        <v>0</v>
      </c>
      <c r="AC2224" s="5">
        <v>1</v>
      </c>
      <c r="AD2224" s="5">
        <v>0</v>
      </c>
      <c r="AE2224" s="115">
        <v>43754</v>
      </c>
      <c r="AF2224" s="5">
        <v>1</v>
      </c>
    </row>
    <row r="2225" spans="1:32" x14ac:dyDescent="0.25">
      <c r="A2225" s="2">
        <v>2012</v>
      </c>
      <c r="B2225" s="1" t="s">
        <v>30</v>
      </c>
      <c r="C2225" s="16">
        <v>84</v>
      </c>
      <c r="D2225" s="16">
        <v>12779</v>
      </c>
      <c r="E2225" s="9">
        <f t="shared" si="119"/>
        <v>12677.579365079366</v>
      </c>
      <c r="F2225" s="16">
        <v>4930</v>
      </c>
      <c r="G2225" s="16">
        <v>1217</v>
      </c>
      <c r="H2225" s="16">
        <v>541</v>
      </c>
      <c r="I2225" s="16">
        <v>0</v>
      </c>
      <c r="J2225" s="16">
        <v>0</v>
      </c>
      <c r="K2225" s="16">
        <v>0</v>
      </c>
      <c r="L2225" s="16">
        <v>5440</v>
      </c>
      <c r="M2225" s="9">
        <f t="shared" si="117"/>
        <v>64.761904761904759</v>
      </c>
      <c r="N2225" s="16">
        <v>16</v>
      </c>
      <c r="O2225" s="16">
        <v>5</v>
      </c>
      <c r="P2225" s="16">
        <v>3</v>
      </c>
      <c r="Q2225" s="16">
        <v>81698</v>
      </c>
      <c r="R2225" s="9">
        <f t="shared" si="118"/>
        <v>972.59523809523807</v>
      </c>
      <c r="S2225" s="5">
        <v>1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1</v>
      </c>
      <c r="AA2225" s="5">
        <v>0</v>
      </c>
      <c r="AB2225" s="5">
        <v>0</v>
      </c>
      <c r="AC2225" s="5">
        <v>1</v>
      </c>
      <c r="AD2225" s="5">
        <v>0</v>
      </c>
      <c r="AE2225" s="115">
        <v>30580</v>
      </c>
      <c r="AF2225" s="5">
        <v>1</v>
      </c>
    </row>
    <row r="2226" spans="1:32" x14ac:dyDescent="0.25">
      <c r="A2226" s="2">
        <v>2012</v>
      </c>
      <c r="B2226" s="1" t="s">
        <v>30</v>
      </c>
      <c r="C2226" s="16">
        <v>86</v>
      </c>
      <c r="D2226" s="16">
        <v>18198</v>
      </c>
      <c r="E2226" s="9">
        <f t="shared" si="119"/>
        <v>17633.720930232561</v>
      </c>
      <c r="F2226" s="16">
        <v>1982</v>
      </c>
      <c r="G2226" s="16">
        <v>1216</v>
      </c>
      <c r="H2226" s="16">
        <v>510</v>
      </c>
      <c r="I2226" s="16">
        <v>0</v>
      </c>
      <c r="J2226" s="16">
        <v>0</v>
      </c>
      <c r="K2226" s="16">
        <v>0</v>
      </c>
      <c r="L2226" s="16">
        <v>4141</v>
      </c>
      <c r="M2226" s="9">
        <f t="shared" si="117"/>
        <v>48.151162790697676</v>
      </c>
      <c r="N2226" s="16">
        <v>15</v>
      </c>
      <c r="O2226" s="16">
        <v>1</v>
      </c>
      <c r="P2226" s="16">
        <v>3</v>
      </c>
      <c r="Q2226" s="16">
        <v>127635</v>
      </c>
      <c r="R2226" s="9">
        <f t="shared" si="118"/>
        <v>1484.1279069767443</v>
      </c>
      <c r="S2226" s="5">
        <v>1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1</v>
      </c>
      <c r="AA2226" s="5">
        <v>0</v>
      </c>
      <c r="AB2226" s="5">
        <v>0</v>
      </c>
      <c r="AC2226" s="5">
        <v>1</v>
      </c>
      <c r="AD2226" s="5">
        <v>0</v>
      </c>
      <c r="AE2226" s="115">
        <v>62006</v>
      </c>
      <c r="AF2226" s="5">
        <v>0</v>
      </c>
    </row>
    <row r="2227" spans="1:32" x14ac:dyDescent="0.25">
      <c r="A2227" s="2">
        <v>2012</v>
      </c>
      <c r="B2227" s="1" t="s">
        <v>31</v>
      </c>
      <c r="C2227" s="16">
        <v>10</v>
      </c>
      <c r="D2227" s="16">
        <v>546</v>
      </c>
      <c r="E2227" s="9">
        <f t="shared" si="119"/>
        <v>4550</v>
      </c>
      <c r="F2227" s="16">
        <v>400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1165</v>
      </c>
      <c r="M2227" s="9">
        <f t="shared" si="117"/>
        <v>116.5</v>
      </c>
      <c r="N2227" s="16">
        <v>0</v>
      </c>
      <c r="O2227" s="16">
        <v>1</v>
      </c>
      <c r="P2227" s="16">
        <v>0</v>
      </c>
      <c r="Q2227" s="16">
        <v>15578</v>
      </c>
      <c r="R2227" s="9">
        <f t="shared" si="118"/>
        <v>1557.8</v>
      </c>
      <c r="S2227" s="5">
        <v>1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115">
        <v>12936</v>
      </c>
      <c r="AF2227" s="5">
        <v>0</v>
      </c>
    </row>
    <row r="2228" spans="1:32" x14ac:dyDescent="0.25">
      <c r="A2228" s="2">
        <v>2012</v>
      </c>
      <c r="B2228" s="1" t="s">
        <v>29</v>
      </c>
      <c r="C2228" s="16">
        <v>46</v>
      </c>
      <c r="D2228" s="16">
        <v>3833</v>
      </c>
      <c r="E2228" s="9">
        <f t="shared" si="119"/>
        <v>6943.840579710145</v>
      </c>
      <c r="F2228" s="16">
        <v>2445</v>
      </c>
      <c r="G2228" s="16">
        <v>522</v>
      </c>
      <c r="H2228" s="16">
        <v>435</v>
      </c>
      <c r="I2228" s="16">
        <v>0</v>
      </c>
      <c r="J2228" s="16">
        <v>0</v>
      </c>
      <c r="K2228" s="16">
        <v>0</v>
      </c>
      <c r="L2228" s="16">
        <v>4146</v>
      </c>
      <c r="M2228" s="9">
        <f t="shared" si="117"/>
        <v>90.130434782608702</v>
      </c>
      <c r="N2228" s="16">
        <v>0</v>
      </c>
      <c r="O2228" s="16">
        <v>1</v>
      </c>
      <c r="P2228" s="16">
        <v>0</v>
      </c>
      <c r="Q2228" s="16">
        <v>14860</v>
      </c>
      <c r="R2228" s="9">
        <f t="shared" si="118"/>
        <v>323.04347826086956</v>
      </c>
      <c r="S2228" s="5">
        <v>1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  <c r="Z2228" s="5">
        <v>1</v>
      </c>
      <c r="AA2228" s="5">
        <v>0</v>
      </c>
      <c r="AB2228" s="5">
        <v>0</v>
      </c>
      <c r="AC2228" s="5">
        <v>1</v>
      </c>
      <c r="AD2228" s="5">
        <v>0</v>
      </c>
      <c r="AE2228" s="115">
        <v>12835</v>
      </c>
      <c r="AF2228" s="5">
        <v>1</v>
      </c>
    </row>
    <row r="2229" spans="1:32" x14ac:dyDescent="0.25">
      <c r="A2229" s="2">
        <v>2012</v>
      </c>
      <c r="B2229" s="1" t="s">
        <v>29</v>
      </c>
      <c r="C2229" s="16">
        <v>38</v>
      </c>
      <c r="D2229" s="16">
        <v>3776</v>
      </c>
      <c r="E2229" s="9">
        <f t="shared" si="119"/>
        <v>8280.7017543859638</v>
      </c>
      <c r="F2229" s="16">
        <v>3522</v>
      </c>
      <c r="G2229" s="16">
        <v>505</v>
      </c>
      <c r="H2229" s="16">
        <v>314</v>
      </c>
      <c r="I2229" s="16">
        <v>0</v>
      </c>
      <c r="J2229" s="16">
        <v>0</v>
      </c>
      <c r="K2229" s="16">
        <v>0</v>
      </c>
      <c r="L2229" s="16">
        <v>3259</v>
      </c>
      <c r="M2229" s="9">
        <f t="shared" si="117"/>
        <v>85.763157894736835</v>
      </c>
      <c r="N2229" s="16">
        <v>14</v>
      </c>
      <c r="O2229" s="16">
        <v>2</v>
      </c>
      <c r="P2229" s="16">
        <v>2</v>
      </c>
      <c r="Q2229" s="16">
        <v>14702</v>
      </c>
      <c r="R2229" s="9">
        <f t="shared" si="118"/>
        <v>386.89473684210526</v>
      </c>
      <c r="S2229" s="5">
        <v>1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1</v>
      </c>
      <c r="AA2229" s="5">
        <v>0</v>
      </c>
      <c r="AB2229" s="5">
        <v>0</v>
      </c>
      <c r="AC2229" s="5">
        <v>1</v>
      </c>
      <c r="AD2229" s="5">
        <v>0</v>
      </c>
      <c r="AE2229" s="115">
        <v>14962</v>
      </c>
      <c r="AF2229" s="5">
        <v>1</v>
      </c>
    </row>
    <row r="2230" spans="1:32" x14ac:dyDescent="0.25">
      <c r="A2230" s="2">
        <v>2012</v>
      </c>
      <c r="B2230" s="1" t="s">
        <v>29</v>
      </c>
      <c r="C2230" s="16">
        <v>23</v>
      </c>
      <c r="D2230" s="16">
        <v>4708</v>
      </c>
      <c r="E2230" s="9">
        <f t="shared" si="119"/>
        <v>17057.971014492752</v>
      </c>
      <c r="F2230" s="16">
        <v>1139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1636</v>
      </c>
      <c r="M2230" s="9">
        <f t="shared" si="117"/>
        <v>71.130434782608702</v>
      </c>
      <c r="N2230" s="16">
        <v>7</v>
      </c>
      <c r="O2230" s="16">
        <v>0</v>
      </c>
      <c r="P2230" s="16">
        <v>0</v>
      </c>
      <c r="Q2230" s="16">
        <v>170776</v>
      </c>
      <c r="R2230" s="9">
        <f t="shared" si="118"/>
        <v>7425.04347826087</v>
      </c>
      <c r="S2230" s="5">
        <v>0</v>
      </c>
      <c r="T2230" s="5">
        <v>0</v>
      </c>
      <c r="U2230" s="5">
        <v>1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115">
        <v>61957</v>
      </c>
      <c r="AF2230" s="5">
        <v>1</v>
      </c>
    </row>
    <row r="2231" spans="1:32" x14ac:dyDescent="0.25">
      <c r="A2231" s="2">
        <v>2012</v>
      </c>
      <c r="B2231" s="1" t="s">
        <v>29</v>
      </c>
      <c r="C2231" s="16">
        <v>28</v>
      </c>
      <c r="D2231" s="16">
        <v>2263</v>
      </c>
      <c r="E2231" s="9">
        <f t="shared" si="119"/>
        <v>6735.1190476190477</v>
      </c>
      <c r="F2231" s="16">
        <v>720</v>
      </c>
      <c r="G2231" s="16">
        <v>194</v>
      </c>
      <c r="H2231" s="16">
        <v>79</v>
      </c>
      <c r="I2231" s="16">
        <v>0</v>
      </c>
      <c r="J2231" s="16">
        <v>0</v>
      </c>
      <c r="K2231" s="16">
        <v>0</v>
      </c>
      <c r="L2231" s="16">
        <v>415</v>
      </c>
      <c r="M2231" s="9">
        <f t="shared" si="117"/>
        <v>14.821428571428571</v>
      </c>
      <c r="N2231" s="16">
        <v>1</v>
      </c>
      <c r="O2231" s="16">
        <v>1</v>
      </c>
      <c r="P2231" s="16">
        <v>0</v>
      </c>
      <c r="Q2231" s="16">
        <v>4112</v>
      </c>
      <c r="R2231" s="9">
        <f t="shared" si="118"/>
        <v>146.85714285714286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1</v>
      </c>
      <c r="AA2231" s="5">
        <v>0</v>
      </c>
      <c r="AB2231" s="5">
        <v>0</v>
      </c>
      <c r="AC2231" s="5">
        <v>1</v>
      </c>
      <c r="AD2231" s="5">
        <v>0</v>
      </c>
      <c r="AE2231" s="115">
        <v>3953</v>
      </c>
      <c r="AF2231" s="5">
        <v>0</v>
      </c>
    </row>
    <row r="2232" spans="1:32" x14ac:dyDescent="0.25">
      <c r="A2232" s="2">
        <v>2012</v>
      </c>
      <c r="B2232" s="1" t="s">
        <v>29</v>
      </c>
      <c r="C2232" s="16">
        <v>3</v>
      </c>
      <c r="D2232" s="16">
        <v>217</v>
      </c>
      <c r="E2232" s="9">
        <f t="shared" si="119"/>
        <v>6027.7777777777774</v>
      </c>
      <c r="F2232" s="16">
        <v>206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440</v>
      </c>
      <c r="M2232" s="9">
        <f t="shared" si="117"/>
        <v>146.66666666666666</v>
      </c>
      <c r="N2232" s="16">
        <v>1</v>
      </c>
      <c r="O2232" s="16">
        <v>1</v>
      </c>
      <c r="P2232" s="16">
        <v>0</v>
      </c>
      <c r="Q2232" s="16">
        <v>3934</v>
      </c>
      <c r="R2232" s="9">
        <f t="shared" si="118"/>
        <v>1311.3333333333333</v>
      </c>
      <c r="S2232" s="5">
        <v>1</v>
      </c>
      <c r="T2232" s="5">
        <v>0</v>
      </c>
      <c r="U2232" s="5">
        <v>1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0</v>
      </c>
      <c r="AD2232" s="5">
        <v>0</v>
      </c>
      <c r="AE2232" s="115">
        <v>3092</v>
      </c>
      <c r="AF2232" s="5">
        <v>1</v>
      </c>
    </row>
    <row r="2233" spans="1:32" x14ac:dyDescent="0.25">
      <c r="A2233" s="2">
        <v>2012</v>
      </c>
      <c r="B2233" s="1" t="s">
        <v>31</v>
      </c>
      <c r="C2233" s="8">
        <v>167</v>
      </c>
      <c r="D2233" s="8">
        <v>20806</v>
      </c>
      <c r="E2233" s="9">
        <f t="shared" si="119"/>
        <v>10382.235528942116</v>
      </c>
      <c r="F2233" s="8">
        <v>5386</v>
      </c>
      <c r="G2233" s="8">
        <v>1541</v>
      </c>
      <c r="H2233" s="8">
        <v>543</v>
      </c>
      <c r="I2233" s="8">
        <v>0</v>
      </c>
      <c r="J2233" s="8">
        <v>0</v>
      </c>
      <c r="K2233" s="8">
        <v>0</v>
      </c>
      <c r="L2233" s="8">
        <v>9515</v>
      </c>
      <c r="M2233" s="9">
        <f t="shared" si="117"/>
        <v>56.976047904191617</v>
      </c>
      <c r="N2233" s="8">
        <v>28</v>
      </c>
      <c r="O2233" s="8">
        <v>4</v>
      </c>
      <c r="P2233" s="8">
        <v>2</v>
      </c>
      <c r="Q2233" s="8">
        <v>113328</v>
      </c>
      <c r="R2233" s="9">
        <f t="shared" si="118"/>
        <v>678.61077844311376</v>
      </c>
      <c r="S2233" s="5">
        <v>1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1</v>
      </c>
      <c r="AA2233" s="5">
        <v>0</v>
      </c>
      <c r="AB2233" s="5">
        <v>0</v>
      </c>
      <c r="AC2233" s="5">
        <v>1</v>
      </c>
      <c r="AD2233" s="5">
        <v>0</v>
      </c>
      <c r="AE2233" s="115">
        <v>82569</v>
      </c>
      <c r="AF2233" s="5">
        <v>1</v>
      </c>
    </row>
    <row r="2234" spans="1:32" x14ac:dyDescent="0.25">
      <c r="A2234" s="2">
        <v>2012</v>
      </c>
      <c r="B2234" s="1" t="s">
        <v>31</v>
      </c>
      <c r="C2234" s="8">
        <v>58</v>
      </c>
      <c r="D2234" s="8">
        <v>5982</v>
      </c>
      <c r="E2234" s="9">
        <f t="shared" si="119"/>
        <v>8594.8275862068967</v>
      </c>
      <c r="F2234" s="8">
        <v>6345</v>
      </c>
      <c r="G2234" s="8">
        <v>360</v>
      </c>
      <c r="H2234" s="8">
        <v>275</v>
      </c>
      <c r="I2234" s="8">
        <v>0</v>
      </c>
      <c r="J2234" s="8">
        <v>0</v>
      </c>
      <c r="K2234" s="8">
        <v>0</v>
      </c>
      <c r="L2234" s="8">
        <v>8787</v>
      </c>
      <c r="M2234" s="9">
        <f t="shared" si="117"/>
        <v>151.5</v>
      </c>
      <c r="N2234" s="8">
        <v>23</v>
      </c>
      <c r="O2234" s="8">
        <v>6</v>
      </c>
      <c r="P2234" s="8">
        <v>2</v>
      </c>
      <c r="Q2234" s="8">
        <v>102920</v>
      </c>
      <c r="R2234" s="9">
        <f t="shared" si="118"/>
        <v>1774.4827586206898</v>
      </c>
      <c r="S2234" s="5">
        <v>1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1</v>
      </c>
      <c r="AA2234" s="5">
        <v>0</v>
      </c>
      <c r="AB2234" s="5">
        <v>0</v>
      </c>
      <c r="AC2234" s="5">
        <v>1</v>
      </c>
      <c r="AD2234" s="5">
        <v>0</v>
      </c>
      <c r="AE2234" s="115">
        <v>45082</v>
      </c>
      <c r="AF2234" s="5">
        <v>0</v>
      </c>
    </row>
    <row r="2235" spans="1:32" x14ac:dyDescent="0.25">
      <c r="A2235" s="2">
        <v>2012</v>
      </c>
      <c r="B2235" s="1" t="s">
        <v>29</v>
      </c>
      <c r="C2235" s="8">
        <v>1.1599999999999999</v>
      </c>
      <c r="D2235" s="8">
        <v>224</v>
      </c>
      <c r="E2235" s="9">
        <f t="shared" si="119"/>
        <v>16091.954022988506</v>
      </c>
      <c r="F2235" s="8">
        <v>1584</v>
      </c>
      <c r="G2235" s="8">
        <v>699</v>
      </c>
      <c r="H2235" s="8">
        <v>0</v>
      </c>
      <c r="I2235" s="8">
        <v>0</v>
      </c>
      <c r="J2235" s="8">
        <v>0</v>
      </c>
      <c r="K2235" s="8">
        <v>0</v>
      </c>
      <c r="L2235" s="8">
        <v>1547</v>
      </c>
      <c r="M2235" s="9">
        <f t="shared" si="117"/>
        <v>1333.6206896551726</v>
      </c>
      <c r="N2235" s="8">
        <v>3</v>
      </c>
      <c r="O2235" s="8">
        <v>0</v>
      </c>
      <c r="P2235" s="8">
        <v>1</v>
      </c>
      <c r="Q2235" s="8">
        <v>8672</v>
      </c>
      <c r="R2235" s="9">
        <f t="shared" si="118"/>
        <v>7475.8620689655181</v>
      </c>
      <c r="S2235" s="5">
        <v>1</v>
      </c>
      <c r="T2235" s="5">
        <v>0</v>
      </c>
      <c r="U2235" s="5">
        <v>1</v>
      </c>
      <c r="V2235" s="5">
        <v>0</v>
      </c>
      <c r="W2235" s="5">
        <v>0</v>
      </c>
      <c r="X2235" s="5">
        <v>0</v>
      </c>
      <c r="Y2235" s="5">
        <v>0</v>
      </c>
      <c r="Z2235" s="5">
        <v>1</v>
      </c>
      <c r="AA2235" s="5">
        <v>0</v>
      </c>
      <c r="AB2235" s="5">
        <v>0</v>
      </c>
      <c r="AC2235" s="5">
        <v>0</v>
      </c>
      <c r="AD2235" s="5">
        <v>0</v>
      </c>
      <c r="AE2235" s="115">
        <v>5323</v>
      </c>
      <c r="AF2235" s="5">
        <v>0</v>
      </c>
    </row>
    <row r="2236" spans="1:32" x14ac:dyDescent="0.25">
      <c r="A2236" s="2">
        <v>2012</v>
      </c>
      <c r="B2236" s="1" t="s">
        <v>29</v>
      </c>
      <c r="C2236" s="8">
        <v>26</v>
      </c>
      <c r="D2236" s="8">
        <v>4939</v>
      </c>
      <c r="E2236" s="9">
        <f t="shared" si="119"/>
        <v>15830.128205128205</v>
      </c>
      <c r="F2236" s="8">
        <v>20942</v>
      </c>
      <c r="G2236" s="8">
        <v>0</v>
      </c>
      <c r="H2236" s="8">
        <v>0</v>
      </c>
      <c r="I2236" s="8">
        <v>0</v>
      </c>
      <c r="J2236" s="8">
        <v>0</v>
      </c>
      <c r="K2236" s="8">
        <v>0</v>
      </c>
      <c r="L2236" s="8">
        <v>1238</v>
      </c>
      <c r="M2236" s="9">
        <f t="shared" si="117"/>
        <v>47.615384615384613</v>
      </c>
      <c r="N2236" s="8">
        <v>2</v>
      </c>
      <c r="O2236" s="8">
        <v>0</v>
      </c>
      <c r="P2236" s="8">
        <v>0</v>
      </c>
      <c r="Q2236" s="8">
        <v>74866</v>
      </c>
      <c r="R2236" s="9">
        <f t="shared" si="118"/>
        <v>2879.4615384615386</v>
      </c>
      <c r="S2236" s="5">
        <v>0</v>
      </c>
      <c r="T2236" s="5">
        <v>1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115">
        <v>75938</v>
      </c>
      <c r="AF2236" s="5">
        <v>1</v>
      </c>
    </row>
    <row r="2237" spans="1:32" x14ac:dyDescent="0.25">
      <c r="A2237" s="2">
        <v>2012</v>
      </c>
      <c r="B2237" s="1" t="s">
        <v>29</v>
      </c>
      <c r="C2237" s="8">
        <v>6</v>
      </c>
      <c r="D2237" s="8">
        <v>601</v>
      </c>
      <c r="E2237" s="9">
        <f t="shared" si="119"/>
        <v>8347.2222222222226</v>
      </c>
      <c r="F2237" s="8">
        <v>2300</v>
      </c>
      <c r="G2237" s="8">
        <v>0</v>
      </c>
      <c r="H2237" s="8">
        <v>0</v>
      </c>
      <c r="I2237" s="8">
        <v>0</v>
      </c>
      <c r="J2237" s="8">
        <v>0</v>
      </c>
      <c r="K2237" s="8">
        <v>0</v>
      </c>
      <c r="L2237" s="8">
        <v>774</v>
      </c>
      <c r="M2237" s="9">
        <f t="shared" si="117"/>
        <v>129</v>
      </c>
      <c r="N2237" s="8">
        <v>2</v>
      </c>
      <c r="O2237" s="8">
        <v>2</v>
      </c>
      <c r="P2237" s="8">
        <v>0</v>
      </c>
      <c r="Q2237" s="8">
        <v>4735</v>
      </c>
      <c r="R2237" s="9">
        <f t="shared" si="118"/>
        <v>789.16666666666663</v>
      </c>
      <c r="S2237" s="5">
        <v>0</v>
      </c>
      <c r="T2237" s="5">
        <v>1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115">
        <v>26259</v>
      </c>
      <c r="AF2237" s="5">
        <v>1</v>
      </c>
    </row>
    <row r="2238" spans="1:32" x14ac:dyDescent="0.25">
      <c r="A2238" s="2">
        <v>2012</v>
      </c>
      <c r="B2238" s="1" t="s">
        <v>29</v>
      </c>
      <c r="C2238" s="8">
        <v>29</v>
      </c>
      <c r="D2238" s="8">
        <v>2459</v>
      </c>
      <c r="E2238" s="9">
        <f t="shared" si="119"/>
        <v>7066.0919540229879</v>
      </c>
      <c r="F2238" s="8">
        <v>0</v>
      </c>
      <c r="G2238" s="8">
        <v>1230</v>
      </c>
      <c r="H2238" s="8">
        <v>618</v>
      </c>
      <c r="I2238" s="8">
        <v>0</v>
      </c>
      <c r="J2238" s="8">
        <v>0</v>
      </c>
      <c r="K2238" s="8">
        <v>0</v>
      </c>
      <c r="L2238" s="8">
        <v>160</v>
      </c>
      <c r="M2238" s="9">
        <f t="shared" si="117"/>
        <v>5.5172413793103452</v>
      </c>
      <c r="N2238" s="8">
        <v>0</v>
      </c>
      <c r="O2238" s="8">
        <v>1</v>
      </c>
      <c r="P2238" s="8">
        <v>0</v>
      </c>
      <c r="Q2238" s="8">
        <v>33725</v>
      </c>
      <c r="R2238" s="9">
        <f t="shared" si="118"/>
        <v>1162.9310344827586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1</v>
      </c>
      <c r="AA2238" s="5">
        <v>0</v>
      </c>
      <c r="AB2238" s="5">
        <v>0</v>
      </c>
      <c r="AC2238" s="5">
        <v>1</v>
      </c>
      <c r="AD2238" s="5">
        <v>0</v>
      </c>
      <c r="AE2238" s="115">
        <v>27382</v>
      </c>
      <c r="AF2238" s="5">
        <v>1</v>
      </c>
    </row>
    <row r="2239" spans="1:32" x14ac:dyDescent="0.25">
      <c r="A2239" s="2">
        <v>2012</v>
      </c>
      <c r="B2239" s="1" t="s">
        <v>29</v>
      </c>
      <c r="C2239" s="8">
        <v>72</v>
      </c>
      <c r="D2239" s="8">
        <v>8892</v>
      </c>
      <c r="E2239" s="9">
        <f t="shared" si="119"/>
        <v>10291.666666666666</v>
      </c>
      <c r="F2239" s="8">
        <v>4808</v>
      </c>
      <c r="G2239" s="8">
        <v>584</v>
      </c>
      <c r="H2239" s="8">
        <v>409</v>
      </c>
      <c r="I2239" s="8">
        <v>0</v>
      </c>
      <c r="J2239" s="8">
        <v>0</v>
      </c>
      <c r="K2239" s="8">
        <v>0</v>
      </c>
      <c r="L2239" s="8">
        <v>2432</v>
      </c>
      <c r="M2239" s="9">
        <f t="shared" si="117"/>
        <v>33.777777777777779</v>
      </c>
      <c r="N2239" s="8">
        <v>7</v>
      </c>
      <c r="O2239" s="8">
        <v>3</v>
      </c>
      <c r="P2239" s="8">
        <v>1</v>
      </c>
      <c r="Q2239" s="8">
        <v>21147</v>
      </c>
      <c r="R2239" s="9">
        <f t="shared" si="118"/>
        <v>293.70833333333331</v>
      </c>
      <c r="S2239" s="5">
        <v>1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1</v>
      </c>
      <c r="AA2239" s="5">
        <v>0</v>
      </c>
      <c r="AB2239" s="5">
        <v>0</v>
      </c>
      <c r="AC2239" s="5">
        <v>1</v>
      </c>
      <c r="AD2239" s="5">
        <v>0</v>
      </c>
      <c r="AE2239" s="115">
        <v>84248</v>
      </c>
      <c r="AF2239" s="5">
        <v>0</v>
      </c>
    </row>
    <row r="2240" spans="1:32" x14ac:dyDescent="0.25">
      <c r="A2240" s="2">
        <v>2012</v>
      </c>
      <c r="B2240" s="1" t="s">
        <v>29</v>
      </c>
      <c r="C2240" s="8">
        <v>176</v>
      </c>
      <c r="D2240" s="8">
        <v>39299</v>
      </c>
      <c r="E2240" s="9">
        <f t="shared" si="119"/>
        <v>18607.48106060606</v>
      </c>
      <c r="F2240" s="8">
        <v>0</v>
      </c>
      <c r="G2240" s="8">
        <v>0</v>
      </c>
      <c r="H2240" s="8">
        <v>0</v>
      </c>
      <c r="I2240" s="8">
        <v>0</v>
      </c>
      <c r="J2240" s="8">
        <v>622</v>
      </c>
      <c r="K2240" s="8">
        <v>454</v>
      </c>
      <c r="L2240" s="8">
        <v>5832</v>
      </c>
      <c r="M2240" s="9">
        <f t="shared" si="117"/>
        <v>33.136363636363633</v>
      </c>
      <c r="N2240" s="8">
        <v>5</v>
      </c>
      <c r="O2240" s="8">
        <v>0</v>
      </c>
      <c r="P2240" s="8">
        <v>0</v>
      </c>
      <c r="Q2240" s="8">
        <v>468646</v>
      </c>
      <c r="R2240" s="9">
        <f t="shared" si="118"/>
        <v>2662.7613636363635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1</v>
      </c>
      <c r="AC2240" s="5">
        <v>0</v>
      </c>
      <c r="AD2240" s="5">
        <v>1</v>
      </c>
      <c r="AE2240" s="115">
        <v>407873</v>
      </c>
      <c r="AF2240" s="5">
        <v>1</v>
      </c>
    </row>
    <row r="2241" spans="1:32" x14ac:dyDescent="0.25">
      <c r="A2241" s="2">
        <v>2012</v>
      </c>
      <c r="B2241" s="1" t="s">
        <v>29</v>
      </c>
      <c r="C2241" s="8">
        <v>1</v>
      </c>
      <c r="D2241" s="8">
        <v>86</v>
      </c>
      <c r="E2241" s="9">
        <f t="shared" si="119"/>
        <v>7166.666666666667</v>
      </c>
      <c r="F2241" s="8">
        <v>382</v>
      </c>
      <c r="G2241" s="8">
        <v>0</v>
      </c>
      <c r="H2241" s="8">
        <v>0</v>
      </c>
      <c r="I2241" s="8">
        <v>0</v>
      </c>
      <c r="J2241" s="8">
        <v>0</v>
      </c>
      <c r="K2241" s="8">
        <v>0</v>
      </c>
      <c r="L2241" s="8">
        <v>3180</v>
      </c>
      <c r="M2241" s="9">
        <f t="shared" si="117"/>
        <v>3180</v>
      </c>
      <c r="N2241" s="8">
        <v>5</v>
      </c>
      <c r="O2241" s="8">
        <v>2</v>
      </c>
      <c r="P2241" s="8">
        <v>1</v>
      </c>
      <c r="Q2241" s="8">
        <v>2798</v>
      </c>
      <c r="R2241" s="9">
        <f t="shared" si="118"/>
        <v>2798</v>
      </c>
      <c r="S2241" s="5">
        <v>1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0</v>
      </c>
      <c r="AD2241" s="5">
        <v>0</v>
      </c>
      <c r="AE2241" s="115">
        <v>5854</v>
      </c>
      <c r="AF2241" s="5">
        <v>0</v>
      </c>
    </row>
    <row r="2242" spans="1:32" x14ac:dyDescent="0.25">
      <c r="A2242" s="2">
        <v>2012</v>
      </c>
      <c r="B2242" s="1" t="s">
        <v>29</v>
      </c>
      <c r="C2242" s="9">
        <v>108</v>
      </c>
      <c r="D2242" s="9">
        <v>14743</v>
      </c>
      <c r="E2242" s="9">
        <f t="shared" si="119"/>
        <v>11375.771604938273</v>
      </c>
      <c r="F2242" s="9">
        <v>4599</v>
      </c>
      <c r="G2242" s="9">
        <v>1509</v>
      </c>
      <c r="H2242" s="9">
        <v>525</v>
      </c>
      <c r="I2242" s="9">
        <v>0</v>
      </c>
      <c r="J2242" s="9">
        <v>0</v>
      </c>
      <c r="K2242" s="9">
        <v>0</v>
      </c>
      <c r="L2242" s="9">
        <v>7730</v>
      </c>
      <c r="M2242" s="9">
        <f t="shared" si="117"/>
        <v>71.574074074074076</v>
      </c>
      <c r="N2242" s="9">
        <v>25</v>
      </c>
      <c r="O2242" s="9">
        <v>5</v>
      </c>
      <c r="P2242" s="9">
        <v>2</v>
      </c>
      <c r="Q2242" s="9">
        <v>73273</v>
      </c>
      <c r="R2242" s="9">
        <f t="shared" si="118"/>
        <v>678.4537037037037</v>
      </c>
      <c r="S2242" s="5">
        <v>1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1</v>
      </c>
      <c r="AA2242" s="5">
        <v>0</v>
      </c>
      <c r="AB2242" s="5">
        <v>0</v>
      </c>
      <c r="AC2242" s="5">
        <v>1</v>
      </c>
      <c r="AD2242" s="5">
        <v>0</v>
      </c>
      <c r="AE2242" s="115">
        <v>40141</v>
      </c>
      <c r="AF2242" s="5">
        <v>0</v>
      </c>
    </row>
    <row r="2243" spans="1:32" x14ac:dyDescent="0.25">
      <c r="A2243" s="2">
        <v>2012</v>
      </c>
      <c r="B2243" s="1" t="s">
        <v>30</v>
      </c>
      <c r="C2243" s="9">
        <v>28</v>
      </c>
      <c r="D2243" s="9">
        <v>2470</v>
      </c>
      <c r="E2243" s="9">
        <f t="shared" ref="E2243:E2292" si="120">D2243/C2243/12*1000</f>
        <v>7351.1904761904752</v>
      </c>
      <c r="F2243" s="9">
        <v>2267</v>
      </c>
      <c r="G2243" s="9">
        <v>207</v>
      </c>
      <c r="H2243" s="9">
        <v>135</v>
      </c>
      <c r="I2243" s="9">
        <v>0</v>
      </c>
      <c r="J2243" s="9">
        <v>0</v>
      </c>
      <c r="K2243" s="9">
        <v>0</v>
      </c>
      <c r="L2243" s="9">
        <v>2153</v>
      </c>
      <c r="M2243" s="9">
        <f t="shared" si="117"/>
        <v>76.892857142857139</v>
      </c>
      <c r="N2243" s="9">
        <v>3</v>
      </c>
      <c r="O2243" s="9">
        <v>4</v>
      </c>
      <c r="P2243" s="9">
        <v>0</v>
      </c>
      <c r="Q2243" s="9">
        <v>19734</v>
      </c>
      <c r="R2243" s="9">
        <f t="shared" si="118"/>
        <v>704.78571428571433</v>
      </c>
      <c r="S2243" s="5">
        <v>1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1</v>
      </c>
      <c r="AA2243" s="5">
        <v>0</v>
      </c>
      <c r="AB2243" s="5">
        <v>0</v>
      </c>
      <c r="AC2243" s="5">
        <v>1</v>
      </c>
      <c r="AD2243" s="5">
        <v>0</v>
      </c>
      <c r="AE2243" s="115">
        <v>6975</v>
      </c>
      <c r="AF2243" s="5">
        <v>0</v>
      </c>
    </row>
    <row r="2244" spans="1:32" x14ac:dyDescent="0.25">
      <c r="A2244" s="2">
        <v>2012</v>
      </c>
      <c r="B2244" s="1" t="s">
        <v>36</v>
      </c>
      <c r="C2244" s="9">
        <v>104</v>
      </c>
      <c r="D2244" s="9">
        <v>9554</v>
      </c>
      <c r="E2244" s="9">
        <f t="shared" si="120"/>
        <v>7655.4487179487178</v>
      </c>
      <c r="F2244" s="9">
        <v>9146</v>
      </c>
      <c r="G2244" s="9">
        <v>922</v>
      </c>
      <c r="H2244" s="9">
        <v>455</v>
      </c>
      <c r="I2244" s="9">
        <v>0</v>
      </c>
      <c r="J2244" s="9">
        <v>0</v>
      </c>
      <c r="K2244" s="9">
        <v>0</v>
      </c>
      <c r="L2244" s="9">
        <v>8883</v>
      </c>
      <c r="M2244" s="9">
        <f t="shared" ref="M2244:M2307" si="121">L2244/C2244</f>
        <v>85.413461538461533</v>
      </c>
      <c r="N2244" s="9">
        <v>37</v>
      </c>
      <c r="O2244" s="9">
        <v>7</v>
      </c>
      <c r="P2244" s="9">
        <v>4</v>
      </c>
      <c r="Q2244" s="9">
        <v>89682</v>
      </c>
      <c r="R2244" s="9">
        <f t="shared" ref="R2244:R2307" si="122">Q2244/C2244</f>
        <v>862.32692307692309</v>
      </c>
      <c r="S2244" s="5">
        <v>1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1</v>
      </c>
      <c r="AA2244" s="5">
        <v>0</v>
      </c>
      <c r="AB2244" s="5">
        <v>0</v>
      </c>
      <c r="AC2244" s="5">
        <v>1</v>
      </c>
      <c r="AD2244" s="5">
        <v>0</v>
      </c>
      <c r="AE2244" s="115">
        <v>42012</v>
      </c>
      <c r="AF2244" s="5">
        <v>1</v>
      </c>
    </row>
    <row r="2245" spans="1:32" x14ac:dyDescent="0.25">
      <c r="A2245" s="2">
        <v>2012</v>
      </c>
      <c r="B2245" s="1" t="s">
        <v>30</v>
      </c>
      <c r="C2245" s="9">
        <v>29</v>
      </c>
      <c r="D2245" s="9">
        <v>3218</v>
      </c>
      <c r="E2245" s="9">
        <f t="shared" si="120"/>
        <v>9247.1264367816093</v>
      </c>
      <c r="F2245" s="9">
        <v>1320</v>
      </c>
      <c r="G2245" s="9">
        <v>176</v>
      </c>
      <c r="H2245" s="9">
        <v>150</v>
      </c>
      <c r="I2245" s="9">
        <v>0</v>
      </c>
      <c r="J2245" s="9">
        <v>0</v>
      </c>
      <c r="K2245" s="9">
        <v>0</v>
      </c>
      <c r="L2245" s="9">
        <v>1586</v>
      </c>
      <c r="M2245" s="9">
        <f t="shared" si="121"/>
        <v>54.689655172413794</v>
      </c>
      <c r="N2245" s="9">
        <v>1</v>
      </c>
      <c r="O2245" s="9">
        <v>0</v>
      </c>
      <c r="P2245" s="9">
        <v>0</v>
      </c>
      <c r="Q2245" s="9">
        <v>4846</v>
      </c>
      <c r="R2245" s="9">
        <f t="shared" si="122"/>
        <v>167.10344827586206</v>
      </c>
      <c r="S2245" s="5">
        <v>1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1</v>
      </c>
      <c r="AA2245" s="5">
        <v>0</v>
      </c>
      <c r="AB2245" s="5">
        <v>0</v>
      </c>
      <c r="AC2245" s="5">
        <v>1</v>
      </c>
      <c r="AD2245" s="5">
        <v>0</v>
      </c>
      <c r="AE2245" s="115">
        <v>11711</v>
      </c>
      <c r="AF2245" s="5">
        <v>0</v>
      </c>
    </row>
    <row r="2246" spans="1:32" x14ac:dyDescent="0.25">
      <c r="A2246" s="2">
        <v>2012</v>
      </c>
      <c r="B2246" s="1" t="s">
        <v>29</v>
      </c>
      <c r="C2246" s="9">
        <v>93</v>
      </c>
      <c r="D2246" s="9">
        <v>13216</v>
      </c>
      <c r="E2246" s="9">
        <f t="shared" si="120"/>
        <v>11842.293906810035</v>
      </c>
      <c r="F2246" s="9">
        <v>2501</v>
      </c>
      <c r="G2246" s="9">
        <v>909</v>
      </c>
      <c r="H2246" s="9">
        <v>297</v>
      </c>
      <c r="I2246" s="9">
        <v>0</v>
      </c>
      <c r="J2246" s="9">
        <v>0</v>
      </c>
      <c r="K2246" s="9">
        <v>0</v>
      </c>
      <c r="L2246" s="9">
        <v>6135</v>
      </c>
      <c r="M2246" s="9">
        <f t="shared" si="121"/>
        <v>65.967741935483872</v>
      </c>
      <c r="N2246" s="9">
        <v>12</v>
      </c>
      <c r="O2246" s="9">
        <v>3</v>
      </c>
      <c r="P2246" s="9">
        <v>1</v>
      </c>
      <c r="Q2246" s="9">
        <v>54095</v>
      </c>
      <c r="R2246" s="9">
        <f t="shared" si="122"/>
        <v>581.66666666666663</v>
      </c>
      <c r="S2246" s="5">
        <v>1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1</v>
      </c>
      <c r="AA2246" s="5">
        <v>0</v>
      </c>
      <c r="AB2246" s="5">
        <v>0</v>
      </c>
      <c r="AC2246" s="5">
        <v>1</v>
      </c>
      <c r="AD2246" s="5">
        <v>0</v>
      </c>
      <c r="AE2246" s="115">
        <v>27529</v>
      </c>
      <c r="AF2246" s="5">
        <v>0</v>
      </c>
    </row>
    <row r="2247" spans="1:32" x14ac:dyDescent="0.25">
      <c r="A2247" s="2">
        <v>2012</v>
      </c>
      <c r="B2247" s="1" t="s">
        <v>29</v>
      </c>
      <c r="C2247" s="9">
        <v>50</v>
      </c>
      <c r="D2247" s="9">
        <v>4366</v>
      </c>
      <c r="E2247" s="9">
        <f t="shared" si="120"/>
        <v>7276.6666666666661</v>
      </c>
      <c r="F2247" s="9">
        <v>3684</v>
      </c>
      <c r="G2247" s="9">
        <v>633</v>
      </c>
      <c r="H2247" s="9">
        <v>300</v>
      </c>
      <c r="I2247" s="9">
        <v>0</v>
      </c>
      <c r="J2247" s="9">
        <v>0</v>
      </c>
      <c r="K2247" s="9">
        <v>0</v>
      </c>
      <c r="L2247" s="9">
        <v>5825</v>
      </c>
      <c r="M2247" s="9">
        <f t="shared" si="121"/>
        <v>116.5</v>
      </c>
      <c r="N2247" s="9">
        <v>17</v>
      </c>
      <c r="O2247" s="9">
        <v>2</v>
      </c>
      <c r="P2247" s="9">
        <v>2</v>
      </c>
      <c r="Q2247" s="9">
        <v>67545</v>
      </c>
      <c r="R2247" s="9">
        <f t="shared" si="122"/>
        <v>1350.9</v>
      </c>
      <c r="S2247" s="5">
        <v>1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  <c r="Z2247" s="5">
        <v>1</v>
      </c>
      <c r="AA2247" s="5">
        <v>0</v>
      </c>
      <c r="AB2247" s="5">
        <v>0</v>
      </c>
      <c r="AC2247" s="5">
        <v>1</v>
      </c>
      <c r="AD2247" s="5">
        <v>0</v>
      </c>
      <c r="AE2247" s="115">
        <v>19418</v>
      </c>
      <c r="AF2247" s="5">
        <v>1</v>
      </c>
    </row>
    <row r="2248" spans="1:32" x14ac:dyDescent="0.25">
      <c r="A2248" s="2">
        <v>2012</v>
      </c>
      <c r="B2248" s="1" t="s">
        <v>36</v>
      </c>
      <c r="C2248" s="9">
        <v>18</v>
      </c>
      <c r="D2248" s="9">
        <v>3339</v>
      </c>
      <c r="E2248" s="9">
        <f t="shared" si="120"/>
        <v>15458.333333333334</v>
      </c>
      <c r="F2248" s="9">
        <v>5285</v>
      </c>
      <c r="G2248" s="9">
        <v>0</v>
      </c>
      <c r="H2248" s="9">
        <v>0</v>
      </c>
      <c r="I2248" s="9">
        <v>0</v>
      </c>
      <c r="J2248" s="9">
        <v>0</v>
      </c>
      <c r="K2248" s="9">
        <v>0</v>
      </c>
      <c r="L2248" s="9">
        <v>3172</v>
      </c>
      <c r="M2248" s="9">
        <f t="shared" si="121"/>
        <v>176.22222222222223</v>
      </c>
      <c r="N2248" s="9">
        <v>12</v>
      </c>
      <c r="O2248" s="9">
        <v>2</v>
      </c>
      <c r="P2248" s="9">
        <v>3</v>
      </c>
      <c r="Q2248" s="9">
        <v>15801</v>
      </c>
      <c r="R2248" s="9">
        <f t="shared" si="122"/>
        <v>877.83333333333337</v>
      </c>
      <c r="S2248" s="5">
        <v>1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0</v>
      </c>
      <c r="AD2248" s="5">
        <v>0</v>
      </c>
      <c r="AE2248" s="115">
        <v>21877</v>
      </c>
      <c r="AF2248" s="5">
        <v>1</v>
      </c>
    </row>
    <row r="2249" spans="1:32" x14ac:dyDescent="0.25">
      <c r="A2249" s="2">
        <v>2012</v>
      </c>
      <c r="B2249" s="1" t="s">
        <v>30</v>
      </c>
      <c r="C2249" s="9">
        <v>161</v>
      </c>
      <c r="D2249" s="9">
        <v>18884</v>
      </c>
      <c r="E2249" s="9">
        <f t="shared" si="120"/>
        <v>9774.3271221532086</v>
      </c>
      <c r="F2249" s="9">
        <v>3533</v>
      </c>
      <c r="G2249" s="9">
        <v>1713</v>
      </c>
      <c r="H2249" s="9">
        <v>510</v>
      </c>
      <c r="I2249" s="9">
        <v>0</v>
      </c>
      <c r="J2249" s="9">
        <v>0</v>
      </c>
      <c r="K2249" s="9">
        <v>0</v>
      </c>
      <c r="L2249" s="9">
        <v>9965</v>
      </c>
      <c r="M2249" s="9">
        <f t="shared" si="121"/>
        <v>61.894409937888199</v>
      </c>
      <c r="N2249" s="9">
        <v>31</v>
      </c>
      <c r="O2249" s="9">
        <v>4</v>
      </c>
      <c r="P2249" s="9">
        <v>2</v>
      </c>
      <c r="Q2249" s="9">
        <v>108179</v>
      </c>
      <c r="R2249" s="9">
        <f t="shared" si="122"/>
        <v>671.91925465838506</v>
      </c>
      <c r="S2249" s="5">
        <v>1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  <c r="Z2249" s="5">
        <v>1</v>
      </c>
      <c r="AA2249" s="5">
        <v>0</v>
      </c>
      <c r="AB2249" s="5">
        <v>0</v>
      </c>
      <c r="AC2249" s="5">
        <v>1</v>
      </c>
      <c r="AD2249" s="5">
        <v>0</v>
      </c>
      <c r="AE2249" s="115">
        <v>49543</v>
      </c>
      <c r="AF2249" s="5">
        <v>0</v>
      </c>
    </row>
    <row r="2250" spans="1:32" x14ac:dyDescent="0.25">
      <c r="A2250" s="2">
        <v>2012</v>
      </c>
      <c r="B2250" s="1" t="s">
        <v>31</v>
      </c>
      <c r="C2250" s="9">
        <v>273</v>
      </c>
      <c r="D2250" s="9">
        <v>34440</v>
      </c>
      <c r="E2250" s="9">
        <f t="shared" si="120"/>
        <v>10512.820512820514</v>
      </c>
      <c r="F2250" s="9">
        <v>5414</v>
      </c>
      <c r="G2250" s="9">
        <v>2546</v>
      </c>
      <c r="H2250" s="9">
        <v>893</v>
      </c>
      <c r="I2250" s="9">
        <v>0</v>
      </c>
      <c r="J2250" s="9">
        <v>0</v>
      </c>
      <c r="K2250" s="9">
        <v>0</v>
      </c>
      <c r="L2250" s="9">
        <v>22130</v>
      </c>
      <c r="M2250" s="9">
        <f t="shared" si="121"/>
        <v>81.062271062271066</v>
      </c>
      <c r="N2250" s="9">
        <v>55</v>
      </c>
      <c r="O2250" s="9">
        <v>6</v>
      </c>
      <c r="P2250" s="9">
        <v>3</v>
      </c>
      <c r="Q2250" s="9">
        <v>293060</v>
      </c>
      <c r="R2250" s="9">
        <f t="shared" si="122"/>
        <v>1073.4798534798535</v>
      </c>
      <c r="S2250" s="5">
        <v>1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1</v>
      </c>
      <c r="AA2250" s="5">
        <v>0</v>
      </c>
      <c r="AB2250" s="5">
        <v>0</v>
      </c>
      <c r="AC2250" s="5">
        <v>1</v>
      </c>
      <c r="AD2250" s="5">
        <v>0</v>
      </c>
      <c r="AE2250" s="115">
        <v>127836</v>
      </c>
      <c r="AF2250" s="5">
        <v>0</v>
      </c>
    </row>
    <row r="2251" spans="1:32" x14ac:dyDescent="0.25">
      <c r="A2251" s="2">
        <v>2012</v>
      </c>
      <c r="B2251" s="1" t="s">
        <v>30</v>
      </c>
      <c r="C2251" s="9">
        <v>33</v>
      </c>
      <c r="D2251" s="9">
        <v>3051</v>
      </c>
      <c r="E2251" s="9">
        <f t="shared" si="120"/>
        <v>7704.545454545454</v>
      </c>
      <c r="F2251" s="9">
        <v>2891</v>
      </c>
      <c r="G2251" s="9">
        <v>333</v>
      </c>
      <c r="H2251" s="9">
        <v>158</v>
      </c>
      <c r="I2251" s="9">
        <v>0</v>
      </c>
      <c r="J2251" s="9">
        <v>0</v>
      </c>
      <c r="K2251" s="9">
        <v>0</v>
      </c>
      <c r="L2251" s="9">
        <v>3474</v>
      </c>
      <c r="M2251" s="9">
        <f t="shared" si="121"/>
        <v>105.27272727272727</v>
      </c>
      <c r="N2251" s="9">
        <v>14</v>
      </c>
      <c r="O2251" s="9">
        <v>2</v>
      </c>
      <c r="P2251" s="9">
        <v>3</v>
      </c>
      <c r="Q2251" s="9">
        <v>22502</v>
      </c>
      <c r="R2251" s="9">
        <f t="shared" si="122"/>
        <v>681.87878787878788</v>
      </c>
      <c r="S2251" s="5">
        <v>1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1</v>
      </c>
      <c r="AA2251" s="5">
        <v>0</v>
      </c>
      <c r="AB2251" s="5">
        <v>0</v>
      </c>
      <c r="AC2251" s="5">
        <v>1</v>
      </c>
      <c r="AD2251" s="5">
        <v>0</v>
      </c>
      <c r="AE2251" s="115">
        <v>9797</v>
      </c>
      <c r="AF2251" s="5">
        <v>0</v>
      </c>
    </row>
    <row r="2252" spans="1:32" x14ac:dyDescent="0.25">
      <c r="A2252" s="2">
        <v>2012</v>
      </c>
      <c r="B2252" s="1" t="s">
        <v>30</v>
      </c>
      <c r="C2252" s="9">
        <v>130</v>
      </c>
      <c r="D2252" s="9">
        <v>18720</v>
      </c>
      <c r="E2252" s="9">
        <f t="shared" si="120"/>
        <v>12000</v>
      </c>
      <c r="F2252" s="9">
        <v>4973</v>
      </c>
      <c r="G2252" s="9">
        <v>1593</v>
      </c>
      <c r="H2252" s="9">
        <v>500</v>
      </c>
      <c r="I2252" s="9">
        <v>0</v>
      </c>
      <c r="J2252" s="9">
        <v>0</v>
      </c>
      <c r="K2252" s="9">
        <v>0</v>
      </c>
      <c r="L2252" s="9">
        <v>14606</v>
      </c>
      <c r="M2252" s="9">
        <f t="shared" si="121"/>
        <v>112.35384615384615</v>
      </c>
      <c r="N2252" s="9">
        <v>41</v>
      </c>
      <c r="O2252" s="9">
        <v>5</v>
      </c>
      <c r="P2252" s="9">
        <v>5</v>
      </c>
      <c r="Q2252" s="9">
        <v>123074</v>
      </c>
      <c r="R2252" s="9">
        <f t="shared" si="122"/>
        <v>946.72307692307697</v>
      </c>
      <c r="S2252" s="5">
        <v>1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1</v>
      </c>
      <c r="AA2252" s="5">
        <v>0</v>
      </c>
      <c r="AB2252" s="5">
        <v>0</v>
      </c>
      <c r="AC2252" s="5">
        <v>1</v>
      </c>
      <c r="AD2252" s="5">
        <v>0</v>
      </c>
      <c r="AE2252" s="115">
        <v>50117</v>
      </c>
      <c r="AF2252" s="5">
        <v>1</v>
      </c>
    </row>
    <row r="2253" spans="1:32" x14ac:dyDescent="0.25">
      <c r="A2253" s="2">
        <v>2012</v>
      </c>
      <c r="B2253" s="1" t="s">
        <v>30</v>
      </c>
      <c r="C2253" s="9">
        <v>54</v>
      </c>
      <c r="D2253" s="9">
        <v>7664</v>
      </c>
      <c r="E2253" s="9">
        <f t="shared" si="120"/>
        <v>11827.160493827159</v>
      </c>
      <c r="F2253" s="9">
        <v>5767</v>
      </c>
      <c r="G2253" s="9">
        <v>820</v>
      </c>
      <c r="H2253" s="9">
        <v>419</v>
      </c>
      <c r="I2253" s="9">
        <v>0</v>
      </c>
      <c r="J2253" s="9">
        <v>0</v>
      </c>
      <c r="K2253" s="9">
        <v>0</v>
      </c>
      <c r="L2253" s="9">
        <v>7150</v>
      </c>
      <c r="M2253" s="9">
        <f t="shared" si="121"/>
        <v>132.40740740740742</v>
      </c>
      <c r="N2253" s="9">
        <v>30</v>
      </c>
      <c r="O2253" s="9">
        <v>8</v>
      </c>
      <c r="P2253" s="9">
        <v>4</v>
      </c>
      <c r="Q2253" s="9">
        <v>51210</v>
      </c>
      <c r="R2253" s="9">
        <f t="shared" si="122"/>
        <v>948.33333333333337</v>
      </c>
      <c r="S2253" s="5">
        <v>1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1</v>
      </c>
      <c r="AA2253" s="5">
        <v>0</v>
      </c>
      <c r="AB2253" s="5">
        <v>0</v>
      </c>
      <c r="AC2253" s="5">
        <v>1</v>
      </c>
      <c r="AD2253" s="5">
        <v>0</v>
      </c>
      <c r="AE2253" s="115">
        <v>23652</v>
      </c>
      <c r="AF2253" s="5">
        <v>0</v>
      </c>
    </row>
    <row r="2254" spans="1:32" x14ac:dyDescent="0.25">
      <c r="A2254" s="2">
        <v>2012</v>
      </c>
      <c r="B2254" s="1" t="s">
        <v>30</v>
      </c>
      <c r="C2254" s="9">
        <v>184</v>
      </c>
      <c r="D2254" s="9">
        <v>25265</v>
      </c>
      <c r="E2254" s="9">
        <f t="shared" si="120"/>
        <v>11442.48188405797</v>
      </c>
      <c r="F2254" s="9">
        <v>4463</v>
      </c>
      <c r="G2254" s="9">
        <v>1576</v>
      </c>
      <c r="H2254" s="9">
        <v>480</v>
      </c>
      <c r="I2254" s="9">
        <v>0</v>
      </c>
      <c r="J2254" s="9">
        <v>0</v>
      </c>
      <c r="K2254" s="9">
        <v>0</v>
      </c>
      <c r="L2254" s="9">
        <v>11962</v>
      </c>
      <c r="M2254" s="9">
        <f t="shared" si="121"/>
        <v>65.010869565217391</v>
      </c>
      <c r="N2254" s="9">
        <v>34</v>
      </c>
      <c r="O2254" s="9">
        <v>4</v>
      </c>
      <c r="P2254" s="9">
        <v>4</v>
      </c>
      <c r="Q2254" s="9">
        <v>178458</v>
      </c>
      <c r="R2254" s="9">
        <f t="shared" si="122"/>
        <v>969.88043478260875</v>
      </c>
      <c r="S2254" s="5">
        <v>1</v>
      </c>
      <c r="T2254" s="5">
        <v>0</v>
      </c>
      <c r="U2254" s="5">
        <v>1</v>
      </c>
      <c r="V2254" s="5">
        <v>0</v>
      </c>
      <c r="W2254" s="5">
        <v>0</v>
      </c>
      <c r="X2254" s="5">
        <v>0</v>
      </c>
      <c r="Y2254" s="5">
        <v>0</v>
      </c>
      <c r="Z2254" s="5">
        <v>1</v>
      </c>
      <c r="AA2254" s="5">
        <v>0</v>
      </c>
      <c r="AB2254" s="5">
        <v>0</v>
      </c>
      <c r="AC2254" s="5">
        <v>1</v>
      </c>
      <c r="AD2254" s="5">
        <v>0</v>
      </c>
      <c r="AE2254" s="115">
        <v>66165</v>
      </c>
      <c r="AF2254" s="5">
        <v>0</v>
      </c>
    </row>
    <row r="2255" spans="1:32" x14ac:dyDescent="0.25">
      <c r="A2255" s="2">
        <v>2012</v>
      </c>
      <c r="B2255" s="1" t="s">
        <v>30</v>
      </c>
      <c r="C2255" s="9">
        <v>220</v>
      </c>
      <c r="D2255" s="9">
        <v>32627</v>
      </c>
      <c r="E2255" s="9">
        <f t="shared" si="120"/>
        <v>12358.712121212122</v>
      </c>
      <c r="F2255" s="9">
        <v>5423</v>
      </c>
      <c r="G2255" s="9">
        <v>1825</v>
      </c>
      <c r="H2255" s="9">
        <v>630</v>
      </c>
      <c r="I2255" s="9">
        <v>0</v>
      </c>
      <c r="J2255" s="9">
        <v>0</v>
      </c>
      <c r="K2255" s="9">
        <v>0</v>
      </c>
      <c r="L2255" s="9">
        <v>13935</v>
      </c>
      <c r="M2255" s="9">
        <f t="shared" si="121"/>
        <v>63.340909090909093</v>
      </c>
      <c r="N2255" s="9">
        <v>42</v>
      </c>
      <c r="O2255" s="9">
        <v>6</v>
      </c>
      <c r="P2255" s="9">
        <v>3</v>
      </c>
      <c r="Q2255" s="9">
        <v>222430</v>
      </c>
      <c r="R2255" s="9">
        <f t="shared" si="122"/>
        <v>1011.0454545454545</v>
      </c>
      <c r="S2255" s="5">
        <v>1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1</v>
      </c>
      <c r="AA2255" s="5">
        <v>0</v>
      </c>
      <c r="AB2255" s="5">
        <v>0</v>
      </c>
      <c r="AC2255" s="5">
        <v>1</v>
      </c>
      <c r="AD2255" s="5">
        <v>0</v>
      </c>
      <c r="AE2255" s="115">
        <v>81101</v>
      </c>
      <c r="AF2255" s="5">
        <v>1</v>
      </c>
    </row>
    <row r="2256" spans="1:32" x14ac:dyDescent="0.25">
      <c r="A2256" s="2">
        <v>2012</v>
      </c>
      <c r="B2256" s="1" t="s">
        <v>30</v>
      </c>
      <c r="C2256" s="9">
        <v>3</v>
      </c>
      <c r="D2256" s="9">
        <v>129</v>
      </c>
      <c r="E2256" s="9">
        <f t="shared" si="120"/>
        <v>3583.3333333333335</v>
      </c>
      <c r="F2256" s="9">
        <v>298</v>
      </c>
      <c r="G2256" s="9">
        <v>0</v>
      </c>
      <c r="H2256" s="9">
        <v>0</v>
      </c>
      <c r="I2256" s="9">
        <v>0</v>
      </c>
      <c r="J2256" s="9">
        <v>0</v>
      </c>
      <c r="K2256" s="9">
        <v>0</v>
      </c>
      <c r="L2256" s="9">
        <v>86</v>
      </c>
      <c r="M2256" s="9">
        <f t="shared" si="121"/>
        <v>28.666666666666668</v>
      </c>
      <c r="N2256" s="9">
        <v>0</v>
      </c>
      <c r="O2256" s="9">
        <v>0</v>
      </c>
      <c r="P2256" s="9">
        <v>0</v>
      </c>
      <c r="Q2256" s="9">
        <v>226</v>
      </c>
      <c r="R2256" s="9">
        <f t="shared" si="122"/>
        <v>75.333333333333329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115">
        <v>632</v>
      </c>
      <c r="AF2256" s="5">
        <v>0</v>
      </c>
    </row>
    <row r="2257" spans="1:32" x14ac:dyDescent="0.25">
      <c r="A2257" s="2">
        <v>2012</v>
      </c>
      <c r="B2257" s="1" t="s">
        <v>30</v>
      </c>
      <c r="C2257" s="9">
        <v>4</v>
      </c>
      <c r="D2257" s="9">
        <v>258</v>
      </c>
      <c r="E2257" s="9">
        <f t="shared" si="120"/>
        <v>5375</v>
      </c>
      <c r="F2257" s="9">
        <v>900</v>
      </c>
      <c r="G2257" s="9">
        <v>82</v>
      </c>
      <c r="H2257" s="9">
        <v>53</v>
      </c>
      <c r="I2257" s="9">
        <v>0</v>
      </c>
      <c r="J2257" s="9">
        <v>0</v>
      </c>
      <c r="K2257" s="9">
        <v>0</v>
      </c>
      <c r="L2257" s="9">
        <v>240</v>
      </c>
      <c r="M2257" s="9">
        <f t="shared" si="121"/>
        <v>60</v>
      </c>
      <c r="N2257" s="9">
        <v>3</v>
      </c>
      <c r="O2257" s="9">
        <v>0</v>
      </c>
      <c r="P2257" s="9">
        <v>0</v>
      </c>
      <c r="Q2257" s="9">
        <v>831</v>
      </c>
      <c r="R2257" s="9">
        <f t="shared" si="122"/>
        <v>207.75</v>
      </c>
      <c r="S2257" s="5">
        <v>1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1</v>
      </c>
      <c r="AA2257" s="5">
        <v>0</v>
      </c>
      <c r="AB2257" s="5">
        <v>0</v>
      </c>
      <c r="AC2257" s="5">
        <v>1</v>
      </c>
      <c r="AD2257" s="5">
        <v>0</v>
      </c>
      <c r="AE2257" s="115">
        <v>6388</v>
      </c>
      <c r="AF2257" s="5">
        <v>0</v>
      </c>
    </row>
    <row r="2258" spans="1:32" x14ac:dyDescent="0.25">
      <c r="A2258" s="2">
        <v>2012</v>
      </c>
      <c r="B2258" s="1" t="s">
        <v>30</v>
      </c>
      <c r="C2258" s="9">
        <v>14</v>
      </c>
      <c r="D2258" s="9">
        <v>1699</v>
      </c>
      <c r="E2258" s="9">
        <f t="shared" si="120"/>
        <v>10113.095238095239</v>
      </c>
      <c r="F2258" s="9">
        <v>281</v>
      </c>
      <c r="G2258" s="9">
        <v>25</v>
      </c>
      <c r="H2258" s="9">
        <v>19</v>
      </c>
      <c r="I2258" s="9">
        <v>0</v>
      </c>
      <c r="J2258" s="9">
        <v>0</v>
      </c>
      <c r="K2258" s="9">
        <v>0</v>
      </c>
      <c r="L2258" s="9">
        <v>560</v>
      </c>
      <c r="M2258" s="9">
        <f t="shared" si="121"/>
        <v>40</v>
      </c>
      <c r="N2258" s="9">
        <v>0</v>
      </c>
      <c r="O2258" s="9">
        <v>0</v>
      </c>
      <c r="P2258" s="9">
        <v>0</v>
      </c>
      <c r="Q2258" s="9">
        <v>983</v>
      </c>
      <c r="R2258" s="9">
        <f t="shared" si="122"/>
        <v>70.214285714285708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1</v>
      </c>
      <c r="AA2258" s="5">
        <v>0</v>
      </c>
      <c r="AB2258" s="5">
        <v>0</v>
      </c>
      <c r="AC2258" s="5">
        <v>1</v>
      </c>
      <c r="AD2258" s="5">
        <v>0</v>
      </c>
      <c r="AE2258" s="115">
        <v>5594</v>
      </c>
      <c r="AF2258" s="5">
        <v>0</v>
      </c>
    </row>
    <row r="2259" spans="1:32" x14ac:dyDescent="0.25">
      <c r="A2259" s="2">
        <v>2012</v>
      </c>
      <c r="B2259" s="1" t="s">
        <v>29</v>
      </c>
      <c r="C2259" s="9">
        <v>5</v>
      </c>
      <c r="D2259" s="9">
        <v>462</v>
      </c>
      <c r="E2259" s="9">
        <f t="shared" si="120"/>
        <v>7700</v>
      </c>
      <c r="F2259" s="9">
        <v>1090</v>
      </c>
      <c r="G2259" s="9">
        <v>0</v>
      </c>
      <c r="H2259" s="9">
        <v>0</v>
      </c>
      <c r="I2259" s="9">
        <v>0</v>
      </c>
      <c r="J2259" s="9">
        <v>0</v>
      </c>
      <c r="K2259" s="9">
        <v>0</v>
      </c>
      <c r="L2259" s="9">
        <v>476</v>
      </c>
      <c r="M2259" s="9">
        <f t="shared" si="121"/>
        <v>95.2</v>
      </c>
      <c r="N2259" s="9">
        <v>4</v>
      </c>
      <c r="O2259" s="9">
        <v>1</v>
      </c>
      <c r="P2259" s="9">
        <v>1</v>
      </c>
      <c r="Q2259" s="9">
        <v>9760</v>
      </c>
      <c r="R2259" s="9">
        <f t="shared" si="122"/>
        <v>1952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0</v>
      </c>
      <c r="AD2259" s="5">
        <v>0</v>
      </c>
      <c r="AE2259" s="115">
        <v>768</v>
      </c>
      <c r="AF2259" s="5">
        <v>0</v>
      </c>
    </row>
    <row r="2260" spans="1:32" x14ac:dyDescent="0.25">
      <c r="A2260" s="2">
        <v>2012</v>
      </c>
      <c r="B2260" s="1" t="s">
        <v>30</v>
      </c>
      <c r="C2260" s="9">
        <v>12</v>
      </c>
      <c r="D2260" s="9">
        <v>159</v>
      </c>
      <c r="E2260" s="9">
        <f t="shared" si="120"/>
        <v>1104.1666666666667</v>
      </c>
      <c r="F2260" s="9">
        <v>1209</v>
      </c>
      <c r="G2260" s="9">
        <v>373</v>
      </c>
      <c r="H2260" s="9">
        <v>193</v>
      </c>
      <c r="I2260" s="9">
        <v>0</v>
      </c>
      <c r="J2260" s="9">
        <v>0</v>
      </c>
      <c r="K2260" s="9">
        <v>0</v>
      </c>
      <c r="L2260" s="9">
        <v>8446</v>
      </c>
      <c r="M2260" s="9">
        <f t="shared" si="121"/>
        <v>703.83333333333337</v>
      </c>
      <c r="N2260" s="9">
        <v>19</v>
      </c>
      <c r="O2260" s="9">
        <v>7</v>
      </c>
      <c r="P2260" s="9">
        <v>1</v>
      </c>
      <c r="Q2260" s="9">
        <v>14905</v>
      </c>
      <c r="R2260" s="9">
        <f t="shared" si="122"/>
        <v>1242.0833333333333</v>
      </c>
      <c r="S2260" s="5">
        <v>1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1</v>
      </c>
      <c r="AA2260" s="5">
        <v>0</v>
      </c>
      <c r="AB2260" s="5">
        <v>0</v>
      </c>
      <c r="AC2260" s="5">
        <v>1</v>
      </c>
      <c r="AD2260" s="5">
        <v>0</v>
      </c>
      <c r="AE2260" s="115">
        <v>2934</v>
      </c>
      <c r="AF2260" s="5">
        <v>1</v>
      </c>
    </row>
    <row r="2261" spans="1:32" x14ac:dyDescent="0.25">
      <c r="A2261" s="2">
        <v>2012</v>
      </c>
      <c r="B2261" s="1" t="s">
        <v>29</v>
      </c>
      <c r="C2261" s="9">
        <v>1</v>
      </c>
      <c r="D2261" s="9">
        <v>104</v>
      </c>
      <c r="E2261" s="9">
        <f t="shared" si="120"/>
        <v>8666.6666666666661</v>
      </c>
      <c r="F2261" s="9">
        <v>1022</v>
      </c>
      <c r="G2261" s="9">
        <v>57</v>
      </c>
      <c r="H2261" s="9">
        <v>52</v>
      </c>
      <c r="I2261" s="9">
        <v>0</v>
      </c>
      <c r="J2261" s="9">
        <v>0</v>
      </c>
      <c r="K2261" s="9">
        <v>0</v>
      </c>
      <c r="L2261" s="9">
        <v>720</v>
      </c>
      <c r="M2261" s="9">
        <f t="shared" si="121"/>
        <v>720</v>
      </c>
      <c r="N2261" s="9">
        <v>4</v>
      </c>
      <c r="O2261" s="9">
        <v>2</v>
      </c>
      <c r="P2261" s="9">
        <v>0</v>
      </c>
      <c r="Q2261" s="9">
        <v>889</v>
      </c>
      <c r="R2261" s="9">
        <f t="shared" si="122"/>
        <v>889</v>
      </c>
      <c r="S2261" s="5">
        <v>1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1</v>
      </c>
      <c r="AA2261" s="5">
        <v>0</v>
      </c>
      <c r="AB2261" s="5">
        <v>0</v>
      </c>
      <c r="AC2261" s="5">
        <v>1</v>
      </c>
      <c r="AD2261" s="5">
        <v>0</v>
      </c>
      <c r="AE2261" s="115">
        <v>1436</v>
      </c>
      <c r="AF2261" s="5">
        <v>1</v>
      </c>
    </row>
    <row r="2262" spans="1:32" x14ac:dyDescent="0.25">
      <c r="A2262" s="2">
        <v>2012</v>
      </c>
      <c r="B2262" s="1" t="s">
        <v>30</v>
      </c>
      <c r="C2262" s="9">
        <v>56</v>
      </c>
      <c r="D2262" s="9">
        <v>5443</v>
      </c>
      <c r="E2262" s="9">
        <f t="shared" si="120"/>
        <v>8099.7023809523816</v>
      </c>
      <c r="F2262" s="9">
        <v>2167</v>
      </c>
      <c r="G2262" s="9">
        <v>589</v>
      </c>
      <c r="H2262" s="9">
        <v>259</v>
      </c>
      <c r="I2262" s="9">
        <v>0</v>
      </c>
      <c r="J2262" s="9">
        <v>0</v>
      </c>
      <c r="K2262" s="9">
        <v>0</v>
      </c>
      <c r="L2262" s="9">
        <v>6703</v>
      </c>
      <c r="M2262" s="9">
        <f t="shared" si="121"/>
        <v>119.69642857142857</v>
      </c>
      <c r="N2262" s="9">
        <v>18</v>
      </c>
      <c r="O2262" s="9">
        <v>3</v>
      </c>
      <c r="P2262" s="9">
        <v>1</v>
      </c>
      <c r="Q2262" s="9">
        <v>48824</v>
      </c>
      <c r="R2262" s="9">
        <f t="shared" si="122"/>
        <v>871.85714285714289</v>
      </c>
      <c r="S2262" s="5">
        <v>1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1</v>
      </c>
      <c r="AA2262" s="5">
        <v>0</v>
      </c>
      <c r="AB2262" s="5">
        <v>0</v>
      </c>
      <c r="AC2262" s="5">
        <v>1</v>
      </c>
      <c r="AD2262" s="5">
        <v>0</v>
      </c>
      <c r="AE2262" s="115">
        <v>19723</v>
      </c>
      <c r="AF2262" s="5">
        <v>1</v>
      </c>
    </row>
    <row r="2263" spans="1:32" x14ac:dyDescent="0.25">
      <c r="A2263" s="2">
        <v>2012</v>
      </c>
      <c r="B2263" s="1" t="s">
        <v>30</v>
      </c>
      <c r="C2263" s="9">
        <v>30</v>
      </c>
      <c r="D2263" s="9">
        <v>2662</v>
      </c>
      <c r="E2263" s="9">
        <f t="shared" si="120"/>
        <v>7394.4444444444453</v>
      </c>
      <c r="F2263" s="9">
        <v>2830</v>
      </c>
      <c r="G2263" s="9">
        <v>269</v>
      </c>
      <c r="H2263" s="9">
        <v>228</v>
      </c>
      <c r="I2263" s="9">
        <v>0</v>
      </c>
      <c r="J2263" s="9">
        <v>0</v>
      </c>
      <c r="K2263" s="9">
        <v>0</v>
      </c>
      <c r="L2263" s="9">
        <v>3709</v>
      </c>
      <c r="M2263" s="9">
        <f t="shared" si="121"/>
        <v>123.63333333333334</v>
      </c>
      <c r="N2263" s="9">
        <v>16</v>
      </c>
      <c r="O2263" s="9">
        <v>2</v>
      </c>
      <c r="P2263" s="9">
        <v>1</v>
      </c>
      <c r="Q2263" s="9">
        <v>25849</v>
      </c>
      <c r="R2263" s="9">
        <f t="shared" si="122"/>
        <v>861.63333333333333</v>
      </c>
      <c r="S2263" s="5">
        <v>1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1</v>
      </c>
      <c r="AA2263" s="5">
        <v>0</v>
      </c>
      <c r="AB2263" s="5">
        <v>0</v>
      </c>
      <c r="AC2263" s="5">
        <v>1</v>
      </c>
      <c r="AD2263" s="5">
        <v>0</v>
      </c>
      <c r="AE2263" s="115">
        <v>10010</v>
      </c>
      <c r="AF2263" s="5">
        <v>1</v>
      </c>
    </row>
    <row r="2264" spans="1:32" x14ac:dyDescent="0.25">
      <c r="A2264" s="2">
        <v>2012</v>
      </c>
      <c r="B2264" s="1" t="s">
        <v>30</v>
      </c>
      <c r="C2264" s="9">
        <v>36</v>
      </c>
      <c r="D2264" s="9">
        <v>3040</v>
      </c>
      <c r="E2264" s="9">
        <f t="shared" si="120"/>
        <v>7037.0370370370374</v>
      </c>
      <c r="F2264" s="9">
        <v>4584</v>
      </c>
      <c r="G2264" s="9">
        <v>394</v>
      </c>
      <c r="H2264" s="9">
        <v>307</v>
      </c>
      <c r="I2264" s="9">
        <v>0</v>
      </c>
      <c r="J2264" s="9">
        <v>0</v>
      </c>
      <c r="K2264" s="9">
        <v>0</v>
      </c>
      <c r="L2264" s="9">
        <v>9550</v>
      </c>
      <c r="M2264" s="9">
        <f t="shared" si="121"/>
        <v>265.27777777777777</v>
      </c>
      <c r="N2264" s="9">
        <v>22</v>
      </c>
      <c r="O2264" s="9">
        <v>8</v>
      </c>
      <c r="P2264" s="9">
        <v>3</v>
      </c>
      <c r="Q2264" s="9">
        <v>64382</v>
      </c>
      <c r="R2264" s="9">
        <f t="shared" si="122"/>
        <v>1788.3888888888889</v>
      </c>
      <c r="S2264" s="5">
        <v>1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1</v>
      </c>
      <c r="AA2264" s="5">
        <v>0</v>
      </c>
      <c r="AB2264" s="5">
        <v>0</v>
      </c>
      <c r="AC2264" s="5">
        <v>1</v>
      </c>
      <c r="AD2264" s="5">
        <v>0</v>
      </c>
      <c r="AE2264" s="115">
        <v>19322</v>
      </c>
      <c r="AF2264" s="5">
        <v>1</v>
      </c>
    </row>
    <row r="2265" spans="1:32" x14ac:dyDescent="0.25">
      <c r="A2265" s="2">
        <v>2012</v>
      </c>
      <c r="B2265" s="1" t="s">
        <v>30</v>
      </c>
      <c r="C2265" s="9">
        <v>7</v>
      </c>
      <c r="D2265" s="9">
        <v>599</v>
      </c>
      <c r="E2265" s="9">
        <f t="shared" si="120"/>
        <v>7130.9523809523807</v>
      </c>
      <c r="F2265" s="9">
        <v>797</v>
      </c>
      <c r="G2265" s="9">
        <v>170</v>
      </c>
      <c r="H2265" s="9">
        <v>153</v>
      </c>
      <c r="I2265" s="9">
        <v>0</v>
      </c>
      <c r="J2265" s="9">
        <v>0</v>
      </c>
      <c r="K2265" s="9">
        <v>0</v>
      </c>
      <c r="L2265" s="9">
        <v>1630</v>
      </c>
      <c r="M2265" s="9">
        <f t="shared" si="121"/>
        <v>232.85714285714286</v>
      </c>
      <c r="N2265" s="9">
        <v>12</v>
      </c>
      <c r="O2265" s="9">
        <v>3</v>
      </c>
      <c r="P2265" s="9">
        <v>1</v>
      </c>
      <c r="Q2265" s="9">
        <v>9389</v>
      </c>
      <c r="R2265" s="9">
        <f t="shared" si="122"/>
        <v>1341.2857142857142</v>
      </c>
      <c r="S2265" s="5">
        <v>1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1</v>
      </c>
      <c r="AA2265" s="5">
        <v>0</v>
      </c>
      <c r="AB2265" s="5">
        <v>0</v>
      </c>
      <c r="AC2265" s="5">
        <v>1</v>
      </c>
      <c r="AD2265" s="5">
        <v>0</v>
      </c>
      <c r="AE2265" s="115">
        <v>2840</v>
      </c>
      <c r="AF2265" s="5">
        <v>1</v>
      </c>
    </row>
    <row r="2266" spans="1:32" x14ac:dyDescent="0.25">
      <c r="A2266" s="2">
        <v>2012</v>
      </c>
      <c r="B2266" s="1" t="s">
        <v>30</v>
      </c>
      <c r="C2266" s="9">
        <v>21</v>
      </c>
      <c r="D2266" s="9">
        <v>1808</v>
      </c>
      <c r="E2266" s="9">
        <f t="shared" si="120"/>
        <v>7174.6031746031749</v>
      </c>
      <c r="F2266" s="9">
        <v>2005</v>
      </c>
      <c r="G2266" s="9">
        <v>475</v>
      </c>
      <c r="H2266" s="9">
        <v>260</v>
      </c>
      <c r="I2266" s="9">
        <v>0</v>
      </c>
      <c r="J2266" s="9">
        <v>0</v>
      </c>
      <c r="K2266" s="9">
        <v>0</v>
      </c>
      <c r="L2266" s="9">
        <v>1521</v>
      </c>
      <c r="M2266" s="9">
        <f t="shared" si="121"/>
        <v>72.428571428571431</v>
      </c>
      <c r="N2266" s="9">
        <v>8</v>
      </c>
      <c r="O2266" s="9">
        <v>1</v>
      </c>
      <c r="P2266" s="9">
        <v>0</v>
      </c>
      <c r="Q2266" s="9">
        <v>12084</v>
      </c>
      <c r="R2266" s="9">
        <f t="shared" si="122"/>
        <v>575.42857142857144</v>
      </c>
      <c r="S2266" s="5">
        <v>1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1</v>
      </c>
      <c r="AA2266" s="5">
        <v>0</v>
      </c>
      <c r="AB2266" s="5">
        <v>0</v>
      </c>
      <c r="AC2266" s="5">
        <v>1</v>
      </c>
      <c r="AD2266" s="5">
        <v>0</v>
      </c>
      <c r="AE2266" s="115">
        <v>7470</v>
      </c>
      <c r="AF2266" s="5">
        <v>0</v>
      </c>
    </row>
    <row r="2267" spans="1:32" x14ac:dyDescent="0.25">
      <c r="A2267" s="2">
        <v>2012</v>
      </c>
      <c r="B2267" s="1" t="s">
        <v>30</v>
      </c>
      <c r="C2267" s="9">
        <v>6</v>
      </c>
      <c r="D2267" s="9">
        <v>87</v>
      </c>
      <c r="E2267" s="9">
        <f t="shared" si="120"/>
        <v>1208.3333333333333</v>
      </c>
      <c r="F2267" s="9">
        <v>1830</v>
      </c>
      <c r="G2267" s="9">
        <v>0</v>
      </c>
      <c r="H2267" s="9">
        <v>0</v>
      </c>
      <c r="I2267" s="9">
        <v>0</v>
      </c>
      <c r="J2267" s="9">
        <v>0</v>
      </c>
      <c r="K2267" s="9">
        <v>0</v>
      </c>
      <c r="L2267" s="9">
        <v>1636</v>
      </c>
      <c r="M2267" s="9">
        <f t="shared" si="121"/>
        <v>272.66666666666669</v>
      </c>
      <c r="N2267" s="9">
        <v>9</v>
      </c>
      <c r="O2267" s="9">
        <v>2</v>
      </c>
      <c r="P2267" s="9">
        <v>1</v>
      </c>
      <c r="Q2267" s="9">
        <v>8315</v>
      </c>
      <c r="R2267" s="9">
        <f t="shared" si="122"/>
        <v>1385.8333333333333</v>
      </c>
      <c r="S2267" s="5">
        <v>1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115">
        <v>969</v>
      </c>
      <c r="AF2267" s="5">
        <v>1</v>
      </c>
    </row>
    <row r="2268" spans="1:32" x14ac:dyDescent="0.25">
      <c r="A2268" s="2">
        <v>2012</v>
      </c>
      <c r="B2268" s="1" t="s">
        <v>29</v>
      </c>
      <c r="C2268" s="9">
        <v>12</v>
      </c>
      <c r="D2268" s="9">
        <v>1049</v>
      </c>
      <c r="E2268" s="9">
        <f t="shared" si="120"/>
        <v>7284.7222222222226</v>
      </c>
      <c r="F2268" s="9">
        <v>976</v>
      </c>
      <c r="G2268" s="9">
        <v>305</v>
      </c>
      <c r="H2268" s="9">
        <v>200</v>
      </c>
      <c r="I2268" s="9">
        <v>0</v>
      </c>
      <c r="J2268" s="9">
        <v>0</v>
      </c>
      <c r="K2268" s="9">
        <v>0</v>
      </c>
      <c r="L2268" s="9">
        <v>817</v>
      </c>
      <c r="M2268" s="9">
        <f t="shared" si="121"/>
        <v>68.083333333333329</v>
      </c>
      <c r="N2268" s="9">
        <v>2</v>
      </c>
      <c r="O2268" s="9">
        <v>2</v>
      </c>
      <c r="P2268" s="9">
        <v>0</v>
      </c>
      <c r="Q2268" s="9">
        <v>18172</v>
      </c>
      <c r="R2268" s="9">
        <f t="shared" si="122"/>
        <v>1514.3333333333333</v>
      </c>
      <c r="S2268" s="5">
        <v>1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1</v>
      </c>
      <c r="AA2268" s="5">
        <v>0</v>
      </c>
      <c r="AB2268" s="5">
        <v>0</v>
      </c>
      <c r="AC2268" s="5">
        <v>1</v>
      </c>
      <c r="AD2268" s="5">
        <v>0</v>
      </c>
      <c r="AE2268" s="115">
        <v>6183</v>
      </c>
      <c r="AF2268" s="5">
        <v>1</v>
      </c>
    </row>
    <row r="2269" spans="1:32" x14ac:dyDescent="0.25">
      <c r="A2269" s="2">
        <v>2012</v>
      </c>
      <c r="B2269" s="1" t="s">
        <v>29</v>
      </c>
      <c r="C2269" s="9">
        <v>5</v>
      </c>
      <c r="D2269" s="9">
        <v>426</v>
      </c>
      <c r="E2269" s="9">
        <f t="shared" si="120"/>
        <v>7100.0000000000009</v>
      </c>
      <c r="F2269" s="9">
        <v>692</v>
      </c>
      <c r="G2269" s="9">
        <v>101</v>
      </c>
      <c r="H2269" s="9">
        <v>64</v>
      </c>
      <c r="I2269" s="9">
        <v>0</v>
      </c>
      <c r="J2269" s="9">
        <v>0</v>
      </c>
      <c r="K2269" s="9">
        <v>0</v>
      </c>
      <c r="L2269" s="9">
        <v>415</v>
      </c>
      <c r="M2269" s="9">
        <f t="shared" si="121"/>
        <v>83</v>
      </c>
      <c r="N2269" s="9">
        <v>2</v>
      </c>
      <c r="O2269" s="9">
        <v>0</v>
      </c>
      <c r="P2269" s="9">
        <v>0</v>
      </c>
      <c r="Q2269" s="9">
        <v>1909</v>
      </c>
      <c r="R2269" s="9">
        <f t="shared" si="122"/>
        <v>381.8</v>
      </c>
      <c r="S2269" s="5">
        <v>1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  <c r="Z2269" s="5">
        <v>1</v>
      </c>
      <c r="AA2269" s="5">
        <v>0</v>
      </c>
      <c r="AB2269" s="5">
        <v>0</v>
      </c>
      <c r="AC2269" s="5">
        <v>1</v>
      </c>
      <c r="AD2269" s="5">
        <v>0</v>
      </c>
      <c r="AE2269" s="115">
        <v>2690</v>
      </c>
      <c r="AF2269" s="5">
        <v>1</v>
      </c>
    </row>
    <row r="2270" spans="1:32" x14ac:dyDescent="0.25">
      <c r="A2270" s="2">
        <v>2012</v>
      </c>
      <c r="B2270" s="1" t="s">
        <v>30</v>
      </c>
      <c r="C2270" s="9">
        <v>5</v>
      </c>
      <c r="D2270" s="9">
        <v>89</v>
      </c>
      <c r="E2270" s="9">
        <f t="shared" si="120"/>
        <v>1483.3333333333335</v>
      </c>
      <c r="F2270" s="9">
        <v>100</v>
      </c>
      <c r="G2270" s="9">
        <v>0</v>
      </c>
      <c r="H2270" s="9">
        <v>0</v>
      </c>
      <c r="I2270" s="9">
        <v>0</v>
      </c>
      <c r="J2270" s="9">
        <v>0</v>
      </c>
      <c r="K2270" s="9">
        <v>0</v>
      </c>
      <c r="L2270" s="9">
        <v>1057</v>
      </c>
      <c r="M2270" s="9">
        <f t="shared" si="121"/>
        <v>211.4</v>
      </c>
      <c r="N2270" s="9">
        <v>2</v>
      </c>
      <c r="O2270" s="9">
        <v>1</v>
      </c>
      <c r="P2270" s="9">
        <v>0</v>
      </c>
      <c r="Q2270" s="9">
        <v>3190</v>
      </c>
      <c r="R2270" s="9">
        <f t="shared" si="122"/>
        <v>638</v>
      </c>
      <c r="S2270" s="5">
        <v>1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115">
        <v>263</v>
      </c>
      <c r="AF2270" s="5">
        <v>1</v>
      </c>
    </row>
    <row r="2271" spans="1:32" x14ac:dyDescent="0.25">
      <c r="A2271" s="2">
        <v>2012</v>
      </c>
      <c r="B2271" s="1" t="s">
        <v>30</v>
      </c>
      <c r="C2271" s="9">
        <v>46</v>
      </c>
      <c r="D2271" s="9">
        <v>3905</v>
      </c>
      <c r="E2271" s="9">
        <f t="shared" si="120"/>
        <v>7074.275362318841</v>
      </c>
      <c r="F2271" s="9">
        <v>3410</v>
      </c>
      <c r="G2271" s="9">
        <v>534</v>
      </c>
      <c r="H2271" s="9">
        <v>275</v>
      </c>
      <c r="I2271" s="9">
        <v>0</v>
      </c>
      <c r="J2271" s="9">
        <v>0</v>
      </c>
      <c r="K2271" s="9">
        <v>0</v>
      </c>
      <c r="L2271" s="9">
        <v>5467</v>
      </c>
      <c r="M2271" s="9">
        <f t="shared" si="121"/>
        <v>118.84782608695652</v>
      </c>
      <c r="N2271" s="9">
        <v>12</v>
      </c>
      <c r="O2271" s="9">
        <v>5</v>
      </c>
      <c r="P2271" s="9">
        <v>2</v>
      </c>
      <c r="Q2271" s="9">
        <v>52057</v>
      </c>
      <c r="R2271" s="9">
        <f t="shared" si="122"/>
        <v>1131.6739130434783</v>
      </c>
      <c r="S2271" s="5">
        <v>1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1</v>
      </c>
      <c r="AA2271" s="5">
        <v>0</v>
      </c>
      <c r="AB2271" s="5">
        <v>0</v>
      </c>
      <c r="AC2271" s="5">
        <v>1</v>
      </c>
      <c r="AD2271" s="5">
        <v>0</v>
      </c>
      <c r="AE2271" s="115">
        <v>16313</v>
      </c>
      <c r="AF2271" s="5">
        <v>0</v>
      </c>
    </row>
    <row r="2272" spans="1:32" x14ac:dyDescent="0.25">
      <c r="A2272" s="2">
        <v>2012</v>
      </c>
      <c r="B2272" s="1" t="s">
        <v>29</v>
      </c>
      <c r="C2272" s="9">
        <v>1</v>
      </c>
      <c r="D2272" s="9">
        <v>85</v>
      </c>
      <c r="E2272" s="9">
        <f t="shared" si="120"/>
        <v>7083.333333333333</v>
      </c>
      <c r="F2272" s="9">
        <v>210</v>
      </c>
      <c r="G2272" s="9">
        <v>0</v>
      </c>
      <c r="H2272" s="9">
        <v>0</v>
      </c>
      <c r="I2272" s="9">
        <v>0</v>
      </c>
      <c r="J2272" s="9">
        <v>0</v>
      </c>
      <c r="K2272" s="9">
        <v>0</v>
      </c>
      <c r="L2272" s="9">
        <v>280</v>
      </c>
      <c r="M2272" s="9">
        <f t="shared" si="121"/>
        <v>280</v>
      </c>
      <c r="N2272" s="9">
        <v>1</v>
      </c>
      <c r="O2272" s="9">
        <v>2</v>
      </c>
      <c r="P2272" s="9">
        <v>0</v>
      </c>
      <c r="Q2272" s="9">
        <v>860</v>
      </c>
      <c r="R2272" s="9">
        <f t="shared" si="122"/>
        <v>860</v>
      </c>
      <c r="S2272" s="5">
        <v>1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115">
        <v>743</v>
      </c>
      <c r="AF2272" s="5">
        <v>1</v>
      </c>
    </row>
    <row r="2273" spans="1:32" x14ac:dyDescent="0.25">
      <c r="A2273" s="2">
        <v>2012</v>
      </c>
      <c r="B2273" s="1" t="s">
        <v>29</v>
      </c>
      <c r="C2273" s="9">
        <v>16</v>
      </c>
      <c r="D2273" s="9">
        <v>1386</v>
      </c>
      <c r="E2273" s="9">
        <f t="shared" si="120"/>
        <v>7218.75</v>
      </c>
      <c r="F2273" s="9">
        <v>3000</v>
      </c>
      <c r="G2273" s="9">
        <v>624</v>
      </c>
      <c r="H2273" s="9">
        <v>117</v>
      </c>
      <c r="I2273" s="9">
        <v>0</v>
      </c>
      <c r="J2273" s="9">
        <v>0</v>
      </c>
      <c r="K2273" s="9">
        <v>0</v>
      </c>
      <c r="L2273" s="9">
        <v>1921</v>
      </c>
      <c r="M2273" s="9">
        <f t="shared" si="121"/>
        <v>120.0625</v>
      </c>
      <c r="N2273" s="9">
        <v>5</v>
      </c>
      <c r="O2273" s="9">
        <v>6</v>
      </c>
      <c r="P2273" s="9">
        <v>0</v>
      </c>
      <c r="Q2273" s="9">
        <v>24087</v>
      </c>
      <c r="R2273" s="9">
        <f t="shared" si="122"/>
        <v>1505.4375</v>
      </c>
      <c r="S2273" s="5">
        <v>1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1</v>
      </c>
      <c r="AA2273" s="5">
        <v>0</v>
      </c>
      <c r="AB2273" s="5">
        <v>0</v>
      </c>
      <c r="AC2273" s="5">
        <v>1</v>
      </c>
      <c r="AD2273" s="5">
        <v>0</v>
      </c>
      <c r="AE2273" s="115">
        <v>10671</v>
      </c>
      <c r="AF2273" s="5">
        <v>1</v>
      </c>
    </row>
    <row r="2274" spans="1:32" x14ac:dyDescent="0.25">
      <c r="A2274" s="2">
        <v>2012</v>
      </c>
      <c r="B2274" s="1" t="s">
        <v>29</v>
      </c>
      <c r="C2274" s="9">
        <v>8</v>
      </c>
      <c r="D2274" s="9">
        <v>240</v>
      </c>
      <c r="E2274" s="9">
        <f t="shared" si="120"/>
        <v>2500</v>
      </c>
      <c r="F2274" s="9">
        <v>2037</v>
      </c>
      <c r="G2274" s="9">
        <v>0</v>
      </c>
      <c r="H2274" s="9">
        <v>0</v>
      </c>
      <c r="I2274" s="9">
        <v>0</v>
      </c>
      <c r="J2274" s="9">
        <v>0</v>
      </c>
      <c r="K2274" s="9">
        <v>0</v>
      </c>
      <c r="L2274" s="9">
        <v>1400</v>
      </c>
      <c r="M2274" s="9">
        <f t="shared" si="121"/>
        <v>175</v>
      </c>
      <c r="N2274" s="9">
        <v>4</v>
      </c>
      <c r="O2274" s="9">
        <v>2</v>
      </c>
      <c r="P2274" s="9">
        <v>0</v>
      </c>
      <c r="Q2274" s="9">
        <v>3860</v>
      </c>
      <c r="R2274" s="9">
        <f t="shared" si="122"/>
        <v>482.5</v>
      </c>
      <c r="S2274" s="5">
        <v>1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115">
        <v>4081</v>
      </c>
      <c r="AF2274" s="5">
        <v>1</v>
      </c>
    </row>
    <row r="2275" spans="1:32" x14ac:dyDescent="0.25">
      <c r="A2275" s="2">
        <v>2012</v>
      </c>
      <c r="B2275" s="1" t="s">
        <v>37</v>
      </c>
      <c r="C2275" s="9">
        <v>4</v>
      </c>
      <c r="D2275" s="9">
        <v>259</v>
      </c>
      <c r="E2275" s="9">
        <f t="shared" si="120"/>
        <v>5395.833333333333</v>
      </c>
      <c r="F2275" s="9">
        <v>24</v>
      </c>
      <c r="G2275" s="9">
        <v>0</v>
      </c>
      <c r="H2275" s="9">
        <v>0</v>
      </c>
      <c r="I2275" s="9">
        <v>0</v>
      </c>
      <c r="J2275" s="9">
        <v>0</v>
      </c>
      <c r="K2275" s="9">
        <v>0</v>
      </c>
      <c r="L2275" s="9">
        <v>147</v>
      </c>
      <c r="M2275" s="9">
        <f t="shared" si="121"/>
        <v>36.75</v>
      </c>
      <c r="N2275" s="9">
        <v>0</v>
      </c>
      <c r="O2275" s="9">
        <v>0</v>
      </c>
      <c r="P2275" s="9">
        <v>0</v>
      </c>
      <c r="Q2275" s="9">
        <v>1246</v>
      </c>
      <c r="R2275" s="9">
        <f t="shared" si="122"/>
        <v>311.5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0</v>
      </c>
      <c r="AD2275" s="5">
        <v>0</v>
      </c>
      <c r="AE2275" s="115">
        <v>475</v>
      </c>
      <c r="AF2275" s="5">
        <v>1</v>
      </c>
    </row>
    <row r="2276" spans="1:32" x14ac:dyDescent="0.25">
      <c r="A2276" s="2">
        <v>2012</v>
      </c>
      <c r="B2276" s="1" t="s">
        <v>29</v>
      </c>
      <c r="C2276" s="9">
        <v>2</v>
      </c>
      <c r="D2276" s="9">
        <v>180</v>
      </c>
      <c r="E2276" s="9">
        <f t="shared" si="120"/>
        <v>7500</v>
      </c>
      <c r="F2276" s="9">
        <v>1825</v>
      </c>
      <c r="G2276" s="9">
        <v>0</v>
      </c>
      <c r="H2276" s="9">
        <v>0</v>
      </c>
      <c r="I2276" s="9">
        <v>0</v>
      </c>
      <c r="J2276" s="9">
        <v>0</v>
      </c>
      <c r="K2276" s="9">
        <v>0</v>
      </c>
      <c r="L2276" s="9">
        <v>1394</v>
      </c>
      <c r="M2276" s="9">
        <f t="shared" si="121"/>
        <v>697</v>
      </c>
      <c r="N2276" s="9">
        <v>2</v>
      </c>
      <c r="O2276" s="9">
        <v>2</v>
      </c>
      <c r="P2276" s="9">
        <v>0</v>
      </c>
      <c r="Q2276" s="9">
        <v>14334</v>
      </c>
      <c r="R2276" s="9">
        <f t="shared" si="122"/>
        <v>7167</v>
      </c>
      <c r="S2276" s="5">
        <v>1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0</v>
      </c>
      <c r="AD2276" s="5">
        <v>0</v>
      </c>
      <c r="AE2276" s="115">
        <v>1077</v>
      </c>
      <c r="AF2276" s="5">
        <v>1</v>
      </c>
    </row>
    <row r="2277" spans="1:32" x14ac:dyDescent="0.25">
      <c r="A2277" s="2">
        <v>2012</v>
      </c>
      <c r="B2277" s="1" t="s">
        <v>29</v>
      </c>
      <c r="C2277" s="9">
        <v>2</v>
      </c>
      <c r="D2277" s="9">
        <v>168</v>
      </c>
      <c r="E2277" s="9">
        <f t="shared" si="120"/>
        <v>7000</v>
      </c>
      <c r="F2277" s="9">
        <v>400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420</v>
      </c>
      <c r="M2277" s="9">
        <f t="shared" si="121"/>
        <v>210</v>
      </c>
      <c r="N2277" s="9">
        <v>1</v>
      </c>
      <c r="O2277" s="9">
        <v>1</v>
      </c>
      <c r="P2277" s="9">
        <v>0</v>
      </c>
      <c r="Q2277" s="9">
        <v>5577</v>
      </c>
      <c r="R2277" s="9">
        <f t="shared" si="122"/>
        <v>2788.5</v>
      </c>
      <c r="S2277" s="5">
        <v>1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115">
        <v>427</v>
      </c>
      <c r="AF2277" s="5">
        <v>1</v>
      </c>
    </row>
    <row r="2278" spans="1:32" x14ac:dyDescent="0.25">
      <c r="A2278" s="2">
        <v>2012</v>
      </c>
      <c r="B2278" s="1" t="s">
        <v>29</v>
      </c>
      <c r="C2278" s="9">
        <v>2</v>
      </c>
      <c r="D2278" s="9">
        <v>190</v>
      </c>
      <c r="E2278" s="9">
        <f t="shared" si="120"/>
        <v>7916.666666666667</v>
      </c>
      <c r="F2278" s="9">
        <v>1626</v>
      </c>
      <c r="G2278" s="9">
        <v>173</v>
      </c>
      <c r="H2278" s="9">
        <v>123</v>
      </c>
      <c r="I2278" s="9">
        <v>0</v>
      </c>
      <c r="J2278" s="9">
        <v>0</v>
      </c>
      <c r="K2278" s="9">
        <v>0</v>
      </c>
      <c r="L2278" s="9">
        <v>400</v>
      </c>
      <c r="M2278" s="9">
        <f t="shared" si="121"/>
        <v>200</v>
      </c>
      <c r="N2278" s="9">
        <v>0</v>
      </c>
      <c r="O2278" s="9">
        <v>0</v>
      </c>
      <c r="P2278" s="9">
        <v>0</v>
      </c>
      <c r="Q2278" s="9">
        <v>24011</v>
      </c>
      <c r="R2278" s="9">
        <f t="shared" si="122"/>
        <v>12005.5</v>
      </c>
      <c r="S2278" s="5">
        <v>1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1</v>
      </c>
      <c r="AA2278" s="5">
        <v>0</v>
      </c>
      <c r="AB2278" s="5">
        <v>0</v>
      </c>
      <c r="AC2278" s="5">
        <v>1</v>
      </c>
      <c r="AD2278" s="5">
        <v>0</v>
      </c>
      <c r="AE2278" s="115">
        <v>2395</v>
      </c>
      <c r="AF2278" s="5">
        <v>1</v>
      </c>
    </row>
    <row r="2279" spans="1:32" x14ac:dyDescent="0.25">
      <c r="A2279" s="2">
        <v>2012</v>
      </c>
      <c r="B2279" s="1" t="s">
        <v>36</v>
      </c>
      <c r="C2279" s="9">
        <v>265</v>
      </c>
      <c r="D2279" s="9">
        <v>45024</v>
      </c>
      <c r="E2279" s="9">
        <f t="shared" si="120"/>
        <v>14158.490566037737</v>
      </c>
      <c r="F2279" s="9">
        <v>6157</v>
      </c>
      <c r="G2279" s="9">
        <v>2557</v>
      </c>
      <c r="H2279" s="9">
        <v>1246</v>
      </c>
      <c r="I2279" s="9">
        <v>0</v>
      </c>
      <c r="J2279" s="9">
        <v>0</v>
      </c>
      <c r="K2279" s="9">
        <v>0</v>
      </c>
      <c r="L2279" s="9">
        <v>16374</v>
      </c>
      <c r="M2279" s="9">
        <f t="shared" si="121"/>
        <v>61.788679245283021</v>
      </c>
      <c r="N2279" s="9">
        <v>49</v>
      </c>
      <c r="O2279" s="9">
        <v>6</v>
      </c>
      <c r="P2279" s="9">
        <v>5</v>
      </c>
      <c r="Q2279" s="9">
        <v>203843</v>
      </c>
      <c r="R2279" s="9">
        <f t="shared" si="122"/>
        <v>769.21886792452835</v>
      </c>
      <c r="S2279" s="5">
        <v>1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1</v>
      </c>
      <c r="AA2279" s="5">
        <v>0</v>
      </c>
      <c r="AB2279" s="5">
        <v>0</v>
      </c>
      <c r="AC2279" s="5">
        <v>1</v>
      </c>
      <c r="AD2279" s="5">
        <v>0</v>
      </c>
      <c r="AE2279" s="115">
        <v>124356</v>
      </c>
      <c r="AF2279" s="5">
        <v>0</v>
      </c>
    </row>
    <row r="2280" spans="1:32" x14ac:dyDescent="0.25">
      <c r="A2280" s="2">
        <v>2012</v>
      </c>
      <c r="B2280" s="1" t="s">
        <v>36</v>
      </c>
      <c r="C2280" s="9">
        <v>180</v>
      </c>
      <c r="D2280" s="9">
        <v>24993</v>
      </c>
      <c r="E2280" s="9">
        <f t="shared" si="120"/>
        <v>11570.833333333332</v>
      </c>
      <c r="F2280" s="9">
        <v>2900</v>
      </c>
      <c r="G2280" s="9">
        <v>792</v>
      </c>
      <c r="H2280" s="9">
        <v>352</v>
      </c>
      <c r="I2280" s="9">
        <v>0</v>
      </c>
      <c r="J2280" s="9">
        <v>0</v>
      </c>
      <c r="K2280" s="9">
        <v>0</v>
      </c>
      <c r="L2280" s="9">
        <v>12088</v>
      </c>
      <c r="M2280" s="9">
        <f t="shared" si="121"/>
        <v>67.155555555555551</v>
      </c>
      <c r="N2280" s="9">
        <v>25</v>
      </c>
      <c r="O2280" s="9">
        <v>3</v>
      </c>
      <c r="P2280" s="9">
        <v>3</v>
      </c>
      <c r="Q2280" s="9">
        <v>109073</v>
      </c>
      <c r="R2280" s="9">
        <f t="shared" si="122"/>
        <v>605.96111111111111</v>
      </c>
      <c r="S2280" s="5">
        <v>1</v>
      </c>
      <c r="T2280" s="5">
        <v>0</v>
      </c>
      <c r="U2280" s="5">
        <v>1</v>
      </c>
      <c r="V2280" s="5">
        <v>0</v>
      </c>
      <c r="W2280" s="5">
        <v>1</v>
      </c>
      <c r="X2280" s="5">
        <v>0</v>
      </c>
      <c r="Y2280" s="5">
        <v>0</v>
      </c>
      <c r="Z2280" s="5">
        <v>1</v>
      </c>
      <c r="AA2280" s="5">
        <v>1</v>
      </c>
      <c r="AB2280" s="5">
        <v>0</v>
      </c>
      <c r="AC2280" s="5">
        <v>1</v>
      </c>
      <c r="AD2280" s="5">
        <v>0</v>
      </c>
      <c r="AE2280" s="115">
        <v>95743</v>
      </c>
      <c r="AF2280" s="5">
        <v>1</v>
      </c>
    </row>
    <row r="2281" spans="1:32" x14ac:dyDescent="0.25">
      <c r="A2281" s="2">
        <v>2012</v>
      </c>
      <c r="B2281" s="1" t="s">
        <v>36</v>
      </c>
      <c r="C2281" s="9">
        <v>9</v>
      </c>
      <c r="D2281" s="9">
        <v>627</v>
      </c>
      <c r="E2281" s="9">
        <f t="shared" si="120"/>
        <v>5805.5555555555566</v>
      </c>
      <c r="F2281" s="9">
        <v>9</v>
      </c>
      <c r="G2281" s="9">
        <v>0</v>
      </c>
      <c r="H2281" s="9">
        <v>0</v>
      </c>
      <c r="I2281" s="9">
        <v>0</v>
      </c>
      <c r="J2281" s="9">
        <v>0</v>
      </c>
      <c r="K2281" s="9">
        <v>0</v>
      </c>
      <c r="L2281" s="9">
        <v>100</v>
      </c>
      <c r="M2281" s="9">
        <f t="shared" si="121"/>
        <v>11.111111111111111</v>
      </c>
      <c r="N2281" s="9">
        <v>3</v>
      </c>
      <c r="O2281" s="9">
        <v>0</v>
      </c>
      <c r="P2281" s="9">
        <v>0</v>
      </c>
      <c r="Q2281" s="9">
        <v>30569</v>
      </c>
      <c r="R2281" s="9">
        <f t="shared" si="122"/>
        <v>3396.5555555555557</v>
      </c>
      <c r="S2281" s="5">
        <v>0</v>
      </c>
      <c r="T2281" s="5">
        <v>0</v>
      </c>
      <c r="U2281" s="5">
        <v>0</v>
      </c>
      <c r="V2281" s="5">
        <v>0</v>
      </c>
      <c r="W2281" s="5">
        <v>1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0</v>
      </c>
      <c r="AD2281" s="5">
        <v>0</v>
      </c>
      <c r="AE2281" s="115">
        <v>5494</v>
      </c>
      <c r="AF2281" s="5">
        <v>0</v>
      </c>
    </row>
    <row r="2282" spans="1:32" x14ac:dyDescent="0.25">
      <c r="A2282" s="2">
        <v>2012</v>
      </c>
      <c r="B2282" s="1" t="s">
        <v>31</v>
      </c>
      <c r="C2282" s="9">
        <v>58</v>
      </c>
      <c r="D2282" s="9">
        <v>12087</v>
      </c>
      <c r="E2282" s="9">
        <f t="shared" si="120"/>
        <v>17366.37931034483</v>
      </c>
      <c r="F2282" s="9">
        <v>2</v>
      </c>
      <c r="G2282" s="9">
        <v>8</v>
      </c>
      <c r="H2282" s="9">
        <v>0</v>
      </c>
      <c r="I2282" s="9">
        <v>0</v>
      </c>
      <c r="J2282" s="9">
        <v>0</v>
      </c>
      <c r="K2282" s="9">
        <v>0</v>
      </c>
      <c r="L2282" s="9">
        <v>1801</v>
      </c>
      <c r="M2282" s="9">
        <f t="shared" si="121"/>
        <v>31.051724137931036</v>
      </c>
      <c r="N2282" s="9">
        <v>2</v>
      </c>
      <c r="O2282" s="9">
        <v>0</v>
      </c>
      <c r="P2282" s="9">
        <v>0</v>
      </c>
      <c r="Q2282" s="9">
        <v>51492</v>
      </c>
      <c r="R2282" s="9">
        <f t="shared" si="122"/>
        <v>887.79310344827582</v>
      </c>
      <c r="S2282" s="5">
        <v>0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1</v>
      </c>
      <c r="AA2282" s="5">
        <v>0</v>
      </c>
      <c r="AB2282" s="5">
        <v>0</v>
      </c>
      <c r="AC2282" s="5">
        <v>0</v>
      </c>
      <c r="AD2282" s="5">
        <v>0</v>
      </c>
      <c r="AE2282" s="115">
        <v>15680</v>
      </c>
      <c r="AF2282" s="5">
        <v>1</v>
      </c>
    </row>
    <row r="2283" spans="1:32" x14ac:dyDescent="0.25">
      <c r="A2283" s="2">
        <v>2012</v>
      </c>
      <c r="B2283" s="1" t="s">
        <v>29</v>
      </c>
      <c r="C2283" s="9">
        <v>53</v>
      </c>
      <c r="D2283" s="9">
        <v>11166</v>
      </c>
      <c r="E2283" s="9">
        <f t="shared" si="120"/>
        <v>17556.603773584906</v>
      </c>
      <c r="F2283" s="9">
        <v>2522</v>
      </c>
      <c r="G2283" s="9">
        <v>711</v>
      </c>
      <c r="H2283" s="9">
        <v>527</v>
      </c>
      <c r="I2283" s="9">
        <v>0</v>
      </c>
      <c r="J2283" s="9">
        <v>0</v>
      </c>
      <c r="K2283" s="9">
        <v>0</v>
      </c>
      <c r="L2283" s="9">
        <v>6233</v>
      </c>
      <c r="M2283" s="9">
        <f t="shared" si="121"/>
        <v>117.60377358490567</v>
      </c>
      <c r="N2283" s="9">
        <v>24</v>
      </c>
      <c r="O2283" s="9">
        <v>4</v>
      </c>
      <c r="P2283" s="9">
        <v>5</v>
      </c>
      <c r="Q2283" s="9">
        <v>323818</v>
      </c>
      <c r="R2283" s="9">
        <f t="shared" si="122"/>
        <v>6109.7735849056608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1</v>
      </c>
      <c r="AA2283" s="5">
        <v>0</v>
      </c>
      <c r="AB2283" s="5">
        <v>0</v>
      </c>
      <c r="AC2283" s="5">
        <v>1</v>
      </c>
      <c r="AD2283" s="5">
        <v>0</v>
      </c>
      <c r="AE2283" s="115">
        <v>61664</v>
      </c>
      <c r="AF2283" s="5">
        <v>1</v>
      </c>
    </row>
    <row r="2284" spans="1:32" x14ac:dyDescent="0.25">
      <c r="A2284" s="2">
        <v>2012</v>
      </c>
      <c r="B2284" s="1" t="s">
        <v>29</v>
      </c>
      <c r="C2284" s="9">
        <v>20</v>
      </c>
      <c r="D2284" s="9">
        <v>2214</v>
      </c>
      <c r="E2284" s="9">
        <f t="shared" si="120"/>
        <v>9225</v>
      </c>
      <c r="F2284" s="9">
        <v>500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1385</v>
      </c>
      <c r="M2284" s="9">
        <f t="shared" si="121"/>
        <v>69.25</v>
      </c>
      <c r="N2284" s="9">
        <v>2</v>
      </c>
      <c r="O2284" s="9">
        <v>2</v>
      </c>
      <c r="P2284" s="9">
        <v>1</v>
      </c>
      <c r="Q2284" s="9">
        <v>12618</v>
      </c>
      <c r="R2284" s="9">
        <f t="shared" si="122"/>
        <v>630.9</v>
      </c>
      <c r="S2284" s="5">
        <v>1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115">
        <v>31632</v>
      </c>
      <c r="AF2284" s="5">
        <v>0</v>
      </c>
    </row>
    <row r="2285" spans="1:32" x14ac:dyDescent="0.25">
      <c r="A2285" s="2">
        <v>2012</v>
      </c>
      <c r="B2285" s="1" t="s">
        <v>29</v>
      </c>
      <c r="C2285" s="9">
        <v>57</v>
      </c>
      <c r="D2285" s="9">
        <v>10481</v>
      </c>
      <c r="E2285" s="9">
        <f t="shared" si="120"/>
        <v>15323.099415204679</v>
      </c>
      <c r="F2285" s="9">
        <v>8981</v>
      </c>
      <c r="G2285" s="9">
        <v>811</v>
      </c>
      <c r="H2285" s="9">
        <v>0</v>
      </c>
      <c r="I2285" s="9">
        <v>0</v>
      </c>
      <c r="J2285" s="9">
        <v>0</v>
      </c>
      <c r="K2285" s="9">
        <v>0</v>
      </c>
      <c r="L2285" s="9">
        <v>7017</v>
      </c>
      <c r="M2285" s="9">
        <f t="shared" si="121"/>
        <v>123.10526315789474</v>
      </c>
      <c r="N2285" s="9">
        <v>18</v>
      </c>
      <c r="O2285" s="9">
        <v>3</v>
      </c>
      <c r="P2285" s="9">
        <v>0</v>
      </c>
      <c r="Q2285" s="9">
        <v>224203</v>
      </c>
      <c r="R2285" s="9">
        <f t="shared" si="122"/>
        <v>3933.3859649122805</v>
      </c>
      <c r="S2285" s="5">
        <v>1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  <c r="Z2285" s="5">
        <v>1</v>
      </c>
      <c r="AA2285" s="5">
        <v>0</v>
      </c>
      <c r="AB2285" s="5">
        <v>0</v>
      </c>
      <c r="AC2285" s="5">
        <v>0</v>
      </c>
      <c r="AD2285" s="5">
        <v>0</v>
      </c>
      <c r="AE2285" s="115">
        <v>37079</v>
      </c>
      <c r="AF2285" s="5">
        <v>0</v>
      </c>
    </row>
    <row r="2286" spans="1:32" x14ac:dyDescent="0.25">
      <c r="A2286" s="2">
        <v>2012</v>
      </c>
      <c r="B2286" s="1" t="s">
        <v>29</v>
      </c>
      <c r="C2286" s="9">
        <v>109</v>
      </c>
      <c r="D2286" s="9">
        <v>19855</v>
      </c>
      <c r="E2286" s="9">
        <f t="shared" si="120"/>
        <v>15179.663608562692</v>
      </c>
      <c r="F2286" s="9">
        <v>376</v>
      </c>
      <c r="G2286" s="9">
        <v>0</v>
      </c>
      <c r="H2286" s="9">
        <v>0</v>
      </c>
      <c r="I2286" s="9">
        <v>0</v>
      </c>
      <c r="J2286" s="9">
        <v>0</v>
      </c>
      <c r="K2286" s="9">
        <v>0</v>
      </c>
      <c r="L2286" s="9">
        <v>36</v>
      </c>
      <c r="M2286" s="9">
        <f t="shared" si="121"/>
        <v>0.33027522935779818</v>
      </c>
      <c r="N2286" s="9">
        <v>1</v>
      </c>
      <c r="O2286" s="9">
        <v>0</v>
      </c>
      <c r="P2286" s="9">
        <v>0</v>
      </c>
      <c r="Q2286" s="9">
        <v>45433</v>
      </c>
      <c r="R2286" s="9">
        <f t="shared" si="122"/>
        <v>416.81651376146789</v>
      </c>
      <c r="S2286" s="5">
        <v>0</v>
      </c>
      <c r="T2286" s="5">
        <v>0</v>
      </c>
      <c r="U2286" s="5">
        <v>1</v>
      </c>
      <c r="V2286" s="5">
        <v>1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0</v>
      </c>
      <c r="AD2286" s="5">
        <v>0</v>
      </c>
      <c r="AE2286" s="115">
        <v>42190</v>
      </c>
      <c r="AF2286" s="5">
        <v>1</v>
      </c>
    </row>
    <row r="2287" spans="1:32" x14ac:dyDescent="0.25">
      <c r="A2287" s="2">
        <v>2012</v>
      </c>
      <c r="B2287" s="1" t="s">
        <v>29</v>
      </c>
      <c r="C2287" s="9">
        <v>149</v>
      </c>
      <c r="D2287" s="9">
        <v>29659</v>
      </c>
      <c r="E2287" s="9">
        <f t="shared" si="120"/>
        <v>16587.807606263981</v>
      </c>
      <c r="F2287" s="9">
        <v>0</v>
      </c>
      <c r="G2287" s="9">
        <v>0</v>
      </c>
      <c r="H2287" s="9">
        <v>0</v>
      </c>
      <c r="I2287" s="9">
        <v>0</v>
      </c>
      <c r="J2287" s="9">
        <v>0</v>
      </c>
      <c r="K2287" s="9">
        <v>0</v>
      </c>
      <c r="L2287" s="9">
        <v>16650</v>
      </c>
      <c r="M2287" s="9">
        <f t="shared" si="121"/>
        <v>111.74496644295301</v>
      </c>
      <c r="N2287" s="9">
        <v>2</v>
      </c>
      <c r="O2287" s="9">
        <v>0</v>
      </c>
      <c r="P2287" s="9">
        <v>0</v>
      </c>
      <c r="Q2287" s="9">
        <v>7563</v>
      </c>
      <c r="R2287" s="9">
        <f t="shared" si="122"/>
        <v>50.758389261744966</v>
      </c>
      <c r="S2287" s="5">
        <v>0</v>
      </c>
      <c r="T2287" s="5">
        <v>0</v>
      </c>
      <c r="U2287" s="5">
        <v>0</v>
      </c>
      <c r="V2287" s="5">
        <v>0</v>
      </c>
      <c r="W2287" s="5">
        <v>1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115">
        <v>93862</v>
      </c>
      <c r="AF2287" s="5">
        <v>1</v>
      </c>
    </row>
    <row r="2288" spans="1:32" x14ac:dyDescent="0.25">
      <c r="A2288" s="2">
        <v>2012</v>
      </c>
      <c r="B2288" s="1" t="s">
        <v>29</v>
      </c>
      <c r="C2288" s="9">
        <v>177</v>
      </c>
      <c r="D2288" s="9">
        <v>42327</v>
      </c>
      <c r="E2288" s="9">
        <f t="shared" si="120"/>
        <v>19927.966101694918</v>
      </c>
      <c r="F2288" s="9">
        <v>3426</v>
      </c>
      <c r="G2288" s="9">
        <v>2422</v>
      </c>
      <c r="H2288" s="9">
        <v>1028</v>
      </c>
      <c r="I2288" s="9">
        <v>0</v>
      </c>
      <c r="J2288" s="9">
        <v>0</v>
      </c>
      <c r="K2288" s="9">
        <v>0</v>
      </c>
      <c r="L2288" s="9">
        <v>1815</v>
      </c>
      <c r="M2288" s="9">
        <f t="shared" si="121"/>
        <v>10.254237288135593</v>
      </c>
      <c r="N2288" s="9">
        <v>40</v>
      </c>
      <c r="O2288" s="9">
        <v>1</v>
      </c>
      <c r="P2288" s="9">
        <v>0</v>
      </c>
      <c r="Q2288" s="9">
        <v>764268</v>
      </c>
      <c r="R2288" s="9">
        <f t="shared" si="122"/>
        <v>4317.8983050847455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1</v>
      </c>
      <c r="AA2288" s="5">
        <v>0</v>
      </c>
      <c r="AB2288" s="5">
        <v>0</v>
      </c>
      <c r="AC2288" s="5">
        <v>1</v>
      </c>
      <c r="AD2288" s="5">
        <v>0</v>
      </c>
      <c r="AE2288" s="115">
        <v>160980</v>
      </c>
      <c r="AF2288" s="5">
        <v>0</v>
      </c>
    </row>
    <row r="2289" spans="1:32" x14ac:dyDescent="0.25">
      <c r="A2289" s="2">
        <v>2012</v>
      </c>
      <c r="B2289" s="1" t="s">
        <v>29</v>
      </c>
      <c r="C2289" s="9">
        <v>22</v>
      </c>
      <c r="D2289" s="9">
        <v>3159</v>
      </c>
      <c r="E2289" s="9">
        <f t="shared" si="120"/>
        <v>11965.909090909092</v>
      </c>
      <c r="F2289" s="9">
        <v>4150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8655</v>
      </c>
      <c r="M2289" s="9">
        <f t="shared" si="121"/>
        <v>393.40909090909093</v>
      </c>
      <c r="N2289" s="9">
        <v>11</v>
      </c>
      <c r="O2289" s="9">
        <v>0</v>
      </c>
      <c r="P2289" s="9">
        <v>0</v>
      </c>
      <c r="Q2289" s="9">
        <v>55253</v>
      </c>
      <c r="R2289" s="9">
        <f t="shared" si="122"/>
        <v>2511.5</v>
      </c>
      <c r="S2289" s="5">
        <v>1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115">
        <v>14669</v>
      </c>
      <c r="AF2289" s="5">
        <v>0</v>
      </c>
    </row>
    <row r="2290" spans="1:32" x14ac:dyDescent="0.25">
      <c r="A2290" s="2">
        <v>2012</v>
      </c>
      <c r="B2290" s="1" t="s">
        <v>40</v>
      </c>
      <c r="C2290" s="9">
        <v>77</v>
      </c>
      <c r="D2290" s="9">
        <v>9332</v>
      </c>
      <c r="E2290" s="9">
        <f t="shared" si="120"/>
        <v>10099.567099567101</v>
      </c>
      <c r="F2290" s="9">
        <v>2937</v>
      </c>
      <c r="G2290" s="9">
        <v>214</v>
      </c>
      <c r="H2290" s="9">
        <v>137</v>
      </c>
      <c r="I2290" s="9">
        <v>0</v>
      </c>
      <c r="J2290" s="9">
        <v>0</v>
      </c>
      <c r="K2290" s="9">
        <v>0</v>
      </c>
      <c r="L2290" s="9">
        <v>9564</v>
      </c>
      <c r="M2290" s="9">
        <f t="shared" si="121"/>
        <v>124.20779220779221</v>
      </c>
      <c r="N2290" s="9">
        <v>20</v>
      </c>
      <c r="O2290" s="9">
        <v>10</v>
      </c>
      <c r="P2290" s="9">
        <v>3</v>
      </c>
      <c r="Q2290" s="9">
        <v>120635</v>
      </c>
      <c r="R2290" s="9">
        <f t="shared" si="122"/>
        <v>1566.6883116883116</v>
      </c>
      <c r="S2290" s="5">
        <v>1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1</v>
      </c>
      <c r="AA2290" s="5">
        <v>0</v>
      </c>
      <c r="AB2290" s="5">
        <v>0</v>
      </c>
      <c r="AC2290" s="5">
        <v>1</v>
      </c>
      <c r="AD2290" s="5">
        <v>0</v>
      </c>
      <c r="AE2290" s="115">
        <v>18442</v>
      </c>
      <c r="AF2290" s="5">
        <v>0</v>
      </c>
    </row>
    <row r="2291" spans="1:32" x14ac:dyDescent="0.25">
      <c r="A2291" s="2">
        <v>2012</v>
      </c>
      <c r="B2291" s="1" t="s">
        <v>30</v>
      </c>
      <c r="C2291" s="9">
        <v>13</v>
      </c>
      <c r="D2291" s="9">
        <v>1632</v>
      </c>
      <c r="E2291" s="9">
        <f t="shared" si="120"/>
        <v>10461.538461538461</v>
      </c>
      <c r="F2291" s="9">
        <v>0</v>
      </c>
      <c r="G2291" s="9">
        <v>83</v>
      </c>
      <c r="H2291" s="9">
        <v>54</v>
      </c>
      <c r="I2291" s="9">
        <v>0</v>
      </c>
      <c r="J2291" s="9">
        <v>0</v>
      </c>
      <c r="K2291" s="9">
        <v>0</v>
      </c>
      <c r="L2291" s="9">
        <v>495</v>
      </c>
      <c r="M2291" s="9">
        <f t="shared" si="121"/>
        <v>38.07692307692308</v>
      </c>
      <c r="N2291" s="9">
        <v>3</v>
      </c>
      <c r="O2291" s="9">
        <v>0</v>
      </c>
      <c r="P2291" s="9">
        <v>0</v>
      </c>
      <c r="Q2291" s="9">
        <v>2663</v>
      </c>
      <c r="R2291" s="9">
        <f t="shared" si="122"/>
        <v>204.84615384615384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1</v>
      </c>
      <c r="AA2291" s="5">
        <v>0</v>
      </c>
      <c r="AB2291" s="5">
        <v>0</v>
      </c>
      <c r="AC2291" s="5">
        <v>1</v>
      </c>
      <c r="AD2291" s="5">
        <v>0</v>
      </c>
      <c r="AE2291" s="115">
        <v>4163</v>
      </c>
      <c r="AF2291" s="5">
        <v>0</v>
      </c>
    </row>
    <row r="2292" spans="1:32" x14ac:dyDescent="0.25">
      <c r="A2292" s="2">
        <v>2012</v>
      </c>
      <c r="B2292" s="1" t="s">
        <v>29</v>
      </c>
      <c r="C2292" s="9">
        <v>11</v>
      </c>
      <c r="D2292" s="9">
        <v>1080</v>
      </c>
      <c r="E2292" s="9">
        <f t="shared" si="120"/>
        <v>8181.818181818182</v>
      </c>
      <c r="F2292" s="9">
        <v>320</v>
      </c>
      <c r="G2292" s="9">
        <v>103</v>
      </c>
      <c r="H2292" s="9">
        <v>54</v>
      </c>
      <c r="I2292" s="9">
        <v>19</v>
      </c>
      <c r="J2292" s="9">
        <v>0</v>
      </c>
      <c r="K2292" s="9">
        <v>0</v>
      </c>
      <c r="L2292" s="9">
        <v>1489</v>
      </c>
      <c r="M2292" s="9">
        <f t="shared" si="121"/>
        <v>135.36363636363637</v>
      </c>
      <c r="N2292" s="9">
        <v>4</v>
      </c>
      <c r="O2292" s="9">
        <v>1</v>
      </c>
      <c r="P2292" s="9">
        <v>0</v>
      </c>
      <c r="Q2292" s="9">
        <v>5337</v>
      </c>
      <c r="R2292" s="9">
        <f t="shared" si="122"/>
        <v>485.18181818181819</v>
      </c>
      <c r="S2292" s="5">
        <v>1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1</v>
      </c>
      <c r="AA2292" s="5">
        <v>1</v>
      </c>
      <c r="AB2292" s="5">
        <v>0</v>
      </c>
      <c r="AC2292" s="5">
        <v>1</v>
      </c>
      <c r="AD2292" s="5">
        <v>0</v>
      </c>
      <c r="AE2292" s="115">
        <v>3421</v>
      </c>
      <c r="AF2292" s="5">
        <v>1</v>
      </c>
    </row>
    <row r="2293" spans="1:32" x14ac:dyDescent="0.25">
      <c r="A2293" s="2">
        <v>2012</v>
      </c>
      <c r="B2293" s="1" t="s">
        <v>38</v>
      </c>
      <c r="C2293" s="9">
        <v>6</v>
      </c>
      <c r="D2293" s="9">
        <v>533</v>
      </c>
      <c r="E2293" s="9">
        <f t="shared" ref="E2293:E2343" si="123">D2293/C2293/12*1000</f>
        <v>7402.7777777777774</v>
      </c>
      <c r="F2293" s="9">
        <v>230</v>
      </c>
      <c r="G2293" s="9">
        <v>159</v>
      </c>
      <c r="H2293" s="9">
        <v>82</v>
      </c>
      <c r="I2293" s="9">
        <v>0</v>
      </c>
      <c r="J2293" s="9">
        <v>0</v>
      </c>
      <c r="K2293" s="9">
        <v>0</v>
      </c>
      <c r="L2293" s="9">
        <v>1229</v>
      </c>
      <c r="M2293" s="9">
        <f t="shared" si="121"/>
        <v>204.83333333333334</v>
      </c>
      <c r="N2293" s="9">
        <v>3</v>
      </c>
      <c r="O2293" s="9">
        <v>1</v>
      </c>
      <c r="P2293" s="9">
        <v>0</v>
      </c>
      <c r="Q2293" s="9">
        <v>2276</v>
      </c>
      <c r="R2293" s="9">
        <f t="shared" si="122"/>
        <v>379.33333333333331</v>
      </c>
      <c r="S2293" s="5">
        <v>1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1</v>
      </c>
      <c r="AA2293" s="5">
        <v>0</v>
      </c>
      <c r="AB2293" s="5">
        <v>0</v>
      </c>
      <c r="AC2293" s="5">
        <v>1</v>
      </c>
      <c r="AD2293" s="5">
        <v>0</v>
      </c>
      <c r="AE2293" s="115">
        <v>1705</v>
      </c>
      <c r="AF2293" s="5">
        <v>1</v>
      </c>
    </row>
    <row r="2294" spans="1:32" x14ac:dyDescent="0.25">
      <c r="A2294" s="2">
        <v>2012</v>
      </c>
      <c r="B2294" s="1" t="s">
        <v>29</v>
      </c>
      <c r="C2294" s="9">
        <v>10</v>
      </c>
      <c r="D2294" s="9">
        <v>1079</v>
      </c>
      <c r="E2294" s="9">
        <f t="shared" si="123"/>
        <v>8991.6666666666679</v>
      </c>
      <c r="F2294" s="9">
        <v>0</v>
      </c>
      <c r="G2294" s="9">
        <v>0</v>
      </c>
      <c r="H2294" s="9">
        <v>0</v>
      </c>
      <c r="I2294" s="9">
        <v>97</v>
      </c>
      <c r="J2294" s="9">
        <v>0</v>
      </c>
      <c r="K2294" s="9">
        <v>0</v>
      </c>
      <c r="L2294" s="9">
        <v>1110</v>
      </c>
      <c r="M2294" s="9">
        <f t="shared" si="121"/>
        <v>111</v>
      </c>
      <c r="N2294" s="9">
        <v>2</v>
      </c>
      <c r="O2294" s="9">
        <v>0</v>
      </c>
      <c r="P2294" s="9">
        <v>0</v>
      </c>
      <c r="Q2294" s="9">
        <v>13644</v>
      </c>
      <c r="R2294" s="9">
        <f t="shared" si="122"/>
        <v>1364.4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1</v>
      </c>
      <c r="AB2294" s="5">
        <v>0</v>
      </c>
      <c r="AC2294" s="5">
        <v>0</v>
      </c>
      <c r="AD2294" s="5">
        <v>0</v>
      </c>
      <c r="AE2294" s="115">
        <v>5056</v>
      </c>
      <c r="AF2294" s="5">
        <v>1</v>
      </c>
    </row>
    <row r="2295" spans="1:32" x14ac:dyDescent="0.25">
      <c r="A2295" s="2">
        <v>2012</v>
      </c>
      <c r="B2295" s="1" t="s">
        <v>29</v>
      </c>
      <c r="C2295" s="9">
        <v>2</v>
      </c>
      <c r="D2295" s="9">
        <v>210</v>
      </c>
      <c r="E2295" s="9">
        <f t="shared" si="123"/>
        <v>8750</v>
      </c>
      <c r="F2295" s="9">
        <v>184</v>
      </c>
      <c r="G2295" s="9">
        <v>83</v>
      </c>
      <c r="H2295" s="9">
        <v>17</v>
      </c>
      <c r="I2295" s="9">
        <v>0</v>
      </c>
      <c r="J2295" s="9">
        <v>0</v>
      </c>
      <c r="K2295" s="9">
        <v>0</v>
      </c>
      <c r="L2295" s="9">
        <v>290</v>
      </c>
      <c r="M2295" s="9">
        <f t="shared" si="121"/>
        <v>145</v>
      </c>
      <c r="N2295" s="9">
        <v>1</v>
      </c>
      <c r="O2295" s="9">
        <v>0</v>
      </c>
      <c r="P2295" s="9">
        <v>0</v>
      </c>
      <c r="Q2295" s="9">
        <v>1096</v>
      </c>
      <c r="R2295" s="9">
        <f t="shared" si="122"/>
        <v>548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1</v>
      </c>
      <c r="AA2295" s="5">
        <v>0</v>
      </c>
      <c r="AB2295" s="5">
        <v>0</v>
      </c>
      <c r="AC2295" s="5">
        <v>1</v>
      </c>
      <c r="AD2295" s="5">
        <v>0</v>
      </c>
      <c r="AE2295" s="115">
        <v>1873</v>
      </c>
      <c r="AF2295" s="5">
        <v>1</v>
      </c>
    </row>
    <row r="2296" spans="1:32" x14ac:dyDescent="0.25">
      <c r="A2296" s="2">
        <v>2012</v>
      </c>
      <c r="B2296" s="1" t="s">
        <v>29</v>
      </c>
      <c r="C2296" s="9">
        <v>5</v>
      </c>
      <c r="D2296" s="9">
        <v>560</v>
      </c>
      <c r="E2296" s="9">
        <f t="shared" si="123"/>
        <v>9333.3333333333339</v>
      </c>
      <c r="F2296" s="9">
        <v>905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1860</v>
      </c>
      <c r="M2296" s="9">
        <f t="shared" si="121"/>
        <v>372</v>
      </c>
      <c r="N2296" s="9">
        <v>5</v>
      </c>
      <c r="O2296" s="9">
        <v>3</v>
      </c>
      <c r="P2296" s="9">
        <v>0</v>
      </c>
      <c r="Q2296" s="9">
        <v>9579</v>
      </c>
      <c r="R2296" s="9">
        <f t="shared" si="122"/>
        <v>1915.8</v>
      </c>
      <c r="S2296" s="5">
        <v>1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0</v>
      </c>
      <c r="AD2296" s="5">
        <v>0</v>
      </c>
      <c r="AE2296" s="115">
        <v>3960</v>
      </c>
      <c r="AF2296" s="5">
        <v>1</v>
      </c>
    </row>
    <row r="2297" spans="1:32" x14ac:dyDescent="0.25">
      <c r="A2297" s="2">
        <v>2012</v>
      </c>
      <c r="B2297" s="1" t="s">
        <v>29</v>
      </c>
      <c r="C2297" s="9">
        <v>7</v>
      </c>
      <c r="D2297" s="9">
        <v>800</v>
      </c>
      <c r="E2297" s="9">
        <f t="shared" si="123"/>
        <v>9523.8095238095229</v>
      </c>
      <c r="F2297" s="9">
        <v>1099</v>
      </c>
      <c r="G2297" s="9">
        <v>208</v>
      </c>
      <c r="H2297" s="9">
        <v>99</v>
      </c>
      <c r="I2297" s="9">
        <v>0</v>
      </c>
      <c r="J2297" s="9">
        <v>0</v>
      </c>
      <c r="K2297" s="9">
        <v>0</v>
      </c>
      <c r="L2297" s="9">
        <v>1417</v>
      </c>
      <c r="M2297" s="9">
        <f t="shared" si="121"/>
        <v>202.42857142857142</v>
      </c>
      <c r="N2297" s="9">
        <v>4</v>
      </c>
      <c r="O2297" s="9">
        <v>2</v>
      </c>
      <c r="P2297" s="9">
        <v>0</v>
      </c>
      <c r="Q2297" s="9">
        <v>7537</v>
      </c>
      <c r="R2297" s="9">
        <f t="shared" si="122"/>
        <v>1076.7142857142858</v>
      </c>
      <c r="S2297" s="5">
        <v>1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1</v>
      </c>
      <c r="AA2297" s="5">
        <v>0</v>
      </c>
      <c r="AB2297" s="5">
        <v>0</v>
      </c>
      <c r="AC2297" s="5">
        <v>1</v>
      </c>
      <c r="AD2297" s="5">
        <v>0</v>
      </c>
      <c r="AE2297" s="115">
        <v>9831</v>
      </c>
      <c r="AF2297" s="5">
        <v>0</v>
      </c>
    </row>
    <row r="2298" spans="1:32" x14ac:dyDescent="0.25">
      <c r="A2298" s="2">
        <v>2012</v>
      </c>
      <c r="B2298" s="1" t="s">
        <v>29</v>
      </c>
      <c r="C2298" s="9">
        <v>57</v>
      </c>
      <c r="D2298" s="9">
        <v>5907</v>
      </c>
      <c r="E2298" s="9">
        <f t="shared" si="123"/>
        <v>8635.9649122807023</v>
      </c>
      <c r="F2298" s="9">
        <v>3886</v>
      </c>
      <c r="G2298" s="9">
        <v>357</v>
      </c>
      <c r="H2298" s="9">
        <v>303</v>
      </c>
      <c r="I2298" s="9">
        <v>0</v>
      </c>
      <c r="J2298" s="9">
        <v>0</v>
      </c>
      <c r="K2298" s="9">
        <v>0</v>
      </c>
      <c r="L2298" s="9">
        <v>6092</v>
      </c>
      <c r="M2298" s="9">
        <f t="shared" si="121"/>
        <v>106.87719298245614</v>
      </c>
      <c r="N2298" s="9">
        <v>7</v>
      </c>
      <c r="O2298" s="9">
        <v>4</v>
      </c>
      <c r="P2298" s="9">
        <v>2</v>
      </c>
      <c r="Q2298" s="9">
        <v>84544</v>
      </c>
      <c r="R2298" s="9">
        <f t="shared" si="122"/>
        <v>1483.2280701754387</v>
      </c>
      <c r="S2298" s="5">
        <v>1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1</v>
      </c>
      <c r="AA2298" s="5">
        <v>0</v>
      </c>
      <c r="AB2298" s="5">
        <v>0</v>
      </c>
      <c r="AC2298" s="5">
        <v>1</v>
      </c>
      <c r="AD2298" s="5">
        <v>0</v>
      </c>
      <c r="AE2298" s="115">
        <v>23057</v>
      </c>
      <c r="AF2298" s="5">
        <v>0</v>
      </c>
    </row>
    <row r="2299" spans="1:32" x14ac:dyDescent="0.25">
      <c r="A2299" s="2">
        <v>2012</v>
      </c>
      <c r="B2299" s="1" t="s">
        <v>30</v>
      </c>
      <c r="C2299" s="9">
        <v>37</v>
      </c>
      <c r="D2299" s="9">
        <v>3702</v>
      </c>
      <c r="E2299" s="9">
        <f t="shared" si="123"/>
        <v>8337.8378378378366</v>
      </c>
      <c r="F2299" s="9">
        <v>1994</v>
      </c>
      <c r="G2299" s="9">
        <v>151</v>
      </c>
      <c r="H2299" s="9">
        <v>8</v>
      </c>
      <c r="I2299" s="9">
        <v>0</v>
      </c>
      <c r="J2299" s="9">
        <v>0</v>
      </c>
      <c r="K2299" s="9">
        <v>0</v>
      </c>
      <c r="L2299" s="9">
        <v>4487</v>
      </c>
      <c r="M2299" s="9">
        <f t="shared" si="121"/>
        <v>121.27027027027027</v>
      </c>
      <c r="N2299" s="9">
        <v>14</v>
      </c>
      <c r="O2299" s="9">
        <v>5</v>
      </c>
      <c r="P2299" s="9">
        <v>0</v>
      </c>
      <c r="Q2299" s="9">
        <v>42379</v>
      </c>
      <c r="R2299" s="9">
        <f t="shared" si="122"/>
        <v>1145.3783783783783</v>
      </c>
      <c r="S2299" s="5">
        <v>1</v>
      </c>
      <c r="T2299" s="5">
        <v>0</v>
      </c>
      <c r="U2299" s="5">
        <v>1</v>
      </c>
      <c r="V2299" s="5">
        <v>0</v>
      </c>
      <c r="W2299" s="5">
        <v>0</v>
      </c>
      <c r="X2299" s="5">
        <v>0</v>
      </c>
      <c r="Y2299" s="5">
        <v>0</v>
      </c>
      <c r="Z2299" s="5">
        <v>1</v>
      </c>
      <c r="AA2299" s="5">
        <v>0</v>
      </c>
      <c r="AB2299" s="5">
        <v>0</v>
      </c>
      <c r="AC2299" s="5">
        <v>1</v>
      </c>
      <c r="AD2299" s="5">
        <v>0</v>
      </c>
      <c r="AE2299" s="115">
        <v>12297</v>
      </c>
      <c r="AF2299" s="5">
        <v>0</v>
      </c>
    </row>
    <row r="2300" spans="1:32" x14ac:dyDescent="0.25">
      <c r="A2300" s="2">
        <v>2012</v>
      </c>
      <c r="B2300" s="1" t="s">
        <v>30</v>
      </c>
      <c r="C2300" s="9">
        <v>88</v>
      </c>
      <c r="D2300" s="9">
        <v>14488</v>
      </c>
      <c r="E2300" s="9">
        <f t="shared" si="123"/>
        <v>13719.696969696968</v>
      </c>
      <c r="F2300" s="9">
        <v>3551</v>
      </c>
      <c r="G2300" s="9">
        <v>604</v>
      </c>
      <c r="H2300" s="9">
        <v>322</v>
      </c>
      <c r="I2300" s="9">
        <v>0</v>
      </c>
      <c r="J2300" s="9">
        <v>0</v>
      </c>
      <c r="K2300" s="9">
        <v>0</v>
      </c>
      <c r="L2300" s="9">
        <v>4013</v>
      </c>
      <c r="M2300" s="9">
        <f t="shared" si="121"/>
        <v>45.602272727272727</v>
      </c>
      <c r="N2300" s="9">
        <v>9</v>
      </c>
      <c r="O2300" s="9">
        <v>2</v>
      </c>
      <c r="P2300" s="9">
        <v>0</v>
      </c>
      <c r="Q2300" s="9">
        <v>57628</v>
      </c>
      <c r="R2300" s="9">
        <f t="shared" si="122"/>
        <v>654.86363636363637</v>
      </c>
      <c r="S2300" s="5">
        <v>1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1</v>
      </c>
      <c r="AA2300" s="5">
        <v>0</v>
      </c>
      <c r="AB2300" s="5">
        <v>0</v>
      </c>
      <c r="AC2300" s="5">
        <v>1</v>
      </c>
      <c r="AD2300" s="5">
        <v>0</v>
      </c>
      <c r="AE2300" s="115">
        <v>22824</v>
      </c>
      <c r="AF2300" s="5">
        <v>0</v>
      </c>
    </row>
    <row r="2301" spans="1:32" x14ac:dyDescent="0.25">
      <c r="A2301" s="2">
        <v>2012</v>
      </c>
      <c r="B2301" s="1" t="s">
        <v>33</v>
      </c>
      <c r="C2301" s="9">
        <v>11</v>
      </c>
      <c r="D2301" s="9">
        <v>938</v>
      </c>
      <c r="E2301" s="9">
        <f t="shared" si="123"/>
        <v>7106.0606060606051</v>
      </c>
      <c r="F2301" s="9">
        <v>966</v>
      </c>
      <c r="G2301" s="9">
        <v>68</v>
      </c>
      <c r="H2301" s="9">
        <v>18</v>
      </c>
      <c r="I2301" s="9">
        <v>561</v>
      </c>
      <c r="J2301" s="9">
        <v>0</v>
      </c>
      <c r="K2301" s="9">
        <v>0</v>
      </c>
      <c r="L2301" s="9">
        <v>2548</v>
      </c>
      <c r="M2301" s="9">
        <f t="shared" si="121"/>
        <v>231.63636363636363</v>
      </c>
      <c r="N2301" s="9">
        <v>7</v>
      </c>
      <c r="O2301" s="9">
        <v>4</v>
      </c>
      <c r="P2301" s="9">
        <v>0</v>
      </c>
      <c r="Q2301" s="9">
        <v>10059</v>
      </c>
      <c r="R2301" s="9">
        <f t="shared" si="122"/>
        <v>914.4545454545455</v>
      </c>
      <c r="S2301" s="5">
        <v>1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1</v>
      </c>
      <c r="AA2301" s="5">
        <v>1</v>
      </c>
      <c r="AB2301" s="5">
        <v>0</v>
      </c>
      <c r="AC2301" s="5">
        <v>1</v>
      </c>
      <c r="AD2301" s="5">
        <v>0</v>
      </c>
      <c r="AE2301" s="115">
        <v>4967</v>
      </c>
      <c r="AF2301" s="5">
        <v>1</v>
      </c>
    </row>
    <row r="2302" spans="1:32" x14ac:dyDescent="0.25">
      <c r="A2302" s="2">
        <v>2012</v>
      </c>
      <c r="B2302" s="1" t="s">
        <v>30</v>
      </c>
      <c r="C2302" s="9">
        <v>3</v>
      </c>
      <c r="D2302" s="9">
        <v>265</v>
      </c>
      <c r="E2302" s="9">
        <f t="shared" si="123"/>
        <v>7361.1111111111104</v>
      </c>
      <c r="F2302" s="9">
        <v>330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801</v>
      </c>
      <c r="M2302" s="9">
        <f t="shared" si="121"/>
        <v>267</v>
      </c>
      <c r="N2302" s="9">
        <v>4</v>
      </c>
      <c r="O2302" s="9">
        <v>2</v>
      </c>
      <c r="P2302" s="9">
        <v>0</v>
      </c>
      <c r="Q2302" s="9">
        <v>517</v>
      </c>
      <c r="R2302" s="9">
        <f t="shared" si="122"/>
        <v>172.33333333333334</v>
      </c>
      <c r="S2302" s="5">
        <v>1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115">
        <v>1134</v>
      </c>
      <c r="AF2302" s="5">
        <v>1</v>
      </c>
    </row>
    <row r="2303" spans="1:32" x14ac:dyDescent="0.25">
      <c r="A2303" s="2">
        <v>2012</v>
      </c>
      <c r="B2303" s="1" t="s">
        <v>29</v>
      </c>
      <c r="C2303" s="9">
        <v>88</v>
      </c>
      <c r="D2303" s="9">
        <v>7778</v>
      </c>
      <c r="E2303" s="9">
        <f t="shared" si="123"/>
        <v>7365.5303030303039</v>
      </c>
      <c r="F2303" s="9">
        <v>2956</v>
      </c>
      <c r="G2303" s="9">
        <v>878</v>
      </c>
      <c r="H2303" s="9">
        <v>429</v>
      </c>
      <c r="I2303" s="9">
        <v>0</v>
      </c>
      <c r="J2303" s="9">
        <v>0</v>
      </c>
      <c r="K2303" s="9">
        <v>0</v>
      </c>
      <c r="L2303" s="9">
        <v>4796</v>
      </c>
      <c r="M2303" s="9">
        <f t="shared" si="121"/>
        <v>54.5</v>
      </c>
      <c r="N2303" s="9">
        <v>16</v>
      </c>
      <c r="O2303" s="9">
        <v>6</v>
      </c>
      <c r="P2303" s="9">
        <v>0</v>
      </c>
      <c r="Q2303" s="9">
        <v>80721</v>
      </c>
      <c r="R2303" s="9">
        <f t="shared" si="122"/>
        <v>917.28409090909088</v>
      </c>
      <c r="S2303" s="5">
        <v>1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1</v>
      </c>
      <c r="AA2303" s="5">
        <v>0</v>
      </c>
      <c r="AB2303" s="5">
        <v>0</v>
      </c>
      <c r="AC2303" s="5">
        <v>1</v>
      </c>
      <c r="AD2303" s="5">
        <v>0</v>
      </c>
      <c r="AE2303" s="115">
        <v>20170</v>
      </c>
      <c r="AF2303" s="5">
        <v>1</v>
      </c>
    </row>
    <row r="2304" spans="1:32" x14ac:dyDescent="0.25">
      <c r="A2304" s="2">
        <v>2012</v>
      </c>
      <c r="B2304" s="1" t="s">
        <v>29</v>
      </c>
      <c r="C2304" s="9">
        <v>50</v>
      </c>
      <c r="D2304" s="9">
        <v>6849</v>
      </c>
      <c r="E2304" s="9">
        <f t="shared" si="123"/>
        <v>11415</v>
      </c>
      <c r="F2304" s="9">
        <v>1535</v>
      </c>
      <c r="G2304" s="9">
        <v>547</v>
      </c>
      <c r="H2304" s="9">
        <v>226</v>
      </c>
      <c r="I2304" s="9">
        <v>0</v>
      </c>
      <c r="J2304" s="9">
        <v>0</v>
      </c>
      <c r="K2304" s="9">
        <v>0</v>
      </c>
      <c r="L2304" s="9">
        <v>3119</v>
      </c>
      <c r="M2304" s="9">
        <f t="shared" si="121"/>
        <v>62.38</v>
      </c>
      <c r="N2304" s="9">
        <v>13</v>
      </c>
      <c r="O2304" s="9">
        <v>0</v>
      </c>
      <c r="P2304" s="9">
        <v>1</v>
      </c>
      <c r="Q2304" s="9">
        <v>20614</v>
      </c>
      <c r="R2304" s="9">
        <f t="shared" si="122"/>
        <v>412.28</v>
      </c>
      <c r="S2304" s="5">
        <v>1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1</v>
      </c>
      <c r="AA2304" s="5">
        <v>0</v>
      </c>
      <c r="AB2304" s="5">
        <v>0</v>
      </c>
      <c r="AC2304" s="5">
        <v>1</v>
      </c>
      <c r="AD2304" s="5">
        <v>0</v>
      </c>
      <c r="AE2304" s="115">
        <v>20859</v>
      </c>
      <c r="AF2304" s="5">
        <v>0</v>
      </c>
    </row>
    <row r="2305" spans="1:32" x14ac:dyDescent="0.25">
      <c r="A2305" s="2">
        <v>2012</v>
      </c>
      <c r="B2305" s="1" t="s">
        <v>30</v>
      </c>
      <c r="C2305" s="9">
        <v>4</v>
      </c>
      <c r="D2305" s="9">
        <v>372</v>
      </c>
      <c r="E2305" s="9">
        <f t="shared" si="123"/>
        <v>7750</v>
      </c>
      <c r="F2305" s="9">
        <v>399</v>
      </c>
      <c r="G2305" s="9">
        <v>0</v>
      </c>
      <c r="H2305" s="9">
        <v>0</v>
      </c>
      <c r="I2305" s="9">
        <v>0</v>
      </c>
      <c r="J2305" s="9">
        <v>0</v>
      </c>
      <c r="K2305" s="9">
        <v>0</v>
      </c>
      <c r="L2305" s="9">
        <v>1124</v>
      </c>
      <c r="M2305" s="9">
        <f t="shared" si="121"/>
        <v>281</v>
      </c>
      <c r="N2305" s="9">
        <v>3</v>
      </c>
      <c r="O2305" s="9">
        <v>3</v>
      </c>
      <c r="P2305" s="9">
        <v>0</v>
      </c>
      <c r="Q2305" s="9">
        <v>10805</v>
      </c>
      <c r="R2305" s="9">
        <f t="shared" si="122"/>
        <v>2701.25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115">
        <v>2899</v>
      </c>
      <c r="AF2305" s="5">
        <v>1</v>
      </c>
    </row>
    <row r="2306" spans="1:32" x14ac:dyDescent="0.25">
      <c r="A2306" s="2">
        <v>2012</v>
      </c>
      <c r="B2306" s="1" t="s">
        <v>29</v>
      </c>
      <c r="C2306" s="9">
        <v>12</v>
      </c>
      <c r="D2306" s="9">
        <v>1042</v>
      </c>
      <c r="E2306" s="9">
        <f t="shared" si="123"/>
        <v>7236.1111111111104</v>
      </c>
      <c r="F2306" s="9">
        <v>1458</v>
      </c>
      <c r="G2306" s="9">
        <v>99</v>
      </c>
      <c r="H2306" s="9">
        <v>0</v>
      </c>
      <c r="I2306" s="9">
        <v>85</v>
      </c>
      <c r="J2306" s="9">
        <v>0</v>
      </c>
      <c r="K2306" s="9">
        <v>0</v>
      </c>
      <c r="L2306" s="9">
        <v>359</v>
      </c>
      <c r="M2306" s="9">
        <f t="shared" si="121"/>
        <v>29.916666666666668</v>
      </c>
      <c r="N2306" s="9">
        <v>2</v>
      </c>
      <c r="O2306" s="9">
        <v>2</v>
      </c>
      <c r="P2306" s="9">
        <v>0</v>
      </c>
      <c r="Q2306" s="9">
        <v>1379</v>
      </c>
      <c r="R2306" s="9">
        <f t="shared" si="122"/>
        <v>114.91666666666667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1</v>
      </c>
      <c r="AA2306" s="5">
        <v>1</v>
      </c>
      <c r="AB2306" s="5">
        <v>0</v>
      </c>
      <c r="AC2306" s="5">
        <v>0</v>
      </c>
      <c r="AD2306" s="5">
        <v>0</v>
      </c>
      <c r="AE2306" s="115">
        <v>2491</v>
      </c>
      <c r="AF2306" s="5">
        <v>0</v>
      </c>
    </row>
    <row r="2307" spans="1:32" x14ac:dyDescent="0.25">
      <c r="A2307" s="2">
        <v>2012</v>
      </c>
      <c r="B2307" s="1" t="s">
        <v>29</v>
      </c>
      <c r="C2307" s="9">
        <v>33</v>
      </c>
      <c r="D2307" s="9">
        <v>3547</v>
      </c>
      <c r="E2307" s="9">
        <f t="shared" si="123"/>
        <v>8957.0707070707085</v>
      </c>
      <c r="F2307" s="9">
        <v>1404</v>
      </c>
      <c r="G2307" s="9">
        <v>180</v>
      </c>
      <c r="H2307" s="9">
        <v>2</v>
      </c>
      <c r="I2307" s="9">
        <v>0</v>
      </c>
      <c r="J2307" s="9">
        <v>0</v>
      </c>
      <c r="K2307" s="9">
        <v>0</v>
      </c>
      <c r="L2307" s="9">
        <v>205</v>
      </c>
      <c r="M2307" s="9">
        <f t="shared" si="121"/>
        <v>6.2121212121212119</v>
      </c>
      <c r="N2307" s="9">
        <v>1</v>
      </c>
      <c r="O2307" s="9">
        <v>0</v>
      </c>
      <c r="P2307" s="9">
        <v>0</v>
      </c>
      <c r="Q2307" s="9">
        <v>16098</v>
      </c>
      <c r="R2307" s="9">
        <f t="shared" si="122"/>
        <v>487.81818181818181</v>
      </c>
      <c r="S2307" s="5">
        <v>1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  <c r="Z2307" s="5">
        <v>1</v>
      </c>
      <c r="AA2307" s="5">
        <v>0</v>
      </c>
      <c r="AB2307" s="5">
        <v>0</v>
      </c>
      <c r="AC2307" s="5">
        <v>1</v>
      </c>
      <c r="AD2307" s="5">
        <v>0</v>
      </c>
      <c r="AE2307" s="115">
        <v>3292</v>
      </c>
      <c r="AF2307" s="5">
        <v>1</v>
      </c>
    </row>
    <row r="2308" spans="1:32" x14ac:dyDescent="0.25">
      <c r="A2308" s="2">
        <v>2012</v>
      </c>
      <c r="B2308" s="1" t="s">
        <v>36</v>
      </c>
      <c r="C2308" s="9">
        <v>43</v>
      </c>
      <c r="D2308" s="9">
        <v>3815</v>
      </c>
      <c r="E2308" s="9">
        <f t="shared" si="123"/>
        <v>7393.4108527131784</v>
      </c>
      <c r="F2308" s="9">
        <v>4993</v>
      </c>
      <c r="G2308" s="9">
        <v>373</v>
      </c>
      <c r="H2308" s="9">
        <v>247</v>
      </c>
      <c r="I2308" s="9">
        <v>0</v>
      </c>
      <c r="J2308" s="9">
        <v>0</v>
      </c>
      <c r="K2308" s="9">
        <v>0</v>
      </c>
      <c r="L2308" s="9">
        <v>3259</v>
      </c>
      <c r="M2308" s="9">
        <f t="shared" ref="M2308:M2371" si="124">L2308/C2308</f>
        <v>75.79069767441861</v>
      </c>
      <c r="N2308" s="9">
        <v>3</v>
      </c>
      <c r="O2308" s="9">
        <v>1</v>
      </c>
      <c r="P2308" s="9">
        <v>0</v>
      </c>
      <c r="Q2308" s="9">
        <v>15784</v>
      </c>
      <c r="R2308" s="9">
        <f t="shared" ref="R2308:R2371" si="125">Q2308/C2308</f>
        <v>367.06976744186045</v>
      </c>
      <c r="S2308" s="5">
        <v>1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1</v>
      </c>
      <c r="AA2308" s="5">
        <v>0</v>
      </c>
      <c r="AB2308" s="5">
        <v>0</v>
      </c>
      <c r="AC2308" s="5">
        <v>1</v>
      </c>
      <c r="AD2308" s="5">
        <v>0</v>
      </c>
      <c r="AE2308" s="115">
        <v>7427</v>
      </c>
      <c r="AF2308" s="5">
        <v>0</v>
      </c>
    </row>
    <row r="2309" spans="1:32" x14ac:dyDescent="0.25">
      <c r="A2309" s="2">
        <v>2012</v>
      </c>
      <c r="B2309" s="1" t="s">
        <v>31</v>
      </c>
      <c r="C2309" s="9">
        <v>14</v>
      </c>
      <c r="D2309" s="9">
        <v>1843</v>
      </c>
      <c r="E2309" s="9">
        <f t="shared" si="123"/>
        <v>10970.238095238095</v>
      </c>
      <c r="F2309" s="9">
        <v>1927</v>
      </c>
      <c r="G2309" s="9">
        <v>0</v>
      </c>
      <c r="H2309" s="9">
        <v>0</v>
      </c>
      <c r="I2309" s="9">
        <v>0</v>
      </c>
      <c r="J2309" s="9">
        <v>0</v>
      </c>
      <c r="K2309" s="9">
        <v>0</v>
      </c>
      <c r="L2309" s="9">
        <v>2687</v>
      </c>
      <c r="M2309" s="9">
        <f t="shared" si="124"/>
        <v>191.92857142857142</v>
      </c>
      <c r="N2309" s="9">
        <v>7</v>
      </c>
      <c r="O2309" s="9">
        <v>1</v>
      </c>
      <c r="P2309" s="9">
        <v>0</v>
      </c>
      <c r="Q2309" s="9">
        <v>49471</v>
      </c>
      <c r="R2309" s="9">
        <f t="shared" si="125"/>
        <v>3533.6428571428573</v>
      </c>
      <c r="S2309" s="5">
        <v>1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115">
        <v>4356</v>
      </c>
      <c r="AF2309" s="5">
        <v>0</v>
      </c>
    </row>
    <row r="2310" spans="1:32" x14ac:dyDescent="0.25">
      <c r="A2310" s="2">
        <v>2012</v>
      </c>
      <c r="B2310" s="1" t="s">
        <v>29</v>
      </c>
      <c r="C2310" s="9">
        <v>58</v>
      </c>
      <c r="D2310" s="9">
        <v>12191</v>
      </c>
      <c r="E2310" s="9">
        <f t="shared" si="123"/>
        <v>17515.80459770115</v>
      </c>
      <c r="F2310" s="9">
        <v>5873</v>
      </c>
      <c r="G2310" s="9">
        <v>0</v>
      </c>
      <c r="H2310" s="9">
        <v>0</v>
      </c>
      <c r="I2310" s="9">
        <v>158</v>
      </c>
      <c r="J2310" s="9">
        <v>0</v>
      </c>
      <c r="K2310" s="9">
        <v>0</v>
      </c>
      <c r="L2310" s="9">
        <v>5776</v>
      </c>
      <c r="M2310" s="9">
        <f t="shared" si="124"/>
        <v>99.58620689655173</v>
      </c>
      <c r="N2310" s="9">
        <v>5</v>
      </c>
      <c r="O2310" s="9">
        <v>2</v>
      </c>
      <c r="P2310" s="9">
        <v>0</v>
      </c>
      <c r="Q2310" s="9">
        <v>288861</v>
      </c>
      <c r="R2310" s="9">
        <f t="shared" si="125"/>
        <v>4980.3620689655172</v>
      </c>
      <c r="S2310" s="5">
        <v>1</v>
      </c>
      <c r="T2310" s="5">
        <v>1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1</v>
      </c>
      <c r="AB2310" s="5">
        <v>0</v>
      </c>
      <c r="AC2310" s="5">
        <v>0</v>
      </c>
      <c r="AD2310" s="5">
        <v>0</v>
      </c>
      <c r="AE2310" s="115">
        <v>61312</v>
      </c>
      <c r="AF2310" s="5">
        <v>0</v>
      </c>
    </row>
    <row r="2311" spans="1:32" x14ac:dyDescent="0.25">
      <c r="A2311" s="2">
        <v>2012</v>
      </c>
      <c r="B2311" s="1" t="s">
        <v>29</v>
      </c>
      <c r="C2311" s="9">
        <v>4</v>
      </c>
      <c r="D2311" s="9">
        <v>493</v>
      </c>
      <c r="E2311" s="9">
        <f t="shared" si="123"/>
        <v>10270.833333333334</v>
      </c>
      <c r="F2311" s="9">
        <v>450</v>
      </c>
      <c r="G2311" s="9">
        <v>0</v>
      </c>
      <c r="H2311" s="9">
        <v>0</v>
      </c>
      <c r="I2311" s="9">
        <v>0</v>
      </c>
      <c r="J2311" s="9">
        <v>0</v>
      </c>
      <c r="K2311" s="9">
        <v>0</v>
      </c>
      <c r="L2311" s="9">
        <v>240</v>
      </c>
      <c r="M2311" s="9">
        <f t="shared" si="124"/>
        <v>60</v>
      </c>
      <c r="N2311" s="9">
        <v>0</v>
      </c>
      <c r="O2311" s="9">
        <v>0</v>
      </c>
      <c r="P2311" s="9">
        <v>0</v>
      </c>
      <c r="Q2311" s="9">
        <v>12679</v>
      </c>
      <c r="R2311" s="9">
        <f t="shared" si="125"/>
        <v>3169.75</v>
      </c>
      <c r="S2311" s="5">
        <v>1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115">
        <v>3457</v>
      </c>
      <c r="AF2311" s="5">
        <v>1</v>
      </c>
    </row>
    <row r="2312" spans="1:32" x14ac:dyDescent="0.25">
      <c r="A2312" s="2">
        <v>2012</v>
      </c>
      <c r="B2312" s="1" t="s">
        <v>36</v>
      </c>
      <c r="C2312" s="9">
        <v>65</v>
      </c>
      <c r="D2312" s="9">
        <v>8302</v>
      </c>
      <c r="E2312" s="9">
        <f t="shared" si="123"/>
        <v>10643.589743589742</v>
      </c>
      <c r="F2312" s="9">
        <v>2767</v>
      </c>
      <c r="G2312" s="9">
        <v>505</v>
      </c>
      <c r="H2312" s="9">
        <v>239</v>
      </c>
      <c r="I2312" s="9">
        <v>0</v>
      </c>
      <c r="J2312" s="9">
        <v>0</v>
      </c>
      <c r="K2312" s="9">
        <v>0</v>
      </c>
      <c r="L2312" s="9">
        <v>3774</v>
      </c>
      <c r="M2312" s="9">
        <f t="shared" si="124"/>
        <v>58.061538461538461</v>
      </c>
      <c r="N2312" s="9">
        <v>14</v>
      </c>
      <c r="O2312" s="9">
        <v>2</v>
      </c>
      <c r="P2312" s="9">
        <v>1</v>
      </c>
      <c r="Q2312" s="9">
        <v>24095</v>
      </c>
      <c r="R2312" s="9">
        <f t="shared" si="125"/>
        <v>370.69230769230768</v>
      </c>
      <c r="S2312" s="5">
        <v>1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1</v>
      </c>
      <c r="AA2312" s="5">
        <v>0</v>
      </c>
      <c r="AB2312" s="5">
        <v>0</v>
      </c>
      <c r="AC2312" s="5">
        <v>1</v>
      </c>
      <c r="AD2312" s="5">
        <v>0</v>
      </c>
      <c r="AE2312" s="115">
        <v>21604</v>
      </c>
      <c r="AF2312" s="5">
        <v>0</v>
      </c>
    </row>
    <row r="2313" spans="1:32" x14ac:dyDescent="0.25">
      <c r="A2313" s="2">
        <v>2012</v>
      </c>
      <c r="B2313" s="1" t="s">
        <v>30</v>
      </c>
      <c r="C2313" s="9">
        <v>38</v>
      </c>
      <c r="D2313" s="9">
        <v>3664</v>
      </c>
      <c r="E2313" s="9">
        <f t="shared" si="123"/>
        <v>8035.0877192982452</v>
      </c>
      <c r="F2313" s="9">
        <v>0</v>
      </c>
      <c r="G2313" s="9">
        <v>185</v>
      </c>
      <c r="H2313" s="9">
        <v>70</v>
      </c>
      <c r="I2313" s="9">
        <v>0</v>
      </c>
      <c r="J2313" s="9">
        <v>0</v>
      </c>
      <c r="K2313" s="9">
        <v>0</v>
      </c>
      <c r="L2313" s="9">
        <v>912</v>
      </c>
      <c r="M2313" s="9">
        <f t="shared" si="124"/>
        <v>24</v>
      </c>
      <c r="N2313" s="9">
        <v>3</v>
      </c>
      <c r="O2313" s="9">
        <v>0</v>
      </c>
      <c r="P2313" s="9">
        <v>0</v>
      </c>
      <c r="Q2313" s="9">
        <v>10822</v>
      </c>
      <c r="R2313" s="9">
        <f t="shared" si="125"/>
        <v>284.78947368421052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1</v>
      </c>
      <c r="AA2313" s="5">
        <v>0</v>
      </c>
      <c r="AB2313" s="5">
        <v>0</v>
      </c>
      <c r="AC2313" s="5">
        <v>1</v>
      </c>
      <c r="AD2313" s="5">
        <v>0</v>
      </c>
      <c r="AE2313" s="115">
        <v>8392</v>
      </c>
      <c r="AF2313" s="5">
        <v>0</v>
      </c>
    </row>
    <row r="2314" spans="1:32" x14ac:dyDescent="0.25">
      <c r="A2314" s="2">
        <v>2012</v>
      </c>
      <c r="B2314" s="1" t="s">
        <v>30</v>
      </c>
      <c r="C2314" s="9">
        <v>20</v>
      </c>
      <c r="D2314" s="9">
        <v>2266</v>
      </c>
      <c r="E2314" s="9">
        <f t="shared" si="123"/>
        <v>9441.6666666666661</v>
      </c>
      <c r="F2314" s="9">
        <v>2294</v>
      </c>
      <c r="G2314" s="9">
        <v>67</v>
      </c>
      <c r="H2314" s="9">
        <v>67</v>
      </c>
      <c r="I2314" s="9">
        <v>0</v>
      </c>
      <c r="J2314" s="9">
        <v>0</v>
      </c>
      <c r="K2314" s="9">
        <v>0</v>
      </c>
      <c r="L2314" s="9">
        <v>1604</v>
      </c>
      <c r="M2314" s="9">
        <f t="shared" si="124"/>
        <v>80.2</v>
      </c>
      <c r="N2314" s="9">
        <v>4</v>
      </c>
      <c r="O2314" s="9">
        <v>1</v>
      </c>
      <c r="P2314" s="9">
        <v>0</v>
      </c>
      <c r="Q2314" s="9">
        <v>6736</v>
      </c>
      <c r="R2314" s="9">
        <f t="shared" si="125"/>
        <v>336.8</v>
      </c>
      <c r="S2314" s="5">
        <v>1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1</v>
      </c>
      <c r="AA2314" s="5">
        <v>0</v>
      </c>
      <c r="AB2314" s="5">
        <v>0</v>
      </c>
      <c r="AC2314" s="5">
        <v>1</v>
      </c>
      <c r="AD2314" s="5">
        <v>0</v>
      </c>
      <c r="AE2314" s="115">
        <v>6075</v>
      </c>
      <c r="AF2314" s="5">
        <v>0</v>
      </c>
    </row>
    <row r="2315" spans="1:32" x14ac:dyDescent="0.25">
      <c r="A2315" s="2">
        <v>2012</v>
      </c>
      <c r="B2315" s="1" t="s">
        <v>36</v>
      </c>
      <c r="C2315" s="9">
        <v>15</v>
      </c>
      <c r="D2315" s="9">
        <v>2246</v>
      </c>
      <c r="E2315" s="9">
        <f t="shared" si="123"/>
        <v>12477.777777777776</v>
      </c>
      <c r="F2315" s="9">
        <v>1928</v>
      </c>
      <c r="G2315" s="9">
        <v>197</v>
      </c>
      <c r="H2315" s="9">
        <v>90</v>
      </c>
      <c r="I2315" s="9">
        <v>0</v>
      </c>
      <c r="J2315" s="9">
        <v>0</v>
      </c>
      <c r="K2315" s="9">
        <v>0</v>
      </c>
      <c r="L2315" s="9">
        <v>2779</v>
      </c>
      <c r="M2315" s="9">
        <f t="shared" si="124"/>
        <v>185.26666666666668</v>
      </c>
      <c r="N2315" s="9">
        <v>9</v>
      </c>
      <c r="O2315" s="9">
        <v>1</v>
      </c>
      <c r="P2315" s="9">
        <v>1</v>
      </c>
      <c r="Q2315" s="9">
        <v>73145</v>
      </c>
      <c r="R2315" s="9">
        <f t="shared" si="125"/>
        <v>4876.333333333333</v>
      </c>
      <c r="S2315" s="5">
        <v>1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1</v>
      </c>
      <c r="AA2315" s="5">
        <v>0</v>
      </c>
      <c r="AB2315" s="5">
        <v>0</v>
      </c>
      <c r="AC2315" s="5">
        <v>1</v>
      </c>
      <c r="AD2315" s="5">
        <v>0</v>
      </c>
      <c r="AE2315" s="115">
        <v>13842</v>
      </c>
      <c r="AF2315" s="5">
        <v>0</v>
      </c>
    </row>
    <row r="2316" spans="1:32" x14ac:dyDescent="0.25">
      <c r="A2316" s="2">
        <v>2012</v>
      </c>
      <c r="B2316" s="1" t="s">
        <v>30</v>
      </c>
      <c r="C2316" s="9">
        <v>13</v>
      </c>
      <c r="D2316" s="9">
        <v>1525</v>
      </c>
      <c r="E2316" s="9">
        <f t="shared" si="123"/>
        <v>9775.6410256410254</v>
      </c>
      <c r="F2316" s="9">
        <v>722</v>
      </c>
      <c r="G2316" s="9">
        <v>203</v>
      </c>
      <c r="H2316" s="9">
        <v>0</v>
      </c>
      <c r="I2316" s="9">
        <v>0</v>
      </c>
      <c r="J2316" s="9">
        <v>0</v>
      </c>
      <c r="K2316" s="9">
        <v>0</v>
      </c>
      <c r="L2316" s="9">
        <v>620</v>
      </c>
      <c r="M2316" s="9">
        <f t="shared" si="124"/>
        <v>47.692307692307693</v>
      </c>
      <c r="N2316" s="9">
        <v>4</v>
      </c>
      <c r="O2316" s="9">
        <v>0</v>
      </c>
      <c r="P2316" s="9">
        <v>0</v>
      </c>
      <c r="Q2316" s="9">
        <v>8049</v>
      </c>
      <c r="R2316" s="9">
        <f t="shared" si="125"/>
        <v>619.15384615384619</v>
      </c>
      <c r="S2316" s="5">
        <v>1</v>
      </c>
      <c r="T2316" s="5">
        <v>0</v>
      </c>
      <c r="U2316" s="5">
        <v>1</v>
      </c>
      <c r="V2316" s="5">
        <v>0</v>
      </c>
      <c r="W2316" s="5">
        <v>0</v>
      </c>
      <c r="X2316" s="5">
        <v>0</v>
      </c>
      <c r="Y2316" s="5">
        <v>0</v>
      </c>
      <c r="Z2316" s="5">
        <v>1</v>
      </c>
      <c r="AA2316" s="5">
        <v>0</v>
      </c>
      <c r="AB2316" s="5">
        <v>0</v>
      </c>
      <c r="AC2316" s="5">
        <v>0</v>
      </c>
      <c r="AD2316" s="5">
        <v>0</v>
      </c>
      <c r="AE2316" s="115">
        <v>1653</v>
      </c>
      <c r="AF2316" s="5">
        <v>0</v>
      </c>
    </row>
    <row r="2317" spans="1:32" x14ac:dyDescent="0.25">
      <c r="A2317" s="2">
        <v>2012</v>
      </c>
      <c r="B2317" s="1" t="s">
        <v>31</v>
      </c>
      <c r="C2317" s="9">
        <v>334</v>
      </c>
      <c r="D2317" s="9">
        <v>56244</v>
      </c>
      <c r="E2317" s="9">
        <f t="shared" si="123"/>
        <v>14032.934131736527</v>
      </c>
      <c r="F2317" s="9">
        <v>9442</v>
      </c>
      <c r="G2317" s="9">
        <v>2028</v>
      </c>
      <c r="H2317" s="9">
        <v>1046</v>
      </c>
      <c r="I2317" s="9">
        <v>0</v>
      </c>
      <c r="J2317" s="9">
        <v>0</v>
      </c>
      <c r="K2317" s="9">
        <v>0</v>
      </c>
      <c r="L2317" s="9">
        <v>17515</v>
      </c>
      <c r="M2317" s="9">
        <f t="shared" si="124"/>
        <v>52.440119760479043</v>
      </c>
      <c r="N2317" s="9">
        <v>53</v>
      </c>
      <c r="O2317" s="9">
        <v>7</v>
      </c>
      <c r="P2317" s="9">
        <v>3</v>
      </c>
      <c r="Q2317" s="9">
        <v>260347</v>
      </c>
      <c r="R2317" s="9">
        <f t="shared" si="125"/>
        <v>779.48203592814366</v>
      </c>
      <c r="S2317" s="5">
        <v>1</v>
      </c>
      <c r="T2317" s="5">
        <v>1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1</v>
      </c>
      <c r="AA2317" s="5">
        <v>0</v>
      </c>
      <c r="AB2317" s="5">
        <v>0</v>
      </c>
      <c r="AC2317" s="5">
        <v>1</v>
      </c>
      <c r="AD2317" s="5">
        <v>0</v>
      </c>
      <c r="AE2317" s="115">
        <v>137143</v>
      </c>
      <c r="AF2317" s="5">
        <v>1</v>
      </c>
    </row>
    <row r="2318" spans="1:32" x14ac:dyDescent="0.25">
      <c r="A2318" s="2">
        <v>2012</v>
      </c>
      <c r="B2318" s="1" t="s">
        <v>31</v>
      </c>
      <c r="C2318" s="9">
        <v>299</v>
      </c>
      <c r="D2318" s="9">
        <v>45928</v>
      </c>
      <c r="E2318" s="9">
        <f t="shared" si="123"/>
        <v>12800.445930880713</v>
      </c>
      <c r="F2318" s="9">
        <v>9030</v>
      </c>
      <c r="G2318" s="9">
        <v>1046</v>
      </c>
      <c r="H2318" s="9">
        <v>336</v>
      </c>
      <c r="I2318" s="9">
        <v>0</v>
      </c>
      <c r="J2318" s="9">
        <v>0</v>
      </c>
      <c r="K2318" s="9">
        <v>0</v>
      </c>
      <c r="L2318" s="9">
        <v>10328</v>
      </c>
      <c r="M2318" s="9">
        <f t="shared" si="124"/>
        <v>34.541806020066886</v>
      </c>
      <c r="N2318" s="9">
        <v>32</v>
      </c>
      <c r="O2318" s="9">
        <v>5</v>
      </c>
      <c r="P2318" s="9">
        <v>4</v>
      </c>
      <c r="Q2318" s="9">
        <v>276419</v>
      </c>
      <c r="R2318" s="9">
        <f t="shared" si="125"/>
        <v>924.47826086956525</v>
      </c>
      <c r="S2318" s="5">
        <v>1</v>
      </c>
      <c r="T2318" s="5">
        <v>0</v>
      </c>
      <c r="U2318" s="5">
        <v>0</v>
      </c>
      <c r="V2318" s="5">
        <v>1</v>
      </c>
      <c r="W2318" s="5">
        <v>0</v>
      </c>
      <c r="X2318" s="5">
        <v>0</v>
      </c>
      <c r="Y2318" s="5">
        <v>0</v>
      </c>
      <c r="Z2318" s="5">
        <v>1</v>
      </c>
      <c r="AA2318" s="5">
        <v>0</v>
      </c>
      <c r="AB2318" s="5">
        <v>0</v>
      </c>
      <c r="AC2318" s="5">
        <v>1</v>
      </c>
      <c r="AD2318" s="5">
        <v>0</v>
      </c>
      <c r="AE2318" s="115">
        <v>85990</v>
      </c>
      <c r="AF2318" s="5">
        <v>0</v>
      </c>
    </row>
    <row r="2319" spans="1:32" x14ac:dyDescent="0.25">
      <c r="A2319" s="2">
        <v>2012</v>
      </c>
      <c r="B2319" s="1" t="s">
        <v>29</v>
      </c>
      <c r="C2319" s="9">
        <v>236</v>
      </c>
      <c r="D2319" s="9">
        <v>34023</v>
      </c>
      <c r="E2319" s="9">
        <f t="shared" si="123"/>
        <v>12013.771186440677</v>
      </c>
      <c r="F2319" s="9">
        <v>5043</v>
      </c>
      <c r="G2319" s="9">
        <v>1937</v>
      </c>
      <c r="H2319" s="9">
        <v>705</v>
      </c>
      <c r="I2319" s="9">
        <v>1608</v>
      </c>
      <c r="J2319" s="9">
        <v>0</v>
      </c>
      <c r="K2319" s="9">
        <v>0</v>
      </c>
      <c r="L2319" s="9">
        <v>11908</v>
      </c>
      <c r="M2319" s="9">
        <f t="shared" si="124"/>
        <v>50.457627118644069</v>
      </c>
      <c r="N2319" s="9">
        <v>28</v>
      </c>
      <c r="O2319" s="9">
        <v>4</v>
      </c>
      <c r="P2319" s="9">
        <v>3</v>
      </c>
      <c r="Q2319" s="9">
        <v>186016</v>
      </c>
      <c r="R2319" s="9">
        <f t="shared" si="125"/>
        <v>788.20338983050851</v>
      </c>
      <c r="S2319" s="5">
        <v>1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1</v>
      </c>
      <c r="AA2319" s="5">
        <v>1</v>
      </c>
      <c r="AB2319" s="5">
        <v>0</v>
      </c>
      <c r="AC2319" s="5">
        <v>1</v>
      </c>
      <c r="AD2319" s="5">
        <v>0</v>
      </c>
      <c r="AE2319" s="115">
        <v>98094</v>
      </c>
      <c r="AF2319" s="5">
        <v>0</v>
      </c>
    </row>
    <row r="2320" spans="1:32" x14ac:dyDescent="0.25">
      <c r="A2320" s="2">
        <v>2012</v>
      </c>
      <c r="B2320" s="1" t="s">
        <v>31</v>
      </c>
      <c r="C2320" s="8">
        <v>110</v>
      </c>
      <c r="D2320" s="8">
        <v>14936</v>
      </c>
      <c r="E2320" s="9">
        <f t="shared" si="123"/>
        <v>11315.151515151514</v>
      </c>
      <c r="F2320" s="8">
        <v>3885</v>
      </c>
      <c r="G2320" s="8">
        <v>1251</v>
      </c>
      <c r="H2320" s="8">
        <v>679</v>
      </c>
      <c r="I2320" s="8">
        <v>0</v>
      </c>
      <c r="J2320" s="8">
        <v>0</v>
      </c>
      <c r="K2320" s="8">
        <v>0</v>
      </c>
      <c r="L2320" s="8">
        <v>6193</v>
      </c>
      <c r="M2320" s="9">
        <f t="shared" si="124"/>
        <v>56.3</v>
      </c>
      <c r="N2320" s="8">
        <v>14</v>
      </c>
      <c r="O2320" s="8">
        <v>6</v>
      </c>
      <c r="P2320" s="8">
        <v>2</v>
      </c>
      <c r="Q2320" s="8">
        <v>65981</v>
      </c>
      <c r="R2320" s="9">
        <f t="shared" si="125"/>
        <v>599.82727272727277</v>
      </c>
      <c r="S2320" s="5">
        <v>1</v>
      </c>
      <c r="T2320" s="5">
        <v>0</v>
      </c>
      <c r="U2320" s="5">
        <v>1</v>
      </c>
      <c r="V2320" s="5">
        <v>0</v>
      </c>
      <c r="W2320" s="5">
        <v>0</v>
      </c>
      <c r="X2320" s="5">
        <v>0</v>
      </c>
      <c r="Y2320" s="5">
        <v>0</v>
      </c>
      <c r="Z2320" s="5">
        <v>1</v>
      </c>
      <c r="AA2320" s="5">
        <v>0</v>
      </c>
      <c r="AB2320" s="5">
        <v>0</v>
      </c>
      <c r="AC2320" s="5">
        <v>1</v>
      </c>
      <c r="AD2320" s="5">
        <v>0</v>
      </c>
      <c r="AE2320" s="115">
        <v>31200</v>
      </c>
      <c r="AF2320" s="5">
        <v>0</v>
      </c>
    </row>
    <row r="2321" spans="1:32" x14ac:dyDescent="0.25">
      <c r="A2321" s="2">
        <v>2012</v>
      </c>
      <c r="B2321" s="1" t="s">
        <v>29</v>
      </c>
      <c r="C2321" s="8">
        <v>13</v>
      </c>
      <c r="D2321" s="8">
        <v>1334</v>
      </c>
      <c r="E2321" s="9">
        <f t="shared" si="123"/>
        <v>8551.2820512820508</v>
      </c>
      <c r="F2321" s="8">
        <v>327</v>
      </c>
      <c r="G2321" s="8">
        <v>0</v>
      </c>
      <c r="H2321" s="8">
        <v>0</v>
      </c>
      <c r="I2321" s="8">
        <v>0</v>
      </c>
      <c r="J2321" s="8">
        <v>0</v>
      </c>
      <c r="K2321" s="8">
        <v>0</v>
      </c>
      <c r="L2321" s="8">
        <v>585</v>
      </c>
      <c r="M2321" s="9">
        <f t="shared" si="124"/>
        <v>45</v>
      </c>
      <c r="N2321" s="8">
        <v>4</v>
      </c>
      <c r="O2321" s="8">
        <v>0</v>
      </c>
      <c r="P2321" s="8">
        <v>0</v>
      </c>
      <c r="Q2321" s="8">
        <v>6293</v>
      </c>
      <c r="R2321" s="9">
        <f t="shared" si="125"/>
        <v>484.07692307692309</v>
      </c>
      <c r="S2321" s="5">
        <v>0</v>
      </c>
      <c r="T2321" s="5">
        <v>0</v>
      </c>
      <c r="U2321" s="5">
        <v>1</v>
      </c>
      <c r="V2321" s="5">
        <v>1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115">
        <v>7030</v>
      </c>
      <c r="AF2321" s="5">
        <v>1</v>
      </c>
    </row>
    <row r="2322" spans="1:32" x14ac:dyDescent="0.25">
      <c r="A2322" s="2">
        <v>2012</v>
      </c>
      <c r="B2322" s="1" t="s">
        <v>29</v>
      </c>
      <c r="C2322" s="8">
        <v>57</v>
      </c>
      <c r="D2322" s="8">
        <v>7361</v>
      </c>
      <c r="E2322" s="9">
        <f t="shared" si="123"/>
        <v>10761.695906432749</v>
      </c>
      <c r="F2322" s="8">
        <v>4219</v>
      </c>
      <c r="G2322" s="8">
        <v>0</v>
      </c>
      <c r="H2322" s="8">
        <v>0</v>
      </c>
      <c r="I2322" s="8">
        <v>0</v>
      </c>
      <c r="J2322" s="8">
        <v>0</v>
      </c>
      <c r="K2322" s="8">
        <v>0</v>
      </c>
      <c r="L2322" s="8">
        <v>2824</v>
      </c>
      <c r="M2322" s="9">
        <f t="shared" si="124"/>
        <v>49.543859649122808</v>
      </c>
      <c r="N2322" s="8">
        <v>11</v>
      </c>
      <c r="O2322" s="8">
        <v>4</v>
      </c>
      <c r="P2322" s="8">
        <v>0</v>
      </c>
      <c r="Q2322" s="8">
        <v>73101</v>
      </c>
      <c r="R2322" s="9">
        <f t="shared" si="125"/>
        <v>1282.4736842105262</v>
      </c>
      <c r="S2322" s="5">
        <v>1</v>
      </c>
      <c r="T2322" s="5">
        <v>1</v>
      </c>
      <c r="U2322" s="5">
        <v>1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115">
        <v>31227</v>
      </c>
      <c r="AF2322" s="5">
        <v>1</v>
      </c>
    </row>
    <row r="2323" spans="1:32" x14ac:dyDescent="0.25">
      <c r="A2323" s="2">
        <v>2012</v>
      </c>
      <c r="B2323" s="1" t="s">
        <v>36</v>
      </c>
      <c r="C2323" s="9">
        <v>41</v>
      </c>
      <c r="D2323" s="9">
        <v>4969</v>
      </c>
      <c r="E2323" s="9">
        <f t="shared" si="123"/>
        <v>10099.59349593496</v>
      </c>
      <c r="F2323" s="9">
        <v>2495</v>
      </c>
      <c r="G2323" s="9">
        <v>685</v>
      </c>
      <c r="H2323" s="9">
        <v>280</v>
      </c>
      <c r="I2323" s="9">
        <v>0</v>
      </c>
      <c r="J2323" s="9">
        <v>0</v>
      </c>
      <c r="K2323" s="9">
        <v>0</v>
      </c>
      <c r="L2323" s="9">
        <v>3755</v>
      </c>
      <c r="M2323" s="9">
        <f t="shared" si="124"/>
        <v>91.58536585365853</v>
      </c>
      <c r="N2323" s="9">
        <v>18</v>
      </c>
      <c r="O2323" s="9">
        <v>3</v>
      </c>
      <c r="P2323" s="9">
        <v>1</v>
      </c>
      <c r="Q2323" s="9">
        <v>7790</v>
      </c>
      <c r="R2323" s="9">
        <f t="shared" si="125"/>
        <v>190</v>
      </c>
      <c r="S2323" s="5">
        <v>1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  <c r="Z2323" s="5">
        <v>1</v>
      </c>
      <c r="AA2323" s="5">
        <v>0</v>
      </c>
      <c r="AB2323" s="5">
        <v>0</v>
      </c>
      <c r="AC2323" s="5">
        <v>1</v>
      </c>
      <c r="AD2323" s="5">
        <v>0</v>
      </c>
      <c r="AE2323" s="115">
        <v>12997</v>
      </c>
      <c r="AF2323" s="5">
        <v>0</v>
      </c>
    </row>
    <row r="2324" spans="1:32" x14ac:dyDescent="0.25">
      <c r="A2324" s="2">
        <v>2012</v>
      </c>
      <c r="B2324" s="1" t="s">
        <v>30</v>
      </c>
      <c r="C2324" s="9">
        <v>6</v>
      </c>
      <c r="D2324" s="9">
        <v>407</v>
      </c>
      <c r="E2324" s="9">
        <f t="shared" si="123"/>
        <v>5652.7777777777774</v>
      </c>
      <c r="F2324" s="9">
        <v>2112</v>
      </c>
      <c r="G2324" s="9">
        <v>30</v>
      </c>
      <c r="H2324" s="9">
        <v>0</v>
      </c>
      <c r="I2324" s="9">
        <v>0</v>
      </c>
      <c r="J2324" s="9">
        <v>0</v>
      </c>
      <c r="K2324" s="9">
        <v>0</v>
      </c>
      <c r="L2324" s="9">
        <v>100</v>
      </c>
      <c r="M2324" s="9">
        <f t="shared" si="124"/>
        <v>16.666666666666668</v>
      </c>
      <c r="N2324" s="9">
        <v>0</v>
      </c>
      <c r="O2324" s="9">
        <v>0</v>
      </c>
      <c r="P2324" s="9">
        <v>1</v>
      </c>
      <c r="Q2324" s="9">
        <v>5710</v>
      </c>
      <c r="R2324" s="9">
        <f t="shared" si="125"/>
        <v>951.66666666666663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1</v>
      </c>
      <c r="AA2324" s="5">
        <v>0</v>
      </c>
      <c r="AB2324" s="5">
        <v>0</v>
      </c>
      <c r="AC2324" s="5">
        <v>0</v>
      </c>
      <c r="AD2324" s="5">
        <v>0</v>
      </c>
      <c r="AE2324" s="115">
        <v>950</v>
      </c>
      <c r="AF2324" s="5">
        <v>0</v>
      </c>
    </row>
    <row r="2325" spans="1:32" x14ac:dyDescent="0.25">
      <c r="A2325" s="2">
        <v>2012</v>
      </c>
      <c r="B2325" s="1" t="s">
        <v>29</v>
      </c>
      <c r="C2325" s="9">
        <v>2</v>
      </c>
      <c r="D2325" s="9">
        <v>109</v>
      </c>
      <c r="E2325" s="9">
        <f t="shared" si="123"/>
        <v>4541.666666666667</v>
      </c>
      <c r="F2325" s="9">
        <v>170</v>
      </c>
      <c r="G2325" s="9">
        <v>0</v>
      </c>
      <c r="H2325" s="9">
        <v>0</v>
      </c>
      <c r="I2325" s="9">
        <v>0</v>
      </c>
      <c r="J2325" s="9">
        <v>0</v>
      </c>
      <c r="K2325" s="9">
        <v>0</v>
      </c>
      <c r="L2325" s="9">
        <v>80</v>
      </c>
      <c r="M2325" s="9">
        <f t="shared" si="124"/>
        <v>40</v>
      </c>
      <c r="N2325" s="9">
        <v>1</v>
      </c>
      <c r="O2325" s="9">
        <v>0</v>
      </c>
      <c r="P2325" s="9">
        <v>0</v>
      </c>
      <c r="Q2325" s="9">
        <v>288</v>
      </c>
      <c r="R2325" s="9">
        <f t="shared" si="125"/>
        <v>144</v>
      </c>
      <c r="S2325" s="5">
        <v>0</v>
      </c>
      <c r="T2325" s="5">
        <v>0</v>
      </c>
      <c r="U2325" s="5">
        <v>1</v>
      </c>
      <c r="V2325" s="5">
        <v>1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115">
        <v>208</v>
      </c>
      <c r="AF2325" s="5">
        <v>1</v>
      </c>
    </row>
    <row r="2326" spans="1:32" x14ac:dyDescent="0.25">
      <c r="A2326" s="2">
        <v>2012</v>
      </c>
      <c r="B2326" s="1" t="s">
        <v>36</v>
      </c>
      <c r="C2326" s="89">
        <v>114</v>
      </c>
      <c r="D2326" s="89">
        <v>18069</v>
      </c>
      <c r="E2326" s="9">
        <f t="shared" si="123"/>
        <v>13208.333333333334</v>
      </c>
      <c r="F2326" s="89">
        <v>4449</v>
      </c>
      <c r="G2326" s="89">
        <f>612+598</f>
        <v>1210</v>
      </c>
      <c r="H2326" s="89">
        <v>612</v>
      </c>
      <c r="I2326" s="89">
        <v>0</v>
      </c>
      <c r="J2326" s="89">
        <v>0</v>
      </c>
      <c r="K2326" s="89">
        <v>0</v>
      </c>
      <c r="L2326" s="89">
        <v>10985</v>
      </c>
      <c r="M2326" s="9">
        <f t="shared" si="124"/>
        <v>96.359649122807014</v>
      </c>
      <c r="N2326" s="89">
        <v>22</v>
      </c>
      <c r="O2326" s="89">
        <v>5</v>
      </c>
      <c r="P2326" s="89">
        <v>2</v>
      </c>
      <c r="Q2326" s="89">
        <v>145689</v>
      </c>
      <c r="R2326" s="9">
        <f t="shared" si="125"/>
        <v>1277.9736842105262</v>
      </c>
      <c r="S2326" s="5">
        <v>1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1</v>
      </c>
      <c r="AA2326" s="5">
        <v>0</v>
      </c>
      <c r="AB2326" s="5">
        <v>0</v>
      </c>
      <c r="AC2326" s="5">
        <v>1</v>
      </c>
      <c r="AD2326" s="5">
        <v>0</v>
      </c>
      <c r="AE2326" s="115">
        <v>53863</v>
      </c>
      <c r="AF2326" s="5">
        <v>1</v>
      </c>
    </row>
    <row r="2327" spans="1:32" x14ac:dyDescent="0.25">
      <c r="A2327" s="2">
        <v>2012</v>
      </c>
      <c r="B2327" s="1" t="s">
        <v>29</v>
      </c>
      <c r="C2327" s="16">
        <v>8</v>
      </c>
      <c r="D2327" s="16">
        <v>775</v>
      </c>
      <c r="E2327" s="9">
        <f t="shared" si="123"/>
        <v>8072.9166666666661</v>
      </c>
      <c r="F2327" s="89">
        <v>1054</v>
      </c>
      <c r="G2327" s="89">
        <v>0</v>
      </c>
      <c r="H2327" s="89">
        <v>0</v>
      </c>
      <c r="I2327" s="89">
        <v>0</v>
      </c>
      <c r="J2327" s="89">
        <v>0</v>
      </c>
      <c r="K2327" s="89">
        <v>0</v>
      </c>
      <c r="L2327" s="89">
        <v>2642</v>
      </c>
      <c r="M2327" s="9">
        <f t="shared" si="124"/>
        <v>330.25</v>
      </c>
      <c r="N2327" s="89">
        <v>8</v>
      </c>
      <c r="O2327" s="89">
        <v>1</v>
      </c>
      <c r="P2327" s="89">
        <v>0</v>
      </c>
      <c r="Q2327" s="89">
        <v>12817</v>
      </c>
      <c r="R2327" s="9">
        <f t="shared" si="125"/>
        <v>1602.125</v>
      </c>
      <c r="S2327" s="5">
        <v>1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  <c r="Z2327" s="5">
        <v>0</v>
      </c>
      <c r="AA2327" s="5">
        <v>0</v>
      </c>
      <c r="AB2327" s="5">
        <v>0</v>
      </c>
      <c r="AC2327" s="5">
        <v>0</v>
      </c>
      <c r="AD2327" s="5">
        <v>0</v>
      </c>
      <c r="AE2327" s="115">
        <v>2043</v>
      </c>
      <c r="AF2327" s="5">
        <v>1</v>
      </c>
    </row>
    <row r="2328" spans="1:32" x14ac:dyDescent="0.25">
      <c r="A2328" s="2">
        <v>2012</v>
      </c>
      <c r="B2328" s="1" t="s">
        <v>30</v>
      </c>
      <c r="C2328" s="16">
        <v>79</v>
      </c>
      <c r="D2328" s="16">
        <v>18345</v>
      </c>
      <c r="E2328" s="9">
        <f t="shared" si="123"/>
        <v>19351.265822784811</v>
      </c>
      <c r="F2328" s="89">
        <v>2632</v>
      </c>
      <c r="G2328" s="89">
        <v>1402</v>
      </c>
      <c r="H2328" s="89">
        <v>625</v>
      </c>
      <c r="I2328" s="89">
        <v>0</v>
      </c>
      <c r="J2328" s="89">
        <v>0</v>
      </c>
      <c r="K2328" s="89">
        <v>0</v>
      </c>
      <c r="L2328" s="89">
        <v>7237</v>
      </c>
      <c r="M2328" s="9">
        <f t="shared" si="124"/>
        <v>91.607594936708864</v>
      </c>
      <c r="N2328" s="89">
        <v>15</v>
      </c>
      <c r="O2328" s="89">
        <v>3</v>
      </c>
      <c r="P2328" s="89">
        <v>3</v>
      </c>
      <c r="Q2328" s="89">
        <v>217710</v>
      </c>
      <c r="R2328" s="9">
        <f t="shared" si="125"/>
        <v>2755.8227848101264</v>
      </c>
      <c r="S2328" s="5">
        <v>1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1</v>
      </c>
      <c r="AA2328" s="5">
        <v>0</v>
      </c>
      <c r="AB2328" s="5">
        <v>0</v>
      </c>
      <c r="AC2328" s="5">
        <v>1</v>
      </c>
      <c r="AD2328" s="5">
        <v>0</v>
      </c>
      <c r="AE2328" s="115">
        <v>61084</v>
      </c>
      <c r="AF2328" s="5">
        <v>1</v>
      </c>
    </row>
    <row r="2329" spans="1:32" x14ac:dyDescent="0.25">
      <c r="A2329" s="2">
        <v>2012</v>
      </c>
      <c r="B2329" s="1" t="s">
        <v>36</v>
      </c>
      <c r="C2329" s="16">
        <v>234</v>
      </c>
      <c r="D2329" s="16">
        <v>37439</v>
      </c>
      <c r="E2329" s="9">
        <f t="shared" si="123"/>
        <v>13332.977207977208</v>
      </c>
      <c r="F2329" s="89">
        <v>4642</v>
      </c>
      <c r="G2329" s="89">
        <f>1075+756</f>
        <v>1831</v>
      </c>
      <c r="H2329" s="89">
        <v>756</v>
      </c>
      <c r="I2329" s="89">
        <v>0</v>
      </c>
      <c r="J2329" s="89">
        <v>0</v>
      </c>
      <c r="K2329" s="89">
        <v>0</v>
      </c>
      <c r="L2329" s="89">
        <v>10312</v>
      </c>
      <c r="M2329" s="9">
        <f t="shared" si="124"/>
        <v>44.068376068376068</v>
      </c>
      <c r="N2329" s="89">
        <v>34</v>
      </c>
      <c r="O2329" s="89">
        <v>3</v>
      </c>
      <c r="P2329" s="89">
        <v>1</v>
      </c>
      <c r="Q2329" s="89">
        <v>179520</v>
      </c>
      <c r="R2329" s="9">
        <f t="shared" si="125"/>
        <v>767.17948717948718</v>
      </c>
      <c r="S2329" s="5">
        <v>1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1</v>
      </c>
      <c r="AA2329" s="5">
        <v>0</v>
      </c>
      <c r="AB2329" s="5">
        <v>0</v>
      </c>
      <c r="AC2329" s="5">
        <v>1</v>
      </c>
      <c r="AD2329" s="5">
        <v>0</v>
      </c>
      <c r="AE2329" s="115">
        <v>111754</v>
      </c>
      <c r="AF2329" s="5">
        <v>0</v>
      </c>
    </row>
    <row r="2330" spans="1:32" x14ac:dyDescent="0.25">
      <c r="A2330" s="2">
        <v>2012</v>
      </c>
      <c r="B2330" s="1" t="s">
        <v>30</v>
      </c>
      <c r="C2330" s="16">
        <v>105</v>
      </c>
      <c r="D2330" s="16">
        <v>19882</v>
      </c>
      <c r="E2330" s="9">
        <f t="shared" si="123"/>
        <v>15779.365079365078</v>
      </c>
      <c r="F2330" s="89">
        <v>3515</v>
      </c>
      <c r="G2330" s="89">
        <v>1078</v>
      </c>
      <c r="H2330" s="89">
        <v>620</v>
      </c>
      <c r="I2330" s="89">
        <v>0</v>
      </c>
      <c r="J2330" s="89">
        <v>0</v>
      </c>
      <c r="K2330" s="89">
        <v>0</v>
      </c>
      <c r="L2330" s="89">
        <v>5930</v>
      </c>
      <c r="M2330" s="9">
        <f t="shared" si="124"/>
        <v>56.476190476190474</v>
      </c>
      <c r="N2330" s="89">
        <f>25+3</f>
        <v>28</v>
      </c>
      <c r="O2330" s="89">
        <v>6</v>
      </c>
      <c r="P2330" s="89">
        <v>4</v>
      </c>
      <c r="Q2330" s="89">
        <v>209664</v>
      </c>
      <c r="R2330" s="9">
        <f t="shared" si="125"/>
        <v>1996.8</v>
      </c>
      <c r="S2330" s="5">
        <v>1</v>
      </c>
      <c r="T2330" s="5">
        <v>1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1</v>
      </c>
      <c r="AA2330" s="5">
        <v>0</v>
      </c>
      <c r="AB2330" s="5">
        <v>0</v>
      </c>
      <c r="AC2330" s="5">
        <v>1</v>
      </c>
      <c r="AD2330" s="5">
        <v>0</v>
      </c>
      <c r="AE2330" s="115">
        <v>72096</v>
      </c>
      <c r="AF2330" s="5">
        <v>0</v>
      </c>
    </row>
    <row r="2331" spans="1:32" x14ac:dyDescent="0.25">
      <c r="A2331" s="2">
        <v>2012</v>
      </c>
      <c r="B2331" s="1" t="s">
        <v>29</v>
      </c>
      <c r="C2331" s="16">
        <v>1134</v>
      </c>
      <c r="D2331" s="16">
        <v>259594</v>
      </c>
      <c r="E2331" s="9">
        <f t="shared" si="123"/>
        <v>19076.572604350382</v>
      </c>
      <c r="F2331" s="89">
        <v>0</v>
      </c>
      <c r="G2331" s="89">
        <v>0</v>
      </c>
      <c r="H2331" s="89">
        <v>0</v>
      </c>
      <c r="I2331" s="89">
        <v>0</v>
      </c>
      <c r="J2331" s="89">
        <v>1800</v>
      </c>
      <c r="K2331" s="89">
        <v>0</v>
      </c>
      <c r="L2331" s="89">
        <v>14053</v>
      </c>
      <c r="M2331" s="9">
        <f t="shared" si="124"/>
        <v>12.392416225749558</v>
      </c>
      <c r="N2331" s="89">
        <f>32+4</f>
        <v>36</v>
      </c>
      <c r="O2331" s="89">
        <v>0</v>
      </c>
      <c r="P2331" s="89">
        <v>0</v>
      </c>
      <c r="Q2331" s="89">
        <v>2087245</v>
      </c>
      <c r="R2331" s="9">
        <f t="shared" si="125"/>
        <v>1840.6040564373898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1</v>
      </c>
      <c r="AC2331" s="5">
        <v>0</v>
      </c>
      <c r="AD2331" s="5">
        <v>0</v>
      </c>
      <c r="AE2331" s="115">
        <v>1632957</v>
      </c>
      <c r="AF2331" s="5">
        <v>1</v>
      </c>
    </row>
    <row r="2332" spans="1:32" x14ac:dyDescent="0.25">
      <c r="A2332" s="2">
        <v>2012</v>
      </c>
      <c r="B2332" s="1" t="s">
        <v>31</v>
      </c>
      <c r="C2332" s="16">
        <v>423</v>
      </c>
      <c r="D2332" s="16">
        <v>60152</v>
      </c>
      <c r="E2332" s="9">
        <f t="shared" si="123"/>
        <v>11850.275807722615</v>
      </c>
      <c r="F2332" s="89">
        <v>6111</v>
      </c>
      <c r="G2332" s="89">
        <v>0</v>
      </c>
      <c r="H2332" s="89">
        <v>0</v>
      </c>
      <c r="I2332" s="89">
        <v>0</v>
      </c>
      <c r="J2332" s="89">
        <f>532+211</f>
        <v>743</v>
      </c>
      <c r="K2332" s="89">
        <v>532</v>
      </c>
      <c r="L2332" s="89">
        <v>20952</v>
      </c>
      <c r="M2332" s="9">
        <f t="shared" si="124"/>
        <v>49.531914893617021</v>
      </c>
      <c r="N2332" s="89">
        <v>44</v>
      </c>
      <c r="O2332" s="89">
        <v>11</v>
      </c>
      <c r="P2332" s="89">
        <v>0</v>
      </c>
      <c r="Q2332" s="89">
        <v>241641</v>
      </c>
      <c r="R2332" s="9">
        <f t="shared" si="125"/>
        <v>571.25531914893622</v>
      </c>
      <c r="S2332" s="5">
        <v>1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1</v>
      </c>
      <c r="AC2332" s="5">
        <v>0</v>
      </c>
      <c r="AD2332" s="5">
        <v>1</v>
      </c>
      <c r="AE2332" s="115">
        <v>426433</v>
      </c>
      <c r="AF2332" s="5">
        <v>1</v>
      </c>
    </row>
    <row r="2333" spans="1:32" x14ac:dyDescent="0.25">
      <c r="A2333" s="2">
        <v>2012</v>
      </c>
      <c r="B2333" s="1" t="s">
        <v>29</v>
      </c>
      <c r="C2333" s="9">
        <v>191</v>
      </c>
      <c r="D2333" s="9">
        <v>25046</v>
      </c>
      <c r="E2333" s="9">
        <f t="shared" si="123"/>
        <v>10927.574171029668</v>
      </c>
      <c r="F2333" s="9">
        <v>4494</v>
      </c>
      <c r="G2333" s="9">
        <v>1328</v>
      </c>
      <c r="H2333" s="9">
        <v>600</v>
      </c>
      <c r="I2333" s="9">
        <v>0</v>
      </c>
      <c r="J2333" s="9">
        <v>0</v>
      </c>
      <c r="K2333" s="9">
        <v>0</v>
      </c>
      <c r="L2333" s="9">
        <v>6810</v>
      </c>
      <c r="M2333" s="9">
        <f t="shared" si="124"/>
        <v>35.654450261780106</v>
      </c>
      <c r="N2333" s="9">
        <v>22</v>
      </c>
      <c r="O2333" s="9">
        <v>7</v>
      </c>
      <c r="P2333" s="9">
        <v>4</v>
      </c>
      <c r="Q2333" s="9">
        <v>135974</v>
      </c>
      <c r="R2333" s="9">
        <f t="shared" si="125"/>
        <v>711.90575916230364</v>
      </c>
      <c r="S2333" s="5">
        <v>1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1</v>
      </c>
      <c r="AA2333" s="5">
        <v>0</v>
      </c>
      <c r="AB2333" s="5">
        <v>0</v>
      </c>
      <c r="AC2333" s="5">
        <v>1</v>
      </c>
      <c r="AD2333" s="5">
        <v>0</v>
      </c>
      <c r="AE2333" s="115">
        <v>64698</v>
      </c>
      <c r="AF2333" s="5">
        <v>0</v>
      </c>
    </row>
    <row r="2334" spans="1:32" x14ac:dyDescent="0.25">
      <c r="A2334" s="2">
        <v>2012</v>
      </c>
      <c r="B2334" s="1" t="s">
        <v>36</v>
      </c>
      <c r="C2334" s="9">
        <v>70</v>
      </c>
      <c r="D2334" s="9">
        <v>12107</v>
      </c>
      <c r="E2334" s="9">
        <f t="shared" si="123"/>
        <v>14413.095238095239</v>
      </c>
      <c r="F2334" s="9">
        <v>4223</v>
      </c>
      <c r="G2334" s="9">
        <v>693</v>
      </c>
      <c r="H2334" s="9">
        <v>315</v>
      </c>
      <c r="I2334" s="9">
        <v>0</v>
      </c>
      <c r="J2334" s="9">
        <v>0</v>
      </c>
      <c r="K2334" s="9">
        <v>0</v>
      </c>
      <c r="L2334" s="9">
        <v>4630</v>
      </c>
      <c r="M2334" s="9">
        <f t="shared" si="124"/>
        <v>66.142857142857139</v>
      </c>
      <c r="N2334" s="9">
        <v>12</v>
      </c>
      <c r="O2334" s="9">
        <v>3</v>
      </c>
      <c r="P2334" s="9">
        <v>1</v>
      </c>
      <c r="Q2334" s="9">
        <v>192964</v>
      </c>
      <c r="R2334" s="9">
        <f t="shared" si="125"/>
        <v>2756.6285714285714</v>
      </c>
      <c r="S2334" s="5">
        <v>1</v>
      </c>
      <c r="T2334" s="5">
        <v>1</v>
      </c>
      <c r="U2334" s="5">
        <v>1</v>
      </c>
      <c r="V2334" s="5">
        <v>0</v>
      </c>
      <c r="W2334" s="5">
        <v>0</v>
      </c>
      <c r="X2334" s="5">
        <v>0</v>
      </c>
      <c r="Y2334" s="5">
        <v>0</v>
      </c>
      <c r="Z2334" s="5">
        <v>1</v>
      </c>
      <c r="AA2334" s="5">
        <v>0</v>
      </c>
      <c r="AB2334" s="5">
        <v>0</v>
      </c>
      <c r="AC2334" s="5">
        <v>1</v>
      </c>
      <c r="AD2334" s="5">
        <v>0</v>
      </c>
      <c r="AE2334" s="115">
        <v>34331</v>
      </c>
      <c r="AF2334" s="5">
        <v>0</v>
      </c>
    </row>
    <row r="2335" spans="1:32" x14ac:dyDescent="0.25">
      <c r="A2335" s="2">
        <v>2012</v>
      </c>
      <c r="B2335" s="1" t="s">
        <v>31</v>
      </c>
      <c r="C2335" s="9">
        <v>34</v>
      </c>
      <c r="D2335" s="9">
        <v>5049</v>
      </c>
      <c r="E2335" s="9">
        <f t="shared" si="123"/>
        <v>12375</v>
      </c>
      <c r="F2335" s="9">
        <v>3851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11040</v>
      </c>
      <c r="M2335" s="9">
        <f t="shared" si="124"/>
        <v>324.70588235294116</v>
      </c>
      <c r="N2335" s="9">
        <v>24</v>
      </c>
      <c r="O2335" s="9">
        <v>6</v>
      </c>
      <c r="P2335" s="9">
        <v>0</v>
      </c>
      <c r="Q2335" s="9">
        <v>49971</v>
      </c>
      <c r="R2335" s="9">
        <f t="shared" si="125"/>
        <v>1469.7352941176471</v>
      </c>
      <c r="S2335" s="5">
        <v>1</v>
      </c>
      <c r="T2335" s="5">
        <v>1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115">
        <v>32897</v>
      </c>
      <c r="AF2335" s="5">
        <v>1</v>
      </c>
    </row>
    <row r="2336" spans="1:32" x14ac:dyDescent="0.25">
      <c r="A2336" s="2">
        <v>2012</v>
      </c>
      <c r="B2336" s="1" t="s">
        <v>31</v>
      </c>
      <c r="C2336" s="9">
        <v>90</v>
      </c>
      <c r="D2336" s="9">
        <v>12293</v>
      </c>
      <c r="E2336" s="9">
        <f t="shared" si="123"/>
        <v>11382.407407407409</v>
      </c>
      <c r="F2336" s="9">
        <v>4674</v>
      </c>
      <c r="G2336" s="9">
        <v>400</v>
      </c>
      <c r="H2336" s="9">
        <v>155</v>
      </c>
      <c r="I2336" s="9">
        <v>0</v>
      </c>
      <c r="J2336" s="9">
        <v>0</v>
      </c>
      <c r="K2336" s="9">
        <v>0</v>
      </c>
      <c r="L2336" s="9">
        <v>7065</v>
      </c>
      <c r="M2336" s="9">
        <f t="shared" si="124"/>
        <v>78.5</v>
      </c>
      <c r="N2336" s="9">
        <v>4</v>
      </c>
      <c r="O2336" s="9">
        <v>1</v>
      </c>
      <c r="P2336" s="9">
        <v>0</v>
      </c>
      <c r="Q2336" s="9">
        <v>44290</v>
      </c>
      <c r="R2336" s="9">
        <f t="shared" si="125"/>
        <v>492.11111111111109</v>
      </c>
      <c r="S2336" s="5">
        <v>1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1</v>
      </c>
      <c r="AA2336" s="5">
        <v>0</v>
      </c>
      <c r="AB2336" s="5">
        <v>0</v>
      </c>
      <c r="AC2336" s="5">
        <v>1</v>
      </c>
      <c r="AD2336" s="5">
        <v>0</v>
      </c>
      <c r="AE2336" s="115">
        <v>50310</v>
      </c>
      <c r="AF2336" s="5">
        <v>0</v>
      </c>
    </row>
    <row r="2337" spans="1:32" x14ac:dyDescent="0.25">
      <c r="A2337" s="2">
        <v>2012</v>
      </c>
      <c r="B2337" s="1" t="s">
        <v>31</v>
      </c>
      <c r="C2337" s="9">
        <v>107</v>
      </c>
      <c r="D2337" s="9">
        <v>1582</v>
      </c>
      <c r="E2337" s="9">
        <f t="shared" si="123"/>
        <v>1232.0872274143303</v>
      </c>
      <c r="F2337" s="9">
        <v>3497</v>
      </c>
      <c r="G2337" s="9">
        <v>2101</v>
      </c>
      <c r="H2337" s="9">
        <v>630</v>
      </c>
      <c r="I2337" s="9">
        <v>168</v>
      </c>
      <c r="J2337" s="9">
        <v>0</v>
      </c>
      <c r="K2337" s="9">
        <v>0</v>
      </c>
      <c r="L2337" s="16">
        <v>1984</v>
      </c>
      <c r="M2337" s="9">
        <f t="shared" si="124"/>
        <v>18.542056074766354</v>
      </c>
      <c r="N2337" s="9">
        <v>20</v>
      </c>
      <c r="O2337" s="9">
        <v>6</v>
      </c>
      <c r="P2337" s="9">
        <v>2</v>
      </c>
      <c r="Q2337" s="9">
        <v>106584</v>
      </c>
      <c r="R2337" s="9">
        <f t="shared" si="125"/>
        <v>996.1121495327103</v>
      </c>
      <c r="S2337" s="5">
        <v>1</v>
      </c>
      <c r="T2337" s="5">
        <v>0</v>
      </c>
      <c r="U2337" s="5">
        <v>1</v>
      </c>
      <c r="V2337" s="5">
        <v>0</v>
      </c>
      <c r="W2337" s="5">
        <v>0</v>
      </c>
      <c r="X2337" s="5">
        <v>0</v>
      </c>
      <c r="Y2337" s="5">
        <v>0</v>
      </c>
      <c r="Z2337" s="5">
        <v>1</v>
      </c>
      <c r="AA2337" s="5">
        <v>1</v>
      </c>
      <c r="AB2337" s="5">
        <v>0</v>
      </c>
      <c r="AC2337" s="5">
        <v>1</v>
      </c>
      <c r="AD2337" s="5">
        <v>0</v>
      </c>
      <c r="AE2337" s="115">
        <v>45450</v>
      </c>
      <c r="AF2337" s="5">
        <v>0</v>
      </c>
    </row>
    <row r="2338" spans="1:32" x14ac:dyDescent="0.25">
      <c r="A2338" s="2">
        <v>2012</v>
      </c>
      <c r="B2338" s="1" t="s">
        <v>29</v>
      </c>
      <c r="C2338" s="9">
        <v>28</v>
      </c>
      <c r="D2338" s="9">
        <v>3593</v>
      </c>
      <c r="E2338" s="9">
        <f t="shared" si="123"/>
        <v>10693.452380952382</v>
      </c>
      <c r="F2338" s="9">
        <v>2230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5484</v>
      </c>
      <c r="M2338" s="9">
        <f t="shared" si="124"/>
        <v>195.85714285714286</v>
      </c>
      <c r="N2338" s="9">
        <v>10</v>
      </c>
      <c r="O2338" s="9">
        <v>4</v>
      </c>
      <c r="P2338" s="9">
        <v>0</v>
      </c>
      <c r="Q2338" s="9">
        <v>37498</v>
      </c>
      <c r="R2338" s="9">
        <f t="shared" si="125"/>
        <v>1339.2142857142858</v>
      </c>
      <c r="S2338" s="5">
        <v>1</v>
      </c>
      <c r="T2338" s="5">
        <v>1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115">
        <v>24206</v>
      </c>
      <c r="AF2338" s="5">
        <v>0</v>
      </c>
    </row>
    <row r="2339" spans="1:32" x14ac:dyDescent="0.25">
      <c r="A2339" s="2">
        <v>2012</v>
      </c>
      <c r="B2339" s="1" t="s">
        <v>29</v>
      </c>
      <c r="C2339" s="9">
        <v>83</v>
      </c>
      <c r="D2339" s="9">
        <v>9309</v>
      </c>
      <c r="E2339" s="9">
        <f t="shared" si="123"/>
        <v>9346.3855421686749</v>
      </c>
      <c r="F2339" s="9">
        <v>3005</v>
      </c>
      <c r="G2339" s="9">
        <v>1035</v>
      </c>
      <c r="H2339" s="9">
        <v>439</v>
      </c>
      <c r="I2339" s="9">
        <v>0</v>
      </c>
      <c r="J2339" s="9">
        <v>0</v>
      </c>
      <c r="K2339" s="9">
        <v>0</v>
      </c>
      <c r="L2339" s="9">
        <v>5846</v>
      </c>
      <c r="M2339" s="9">
        <f t="shared" si="124"/>
        <v>70.433734939759034</v>
      </c>
      <c r="N2339" s="9">
        <v>14</v>
      </c>
      <c r="O2339" s="9">
        <v>4</v>
      </c>
      <c r="P2339" s="9">
        <v>1</v>
      </c>
      <c r="Q2339" s="9">
        <v>61939</v>
      </c>
      <c r="R2339" s="9">
        <f t="shared" si="125"/>
        <v>746.25301204819277</v>
      </c>
      <c r="S2339" s="5">
        <v>1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1</v>
      </c>
      <c r="AA2339" s="5">
        <v>0</v>
      </c>
      <c r="AB2339" s="5">
        <v>0</v>
      </c>
      <c r="AC2339" s="5">
        <v>1</v>
      </c>
      <c r="AD2339" s="5">
        <v>0</v>
      </c>
      <c r="AE2339" s="115">
        <v>33090</v>
      </c>
      <c r="AF2339" s="5">
        <v>1</v>
      </c>
    </row>
    <row r="2340" spans="1:32" x14ac:dyDescent="0.25">
      <c r="A2340" s="2">
        <v>2012</v>
      </c>
      <c r="B2340" s="1" t="s">
        <v>30</v>
      </c>
      <c r="C2340" s="9">
        <v>84</v>
      </c>
      <c r="D2340" s="9">
        <v>11010</v>
      </c>
      <c r="E2340" s="9">
        <f t="shared" si="123"/>
        <v>10922.61904761905</v>
      </c>
      <c r="F2340" s="9">
        <v>4098</v>
      </c>
      <c r="G2340" s="9">
        <v>931</v>
      </c>
      <c r="H2340" s="9">
        <v>466</v>
      </c>
      <c r="I2340" s="9">
        <v>0</v>
      </c>
      <c r="J2340" s="9">
        <v>0</v>
      </c>
      <c r="K2340" s="9">
        <v>0</v>
      </c>
      <c r="L2340" s="9">
        <v>6118</v>
      </c>
      <c r="M2340" s="9">
        <f t="shared" si="124"/>
        <v>72.833333333333329</v>
      </c>
      <c r="N2340" s="9">
        <v>17</v>
      </c>
      <c r="O2340" s="9">
        <v>5</v>
      </c>
      <c r="P2340" s="9">
        <v>3</v>
      </c>
      <c r="Q2340" s="9">
        <v>69771</v>
      </c>
      <c r="R2340" s="9">
        <f t="shared" si="125"/>
        <v>830.60714285714289</v>
      </c>
      <c r="S2340" s="5">
        <v>1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1</v>
      </c>
      <c r="AA2340" s="5">
        <v>0</v>
      </c>
      <c r="AB2340" s="5">
        <v>0</v>
      </c>
      <c r="AC2340" s="5">
        <v>1</v>
      </c>
      <c r="AD2340" s="5">
        <v>0</v>
      </c>
      <c r="AE2340" s="115">
        <v>3470</v>
      </c>
      <c r="AF2340" s="5">
        <v>1</v>
      </c>
    </row>
    <row r="2341" spans="1:32" x14ac:dyDescent="0.25">
      <c r="A2341" s="2">
        <v>2012</v>
      </c>
      <c r="B2341" s="1" t="s">
        <v>30</v>
      </c>
      <c r="C2341" s="9">
        <v>90</v>
      </c>
      <c r="D2341" s="9">
        <v>10011</v>
      </c>
      <c r="E2341" s="9">
        <f t="shared" si="123"/>
        <v>9269.4444444444434</v>
      </c>
      <c r="F2341" s="9">
        <v>3307</v>
      </c>
      <c r="G2341" s="9">
        <v>948</v>
      </c>
      <c r="H2341" s="9">
        <v>450</v>
      </c>
      <c r="I2341" s="9">
        <v>0</v>
      </c>
      <c r="J2341" s="9">
        <v>0</v>
      </c>
      <c r="K2341" s="9">
        <v>0</v>
      </c>
      <c r="L2341" s="9">
        <v>10220</v>
      </c>
      <c r="M2341" s="9">
        <f t="shared" si="124"/>
        <v>113.55555555555556</v>
      </c>
      <c r="N2341" s="9">
        <v>25</v>
      </c>
      <c r="O2341" s="9">
        <v>6</v>
      </c>
      <c r="P2341" s="9">
        <v>3</v>
      </c>
      <c r="Q2341" s="9">
        <v>63256</v>
      </c>
      <c r="R2341" s="9">
        <f t="shared" si="125"/>
        <v>702.84444444444443</v>
      </c>
      <c r="S2341" s="5">
        <v>1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1</v>
      </c>
      <c r="AA2341" s="5">
        <v>0</v>
      </c>
      <c r="AB2341" s="5">
        <v>0</v>
      </c>
      <c r="AC2341" s="5">
        <v>1</v>
      </c>
      <c r="AD2341" s="5">
        <v>0</v>
      </c>
      <c r="AE2341" s="115">
        <v>36713</v>
      </c>
      <c r="AF2341" s="5">
        <v>0</v>
      </c>
    </row>
    <row r="2342" spans="1:32" x14ac:dyDescent="0.25">
      <c r="A2342" s="2">
        <v>2012</v>
      </c>
      <c r="B2342" s="1" t="s">
        <v>30</v>
      </c>
      <c r="C2342" s="17">
        <v>103</v>
      </c>
      <c r="D2342" s="17">
        <v>11618</v>
      </c>
      <c r="E2342" s="9">
        <f t="shared" si="123"/>
        <v>9399.6763754045296</v>
      </c>
      <c r="F2342" s="17">
        <v>5584</v>
      </c>
      <c r="G2342" s="58">
        <v>1217</v>
      </c>
      <c r="H2342" s="17">
        <v>367</v>
      </c>
      <c r="I2342" s="9">
        <v>0</v>
      </c>
      <c r="J2342" s="9">
        <v>0</v>
      </c>
      <c r="K2342" s="9">
        <v>0</v>
      </c>
      <c r="L2342" s="17">
        <v>6618</v>
      </c>
      <c r="M2342" s="9">
        <f t="shared" si="124"/>
        <v>64.252427184466015</v>
      </c>
      <c r="N2342" s="19">
        <v>19</v>
      </c>
      <c r="O2342" s="17">
        <v>5</v>
      </c>
      <c r="P2342" s="17">
        <v>2</v>
      </c>
      <c r="Q2342" s="17">
        <v>94531</v>
      </c>
      <c r="R2342" s="9">
        <f t="shared" si="125"/>
        <v>917.77669902912623</v>
      </c>
      <c r="S2342" s="5">
        <v>1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1</v>
      </c>
      <c r="AA2342" s="5">
        <v>0</v>
      </c>
      <c r="AB2342" s="5">
        <v>0</v>
      </c>
      <c r="AC2342" s="5">
        <v>1</v>
      </c>
      <c r="AD2342" s="5">
        <v>0</v>
      </c>
      <c r="AE2342" s="115">
        <v>37786</v>
      </c>
      <c r="AF2342" s="5">
        <v>1</v>
      </c>
    </row>
    <row r="2343" spans="1:32" x14ac:dyDescent="0.25">
      <c r="A2343" s="2">
        <v>2012</v>
      </c>
      <c r="B2343" s="1" t="s">
        <v>30</v>
      </c>
      <c r="C2343" s="17">
        <v>49</v>
      </c>
      <c r="D2343" s="17">
        <v>6059</v>
      </c>
      <c r="E2343" s="9">
        <f t="shared" si="123"/>
        <v>10304.421768707483</v>
      </c>
      <c r="F2343" s="17">
        <v>2862</v>
      </c>
      <c r="G2343" s="58">
        <v>427</v>
      </c>
      <c r="H2343" s="17">
        <v>235</v>
      </c>
      <c r="I2343" s="9">
        <v>0</v>
      </c>
      <c r="J2343" s="9">
        <v>0</v>
      </c>
      <c r="K2343" s="9">
        <v>0</v>
      </c>
      <c r="L2343" s="17">
        <v>4295</v>
      </c>
      <c r="M2343" s="9">
        <f t="shared" si="124"/>
        <v>87.65306122448979</v>
      </c>
      <c r="N2343" s="19">
        <v>11</v>
      </c>
      <c r="O2343" s="17">
        <v>5</v>
      </c>
      <c r="P2343" s="17">
        <v>2</v>
      </c>
      <c r="Q2343" s="17">
        <v>37078</v>
      </c>
      <c r="R2343" s="9">
        <f t="shared" si="125"/>
        <v>756.69387755102036</v>
      </c>
      <c r="S2343" s="5">
        <v>1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1</v>
      </c>
      <c r="AA2343" s="5">
        <v>0</v>
      </c>
      <c r="AB2343" s="5">
        <v>0</v>
      </c>
      <c r="AC2343" s="5">
        <v>1</v>
      </c>
      <c r="AD2343" s="5">
        <v>0</v>
      </c>
      <c r="AE2343" s="115">
        <v>12756</v>
      </c>
      <c r="AF2343" s="5">
        <v>1</v>
      </c>
    </row>
    <row r="2344" spans="1:32" x14ac:dyDescent="0.25">
      <c r="A2344" s="2">
        <v>2012</v>
      </c>
      <c r="B2344" s="1" t="s">
        <v>30</v>
      </c>
      <c r="C2344" s="17">
        <v>154</v>
      </c>
      <c r="D2344" s="17">
        <v>23051</v>
      </c>
      <c r="E2344" s="9">
        <f t="shared" ref="E2344:E2394" si="126">D2344/C2344/12*1000</f>
        <v>12473.48484848485</v>
      </c>
      <c r="F2344" s="17">
        <v>3856</v>
      </c>
      <c r="G2344" s="58">
        <v>2555</v>
      </c>
      <c r="H2344" s="17">
        <v>926</v>
      </c>
      <c r="I2344" s="9">
        <v>0</v>
      </c>
      <c r="J2344" s="9">
        <v>0</v>
      </c>
      <c r="K2344" s="9">
        <v>0</v>
      </c>
      <c r="L2344" s="17">
        <v>22032</v>
      </c>
      <c r="M2344" s="9">
        <f t="shared" si="124"/>
        <v>143.06493506493507</v>
      </c>
      <c r="N2344" s="19">
        <v>63</v>
      </c>
      <c r="O2344" s="17">
        <v>28</v>
      </c>
      <c r="P2344" s="17">
        <v>5</v>
      </c>
      <c r="Q2344" s="17">
        <v>212959</v>
      </c>
      <c r="R2344" s="9">
        <f t="shared" si="125"/>
        <v>1382.8506493506493</v>
      </c>
      <c r="S2344" s="5">
        <v>1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1</v>
      </c>
      <c r="AA2344" s="5">
        <v>0</v>
      </c>
      <c r="AB2344" s="5">
        <v>0</v>
      </c>
      <c r="AC2344" s="5">
        <v>1</v>
      </c>
      <c r="AD2344" s="5">
        <v>0</v>
      </c>
      <c r="AE2344" s="115">
        <v>95538</v>
      </c>
      <c r="AF2344" s="5">
        <v>1</v>
      </c>
    </row>
    <row r="2345" spans="1:32" x14ac:dyDescent="0.25">
      <c r="A2345" s="2">
        <v>2012</v>
      </c>
      <c r="B2345" s="1" t="s">
        <v>30</v>
      </c>
      <c r="C2345" s="17">
        <v>64</v>
      </c>
      <c r="D2345" s="17">
        <v>4096</v>
      </c>
      <c r="E2345" s="9">
        <f t="shared" si="126"/>
        <v>5333.333333333333</v>
      </c>
      <c r="F2345" s="17">
        <v>3647</v>
      </c>
      <c r="G2345" s="58">
        <v>597</v>
      </c>
      <c r="H2345" s="17">
        <v>368</v>
      </c>
      <c r="I2345" s="9">
        <v>0</v>
      </c>
      <c r="J2345" s="9">
        <v>0</v>
      </c>
      <c r="K2345" s="9">
        <v>0</v>
      </c>
      <c r="L2345" s="17">
        <v>8444</v>
      </c>
      <c r="M2345" s="9">
        <f t="shared" si="124"/>
        <v>131.9375</v>
      </c>
      <c r="N2345" s="19">
        <v>15</v>
      </c>
      <c r="O2345" s="17">
        <v>0</v>
      </c>
      <c r="P2345" s="17">
        <v>2</v>
      </c>
      <c r="Q2345" s="17">
        <v>45713</v>
      </c>
      <c r="R2345" s="9">
        <f t="shared" si="125"/>
        <v>714.265625</v>
      </c>
      <c r="S2345" s="5">
        <v>1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  <c r="Z2345" s="5">
        <v>1</v>
      </c>
      <c r="AA2345" s="5">
        <v>0</v>
      </c>
      <c r="AB2345" s="5">
        <v>0</v>
      </c>
      <c r="AC2345" s="5">
        <v>1</v>
      </c>
      <c r="AD2345" s="5">
        <v>0</v>
      </c>
      <c r="AE2345" s="115">
        <v>13250</v>
      </c>
      <c r="AF2345" s="5">
        <v>0</v>
      </c>
    </row>
    <row r="2346" spans="1:32" x14ac:dyDescent="0.25">
      <c r="A2346" s="2">
        <v>2012</v>
      </c>
      <c r="B2346" s="1" t="s">
        <v>30</v>
      </c>
      <c r="C2346" s="17">
        <v>53</v>
      </c>
      <c r="D2346" s="17">
        <v>8137</v>
      </c>
      <c r="E2346" s="9">
        <f t="shared" si="126"/>
        <v>12794.025157232705</v>
      </c>
      <c r="F2346" s="17">
        <v>2885</v>
      </c>
      <c r="G2346" s="58">
        <v>736</v>
      </c>
      <c r="H2346" s="17">
        <v>330</v>
      </c>
      <c r="I2346" s="9">
        <v>0</v>
      </c>
      <c r="J2346" s="9">
        <v>0</v>
      </c>
      <c r="K2346" s="9">
        <v>0</v>
      </c>
      <c r="L2346" s="17">
        <v>5271</v>
      </c>
      <c r="M2346" s="9">
        <f t="shared" si="124"/>
        <v>99.452830188679243</v>
      </c>
      <c r="N2346" s="19">
        <v>18</v>
      </c>
      <c r="O2346" s="17">
        <v>7</v>
      </c>
      <c r="P2346" s="17">
        <v>4</v>
      </c>
      <c r="Q2346" s="17">
        <v>42707</v>
      </c>
      <c r="R2346" s="9">
        <f t="shared" si="125"/>
        <v>805.79245283018872</v>
      </c>
      <c r="S2346" s="5">
        <v>1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1</v>
      </c>
      <c r="AA2346" s="5">
        <v>0</v>
      </c>
      <c r="AB2346" s="5">
        <v>0</v>
      </c>
      <c r="AC2346" s="5">
        <v>1</v>
      </c>
      <c r="AD2346" s="5">
        <v>0</v>
      </c>
      <c r="AE2346" s="115">
        <v>24346</v>
      </c>
      <c r="AF2346" s="5">
        <v>0</v>
      </c>
    </row>
    <row r="2347" spans="1:32" x14ac:dyDescent="0.25">
      <c r="A2347" s="2">
        <v>2012</v>
      </c>
      <c r="B2347" s="1" t="s">
        <v>30</v>
      </c>
      <c r="C2347" s="17">
        <v>22</v>
      </c>
      <c r="D2347" s="17">
        <v>3052</v>
      </c>
      <c r="E2347" s="9">
        <f t="shared" si="126"/>
        <v>11560.60606060606</v>
      </c>
      <c r="F2347" s="17">
        <v>1852</v>
      </c>
      <c r="G2347" s="58">
        <v>0</v>
      </c>
      <c r="H2347" s="17">
        <v>0</v>
      </c>
      <c r="I2347" s="9">
        <v>0</v>
      </c>
      <c r="J2347" s="9">
        <v>0</v>
      </c>
      <c r="K2347" s="9">
        <v>0</v>
      </c>
      <c r="L2347" s="17">
        <v>80</v>
      </c>
      <c r="M2347" s="9">
        <f t="shared" si="124"/>
        <v>3.6363636363636362</v>
      </c>
      <c r="N2347" s="19">
        <v>1</v>
      </c>
      <c r="O2347" s="17">
        <v>0</v>
      </c>
      <c r="P2347" s="17">
        <v>0</v>
      </c>
      <c r="Q2347" s="17">
        <v>6041</v>
      </c>
      <c r="R2347" s="9">
        <f t="shared" si="125"/>
        <v>274.59090909090907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0</v>
      </c>
      <c r="AD2347" s="5">
        <v>0</v>
      </c>
      <c r="AE2347" s="115">
        <v>5072</v>
      </c>
      <c r="AF2347" s="5">
        <v>0</v>
      </c>
    </row>
    <row r="2348" spans="1:32" x14ac:dyDescent="0.25">
      <c r="A2348" s="2">
        <v>2012</v>
      </c>
      <c r="B2348" s="1" t="s">
        <v>30</v>
      </c>
      <c r="C2348" s="17">
        <v>74</v>
      </c>
      <c r="D2348" s="17">
        <v>8708</v>
      </c>
      <c r="E2348" s="9">
        <f t="shared" si="126"/>
        <v>9806.3063063063055</v>
      </c>
      <c r="F2348" s="17">
        <v>3453</v>
      </c>
      <c r="G2348" s="58">
        <v>759</v>
      </c>
      <c r="H2348" s="17">
        <v>256</v>
      </c>
      <c r="I2348" s="9">
        <v>0</v>
      </c>
      <c r="J2348" s="9">
        <v>0</v>
      </c>
      <c r="K2348" s="9">
        <v>0</v>
      </c>
      <c r="L2348" s="17">
        <v>5545</v>
      </c>
      <c r="M2348" s="9">
        <f t="shared" si="124"/>
        <v>74.932432432432435</v>
      </c>
      <c r="N2348" s="19">
        <v>20</v>
      </c>
      <c r="O2348" s="17">
        <v>5</v>
      </c>
      <c r="P2348" s="17">
        <v>1</v>
      </c>
      <c r="Q2348" s="17">
        <v>54750</v>
      </c>
      <c r="R2348" s="9">
        <f t="shared" si="125"/>
        <v>739.8648648648649</v>
      </c>
      <c r="S2348" s="5">
        <v>1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1</v>
      </c>
      <c r="AA2348" s="5">
        <v>0</v>
      </c>
      <c r="AB2348" s="5">
        <v>0</v>
      </c>
      <c r="AC2348" s="5">
        <v>1</v>
      </c>
      <c r="AD2348" s="5">
        <v>0</v>
      </c>
      <c r="AE2348" s="115">
        <v>25260</v>
      </c>
      <c r="AF2348" s="5">
        <v>1</v>
      </c>
    </row>
    <row r="2349" spans="1:32" x14ac:dyDescent="0.25">
      <c r="A2349" s="2">
        <v>2012</v>
      </c>
      <c r="B2349" s="1" t="s">
        <v>30</v>
      </c>
      <c r="C2349" s="17">
        <v>89</v>
      </c>
      <c r="D2349" s="17">
        <v>10268</v>
      </c>
      <c r="E2349" s="9">
        <f t="shared" si="126"/>
        <v>9614.2322097378274</v>
      </c>
      <c r="F2349" s="17">
        <v>3631</v>
      </c>
      <c r="G2349" s="58">
        <v>884</v>
      </c>
      <c r="H2349" s="17">
        <v>330</v>
      </c>
      <c r="I2349" s="9">
        <v>0</v>
      </c>
      <c r="J2349" s="9">
        <v>0</v>
      </c>
      <c r="K2349" s="9">
        <v>0</v>
      </c>
      <c r="L2349" s="17">
        <v>5475</v>
      </c>
      <c r="M2349" s="9">
        <f t="shared" si="124"/>
        <v>61.516853932584269</v>
      </c>
      <c r="N2349" s="19">
        <v>19</v>
      </c>
      <c r="O2349" s="17">
        <v>3</v>
      </c>
      <c r="P2349" s="17">
        <v>2</v>
      </c>
      <c r="Q2349" s="17">
        <v>57672</v>
      </c>
      <c r="R2349" s="9">
        <f t="shared" si="125"/>
        <v>648</v>
      </c>
      <c r="S2349" s="5">
        <v>1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  <c r="Z2349" s="5">
        <v>1</v>
      </c>
      <c r="AA2349" s="5">
        <v>0</v>
      </c>
      <c r="AB2349" s="5">
        <v>0</v>
      </c>
      <c r="AC2349" s="5">
        <v>1</v>
      </c>
      <c r="AD2349" s="5">
        <v>0</v>
      </c>
      <c r="AE2349" s="115">
        <v>26218</v>
      </c>
      <c r="AF2349" s="5">
        <v>1</v>
      </c>
    </row>
    <row r="2350" spans="1:32" x14ac:dyDescent="0.25">
      <c r="A2350" s="2">
        <v>2012</v>
      </c>
      <c r="B2350" s="1" t="s">
        <v>30</v>
      </c>
      <c r="C2350" s="17">
        <v>141</v>
      </c>
      <c r="D2350" s="17">
        <v>15403</v>
      </c>
      <c r="E2350" s="9">
        <f t="shared" si="126"/>
        <v>9103.4278959810872</v>
      </c>
      <c r="F2350" s="17">
        <v>5494</v>
      </c>
      <c r="G2350" s="58">
        <v>1382</v>
      </c>
      <c r="H2350" s="17">
        <v>516</v>
      </c>
      <c r="I2350" s="9">
        <v>182</v>
      </c>
      <c r="J2350" s="9">
        <v>0</v>
      </c>
      <c r="K2350" s="9">
        <v>0</v>
      </c>
      <c r="L2350" s="17">
        <v>9330</v>
      </c>
      <c r="M2350" s="9">
        <f t="shared" si="124"/>
        <v>66.170212765957444</v>
      </c>
      <c r="N2350" s="19">
        <v>14</v>
      </c>
      <c r="O2350" s="17">
        <v>5</v>
      </c>
      <c r="P2350" s="17">
        <v>3</v>
      </c>
      <c r="Q2350" s="17">
        <v>77119</v>
      </c>
      <c r="R2350" s="9">
        <f t="shared" si="125"/>
        <v>546.94326241134752</v>
      </c>
      <c r="S2350" s="5">
        <v>1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1</v>
      </c>
      <c r="AA2350" s="5">
        <v>1</v>
      </c>
      <c r="AB2350" s="5">
        <v>0</v>
      </c>
      <c r="AC2350" s="5">
        <v>1</v>
      </c>
      <c r="AD2350" s="5">
        <v>0</v>
      </c>
      <c r="AE2350" s="115">
        <v>34268</v>
      </c>
      <c r="AF2350" s="5">
        <v>1</v>
      </c>
    </row>
    <row r="2351" spans="1:32" x14ac:dyDescent="0.25">
      <c r="A2351" s="2">
        <v>2012</v>
      </c>
      <c r="B2351" s="1" t="s">
        <v>30</v>
      </c>
      <c r="C2351" s="17">
        <v>119</v>
      </c>
      <c r="D2351" s="17">
        <v>13865</v>
      </c>
      <c r="E2351" s="9">
        <f t="shared" si="126"/>
        <v>9709.3837535014009</v>
      </c>
      <c r="F2351" s="17">
        <v>4280</v>
      </c>
      <c r="G2351" s="58">
        <v>1582</v>
      </c>
      <c r="H2351" s="17">
        <v>512</v>
      </c>
      <c r="I2351" s="9">
        <v>123</v>
      </c>
      <c r="J2351" s="9">
        <v>0</v>
      </c>
      <c r="K2351" s="9">
        <v>0</v>
      </c>
      <c r="L2351" s="17">
        <v>10487</v>
      </c>
      <c r="M2351" s="9">
        <f t="shared" si="124"/>
        <v>88.12605042016807</v>
      </c>
      <c r="N2351" s="19">
        <v>18</v>
      </c>
      <c r="O2351" s="17">
        <v>3</v>
      </c>
      <c r="P2351" s="17">
        <v>4</v>
      </c>
      <c r="Q2351" s="17">
        <v>70889</v>
      </c>
      <c r="R2351" s="9">
        <f t="shared" si="125"/>
        <v>595.70588235294122</v>
      </c>
      <c r="S2351" s="5">
        <v>1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1</v>
      </c>
      <c r="AA2351" s="5">
        <v>1</v>
      </c>
      <c r="AB2351" s="5">
        <v>0</v>
      </c>
      <c r="AC2351" s="5">
        <v>1</v>
      </c>
      <c r="AD2351" s="5">
        <v>0</v>
      </c>
      <c r="AE2351" s="115">
        <v>36055</v>
      </c>
      <c r="AF2351" s="5">
        <v>1</v>
      </c>
    </row>
    <row r="2352" spans="1:32" x14ac:dyDescent="0.25">
      <c r="A2352" s="2">
        <v>2012</v>
      </c>
      <c r="B2352" s="1" t="s">
        <v>30</v>
      </c>
      <c r="C2352" s="17">
        <v>107</v>
      </c>
      <c r="D2352" s="17">
        <v>12236</v>
      </c>
      <c r="E2352" s="9">
        <f t="shared" si="126"/>
        <v>9529.5950155763239</v>
      </c>
      <c r="F2352" s="17">
        <v>3818</v>
      </c>
      <c r="G2352" s="58">
        <v>1304</v>
      </c>
      <c r="H2352" s="17">
        <v>513</v>
      </c>
      <c r="I2352" s="9">
        <v>0</v>
      </c>
      <c r="J2352" s="9">
        <v>0</v>
      </c>
      <c r="K2352" s="9">
        <v>0</v>
      </c>
      <c r="L2352" s="17">
        <v>8040</v>
      </c>
      <c r="M2352" s="9">
        <f t="shared" si="124"/>
        <v>75.140186915887853</v>
      </c>
      <c r="N2352" s="19">
        <v>24</v>
      </c>
      <c r="O2352" s="17">
        <v>4</v>
      </c>
      <c r="P2352" s="17">
        <v>1</v>
      </c>
      <c r="Q2352" s="17">
        <v>87941</v>
      </c>
      <c r="R2352" s="9">
        <f t="shared" si="125"/>
        <v>821.87850467289718</v>
      </c>
      <c r="S2352" s="5">
        <v>1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1</v>
      </c>
      <c r="AA2352" s="5">
        <v>0</v>
      </c>
      <c r="AB2352" s="5">
        <v>0</v>
      </c>
      <c r="AC2352" s="5">
        <v>1</v>
      </c>
      <c r="AD2352" s="5">
        <v>0</v>
      </c>
      <c r="AE2352" s="115">
        <v>40680</v>
      </c>
      <c r="AF2352" s="5">
        <v>1</v>
      </c>
    </row>
    <row r="2353" spans="1:32" x14ac:dyDescent="0.25">
      <c r="A2353" s="2">
        <v>2012</v>
      </c>
      <c r="B2353" s="1" t="s">
        <v>30</v>
      </c>
      <c r="C2353" s="17">
        <v>228</v>
      </c>
      <c r="D2353" s="17">
        <v>24861</v>
      </c>
      <c r="E2353" s="9">
        <f t="shared" si="126"/>
        <v>9086.6228070175421</v>
      </c>
      <c r="F2353" s="17">
        <v>7838</v>
      </c>
      <c r="G2353" s="58">
        <v>1946</v>
      </c>
      <c r="H2353" s="17">
        <v>574</v>
      </c>
      <c r="I2353" s="9">
        <v>0</v>
      </c>
      <c r="J2353" s="9">
        <v>0</v>
      </c>
      <c r="K2353" s="9">
        <v>0</v>
      </c>
      <c r="L2353" s="17">
        <v>13069</v>
      </c>
      <c r="M2353" s="9">
        <f t="shared" si="124"/>
        <v>57.320175438596493</v>
      </c>
      <c r="N2353" s="19">
        <v>32</v>
      </c>
      <c r="O2353" s="17">
        <v>7</v>
      </c>
      <c r="P2353" s="17">
        <v>4</v>
      </c>
      <c r="Q2353" s="17">
        <v>165300</v>
      </c>
      <c r="R2353" s="9">
        <f t="shared" si="125"/>
        <v>725</v>
      </c>
      <c r="S2353" s="5">
        <v>1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1</v>
      </c>
      <c r="AA2353" s="5">
        <v>0</v>
      </c>
      <c r="AB2353" s="5">
        <v>0</v>
      </c>
      <c r="AC2353" s="5">
        <v>1</v>
      </c>
      <c r="AD2353" s="5">
        <v>0</v>
      </c>
      <c r="AE2353" s="115">
        <v>69253</v>
      </c>
      <c r="AF2353" s="5">
        <v>1</v>
      </c>
    </row>
    <row r="2354" spans="1:32" x14ac:dyDescent="0.25">
      <c r="A2354" s="2">
        <v>2012</v>
      </c>
      <c r="B2354" s="1" t="s">
        <v>30</v>
      </c>
      <c r="C2354" s="17">
        <v>95</v>
      </c>
      <c r="D2354" s="17">
        <v>15217</v>
      </c>
      <c r="E2354" s="9">
        <f t="shared" si="126"/>
        <v>13348.245614035088</v>
      </c>
      <c r="F2354" s="17">
        <v>4674</v>
      </c>
      <c r="G2354" s="58">
        <v>1181</v>
      </c>
      <c r="H2354" s="17">
        <v>416</v>
      </c>
      <c r="I2354" s="8">
        <v>0</v>
      </c>
      <c r="J2354" s="8">
        <v>0</v>
      </c>
      <c r="K2354" s="8">
        <v>0</v>
      </c>
      <c r="L2354" s="17">
        <v>7909</v>
      </c>
      <c r="M2354" s="9">
        <f t="shared" si="124"/>
        <v>83.252631578947373</v>
      </c>
      <c r="N2354" s="19">
        <v>27</v>
      </c>
      <c r="O2354" s="17">
        <v>5</v>
      </c>
      <c r="P2354" s="17">
        <v>3</v>
      </c>
      <c r="Q2354" s="17">
        <v>90546</v>
      </c>
      <c r="R2354" s="9">
        <f t="shared" si="125"/>
        <v>953.11578947368423</v>
      </c>
      <c r="S2354" s="5">
        <v>1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1</v>
      </c>
      <c r="AA2354" s="5">
        <v>0</v>
      </c>
      <c r="AB2354" s="5">
        <v>0</v>
      </c>
      <c r="AC2354" s="5">
        <v>1</v>
      </c>
      <c r="AD2354" s="5">
        <v>0</v>
      </c>
      <c r="AE2354" s="115">
        <v>45423</v>
      </c>
      <c r="AF2354" s="5">
        <v>1</v>
      </c>
    </row>
    <row r="2355" spans="1:32" x14ac:dyDescent="0.25">
      <c r="A2355" s="2">
        <v>2012</v>
      </c>
      <c r="B2355" s="1" t="s">
        <v>30</v>
      </c>
      <c r="C2355" s="17">
        <v>49</v>
      </c>
      <c r="D2355" s="17">
        <v>6639</v>
      </c>
      <c r="E2355" s="9">
        <f t="shared" si="126"/>
        <v>11290.816326530612</v>
      </c>
      <c r="F2355" s="17">
        <v>2157</v>
      </c>
      <c r="G2355" s="58">
        <v>807</v>
      </c>
      <c r="H2355" s="17">
        <v>282</v>
      </c>
      <c r="I2355" s="8">
        <v>0</v>
      </c>
      <c r="J2355" s="8">
        <v>0</v>
      </c>
      <c r="K2355" s="8">
        <v>0</v>
      </c>
      <c r="L2355" s="17">
        <v>3994</v>
      </c>
      <c r="M2355" s="9">
        <f t="shared" si="124"/>
        <v>81.510204081632651</v>
      </c>
      <c r="N2355" s="19">
        <v>8</v>
      </c>
      <c r="O2355" s="17">
        <v>4</v>
      </c>
      <c r="P2355" s="17">
        <v>1</v>
      </c>
      <c r="Q2355" s="17">
        <v>49003</v>
      </c>
      <c r="R2355" s="9">
        <f t="shared" si="125"/>
        <v>1000.0612244897959</v>
      </c>
      <c r="S2355" s="5">
        <v>1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1</v>
      </c>
      <c r="AA2355" s="5">
        <v>0</v>
      </c>
      <c r="AB2355" s="5">
        <v>0</v>
      </c>
      <c r="AC2355" s="5">
        <v>1</v>
      </c>
      <c r="AD2355" s="5">
        <v>0</v>
      </c>
      <c r="AE2355" s="115">
        <v>19902</v>
      </c>
      <c r="AF2355" s="5">
        <v>1</v>
      </c>
    </row>
    <row r="2356" spans="1:32" x14ac:dyDescent="0.25">
      <c r="A2356" s="2">
        <v>2012</v>
      </c>
      <c r="B2356" s="1" t="s">
        <v>30</v>
      </c>
      <c r="C2356" s="17">
        <v>97</v>
      </c>
      <c r="D2356" s="17">
        <v>13950</v>
      </c>
      <c r="E2356" s="9">
        <f t="shared" si="126"/>
        <v>11984.536082474227</v>
      </c>
      <c r="F2356" s="17">
        <v>4667</v>
      </c>
      <c r="G2356" s="58">
        <v>1104</v>
      </c>
      <c r="H2356" s="17">
        <v>403</v>
      </c>
      <c r="I2356" s="8">
        <v>0</v>
      </c>
      <c r="J2356" s="8">
        <v>0</v>
      </c>
      <c r="K2356" s="8">
        <v>0</v>
      </c>
      <c r="L2356" s="17">
        <v>11810</v>
      </c>
      <c r="M2356" s="9">
        <f t="shared" si="124"/>
        <v>121.75257731958763</v>
      </c>
      <c r="N2356" s="19">
        <v>14</v>
      </c>
      <c r="O2356" s="17">
        <v>3</v>
      </c>
      <c r="P2356" s="17">
        <v>3</v>
      </c>
      <c r="Q2356" s="17">
        <v>78268</v>
      </c>
      <c r="R2356" s="9">
        <f t="shared" si="125"/>
        <v>806.88659793814429</v>
      </c>
      <c r="S2356" s="5">
        <v>1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1</v>
      </c>
      <c r="AA2356" s="5">
        <v>0</v>
      </c>
      <c r="AB2356" s="5">
        <v>0</v>
      </c>
      <c r="AC2356" s="5">
        <v>1</v>
      </c>
      <c r="AD2356" s="5">
        <v>0</v>
      </c>
      <c r="AE2356" s="115">
        <v>36749</v>
      </c>
      <c r="AF2356" s="5">
        <v>1</v>
      </c>
    </row>
    <row r="2357" spans="1:32" x14ac:dyDescent="0.25">
      <c r="A2357" s="2">
        <v>2012</v>
      </c>
      <c r="B2357" s="1" t="s">
        <v>30</v>
      </c>
      <c r="C2357" s="17">
        <v>101</v>
      </c>
      <c r="D2357" s="17">
        <v>11372</v>
      </c>
      <c r="E2357" s="9">
        <f t="shared" si="126"/>
        <v>9382.8382838283833</v>
      </c>
      <c r="F2357" s="17">
        <v>3843</v>
      </c>
      <c r="G2357" s="58">
        <v>792</v>
      </c>
      <c r="H2357" s="17">
        <v>314</v>
      </c>
      <c r="I2357" s="8">
        <v>0</v>
      </c>
      <c r="J2357" s="8">
        <v>0</v>
      </c>
      <c r="K2357" s="8">
        <v>0</v>
      </c>
      <c r="L2357" s="17">
        <v>7657</v>
      </c>
      <c r="M2357" s="9">
        <f t="shared" si="124"/>
        <v>75.811881188118818</v>
      </c>
      <c r="N2357" s="19">
        <v>16</v>
      </c>
      <c r="O2357" s="17">
        <v>4</v>
      </c>
      <c r="P2357" s="17">
        <v>1</v>
      </c>
      <c r="Q2357" s="17">
        <v>78599</v>
      </c>
      <c r="R2357" s="9">
        <f t="shared" si="125"/>
        <v>778.20792079207922</v>
      </c>
      <c r="S2357" s="5">
        <v>1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1</v>
      </c>
      <c r="AA2357" s="5">
        <v>0</v>
      </c>
      <c r="AB2357" s="5">
        <v>0</v>
      </c>
      <c r="AC2357" s="5">
        <v>1</v>
      </c>
      <c r="AD2357" s="5">
        <v>0</v>
      </c>
      <c r="AE2357" s="115">
        <v>22737</v>
      </c>
      <c r="AF2357" s="5">
        <v>1</v>
      </c>
    </row>
    <row r="2358" spans="1:32" x14ac:dyDescent="0.25">
      <c r="A2358" s="2">
        <v>2012</v>
      </c>
      <c r="B2358" s="1" t="s">
        <v>30</v>
      </c>
      <c r="C2358" s="17">
        <v>12</v>
      </c>
      <c r="D2358" s="17">
        <v>1064</v>
      </c>
      <c r="E2358" s="9">
        <f t="shared" si="126"/>
        <v>7388.8888888888896</v>
      </c>
      <c r="F2358" s="17">
        <v>1961</v>
      </c>
      <c r="G2358" s="58">
        <v>112</v>
      </c>
      <c r="H2358" s="17">
        <v>97</v>
      </c>
      <c r="I2358" s="8">
        <v>0</v>
      </c>
      <c r="J2358" s="8">
        <v>0</v>
      </c>
      <c r="K2358" s="8">
        <v>0</v>
      </c>
      <c r="L2358" s="17">
        <v>2408</v>
      </c>
      <c r="M2358" s="9">
        <f t="shared" si="124"/>
        <v>200.66666666666666</v>
      </c>
      <c r="N2358" s="19">
        <v>9</v>
      </c>
      <c r="O2358" s="17">
        <v>4</v>
      </c>
      <c r="P2358" s="17">
        <v>0</v>
      </c>
      <c r="Q2358" s="17">
        <v>11305</v>
      </c>
      <c r="R2358" s="9">
        <f t="shared" si="125"/>
        <v>942.08333333333337</v>
      </c>
      <c r="S2358" s="5">
        <v>1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1</v>
      </c>
      <c r="AA2358" s="5">
        <v>0</v>
      </c>
      <c r="AB2358" s="5">
        <v>0</v>
      </c>
      <c r="AC2358" s="5">
        <v>1</v>
      </c>
      <c r="AD2358" s="5">
        <v>0</v>
      </c>
      <c r="AE2358" s="115">
        <v>3515</v>
      </c>
      <c r="AF2358" s="5">
        <v>0</v>
      </c>
    </row>
    <row r="2359" spans="1:32" x14ac:dyDescent="0.25">
      <c r="A2359" s="2">
        <v>2012</v>
      </c>
      <c r="B2359" s="1" t="s">
        <v>30</v>
      </c>
      <c r="C2359" s="17">
        <v>13</v>
      </c>
      <c r="D2359" s="17">
        <v>1167</v>
      </c>
      <c r="E2359" s="9">
        <f t="shared" si="126"/>
        <v>7480.7692307692305</v>
      </c>
      <c r="F2359" s="17">
        <v>2850</v>
      </c>
      <c r="G2359" s="58">
        <v>77</v>
      </c>
      <c r="H2359" s="17">
        <v>74</v>
      </c>
      <c r="I2359" s="8">
        <v>0</v>
      </c>
      <c r="J2359" s="8">
        <v>0</v>
      </c>
      <c r="K2359" s="8">
        <v>0</v>
      </c>
      <c r="L2359" s="17">
        <v>4815</v>
      </c>
      <c r="M2359" s="9">
        <f t="shared" si="124"/>
        <v>370.38461538461536</v>
      </c>
      <c r="N2359" s="19">
        <v>9</v>
      </c>
      <c r="O2359" s="17">
        <v>5</v>
      </c>
      <c r="P2359" s="17">
        <v>1</v>
      </c>
      <c r="Q2359" s="17">
        <v>24946</v>
      </c>
      <c r="R2359" s="9">
        <f t="shared" si="125"/>
        <v>1918.9230769230769</v>
      </c>
      <c r="S2359" s="5">
        <v>1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1</v>
      </c>
      <c r="AA2359" s="5">
        <v>0</v>
      </c>
      <c r="AB2359" s="5">
        <v>0</v>
      </c>
      <c r="AC2359" s="5">
        <v>1</v>
      </c>
      <c r="AD2359" s="5">
        <v>0</v>
      </c>
      <c r="AE2359" s="115">
        <v>8108</v>
      </c>
      <c r="AF2359" s="5">
        <v>0</v>
      </c>
    </row>
    <row r="2360" spans="1:32" x14ac:dyDescent="0.25">
      <c r="A2360" s="2">
        <v>2012</v>
      </c>
      <c r="B2360" s="1" t="s">
        <v>29</v>
      </c>
      <c r="C2360" s="90">
        <v>65</v>
      </c>
      <c r="D2360" s="90">
        <v>6271</v>
      </c>
      <c r="E2360" s="9">
        <f t="shared" si="126"/>
        <v>8039.7435897435889</v>
      </c>
      <c r="F2360" s="91">
        <v>2505</v>
      </c>
      <c r="G2360" s="8">
        <v>428</v>
      </c>
      <c r="H2360" s="92">
        <v>240</v>
      </c>
      <c r="I2360" s="9">
        <v>0</v>
      </c>
      <c r="J2360" s="9">
        <v>0</v>
      </c>
      <c r="K2360" s="9">
        <v>0</v>
      </c>
      <c r="L2360" s="93">
        <v>1235</v>
      </c>
      <c r="M2360" s="9">
        <f t="shared" si="124"/>
        <v>19</v>
      </c>
      <c r="N2360" s="8">
        <v>5</v>
      </c>
      <c r="O2360" s="93">
        <v>0</v>
      </c>
      <c r="P2360" s="93">
        <v>2</v>
      </c>
      <c r="Q2360" s="94">
        <v>8981</v>
      </c>
      <c r="R2360" s="9">
        <f t="shared" si="125"/>
        <v>138.16923076923078</v>
      </c>
      <c r="S2360" s="5">
        <v>1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1</v>
      </c>
      <c r="AA2360" s="5">
        <v>0</v>
      </c>
      <c r="AB2360" s="5">
        <v>0</v>
      </c>
      <c r="AC2360" s="5">
        <v>1</v>
      </c>
      <c r="AD2360" s="5">
        <v>0</v>
      </c>
      <c r="AE2360" s="115">
        <v>19158</v>
      </c>
      <c r="AF2360" s="5">
        <v>1</v>
      </c>
    </row>
    <row r="2361" spans="1:32" x14ac:dyDescent="0.25">
      <c r="A2361" s="2">
        <v>2012</v>
      </c>
      <c r="B2361" s="1" t="s">
        <v>29</v>
      </c>
      <c r="C2361" s="90">
        <v>249</v>
      </c>
      <c r="D2361" s="90">
        <v>36187</v>
      </c>
      <c r="E2361" s="9">
        <f t="shared" si="126"/>
        <v>12110.776439089692</v>
      </c>
      <c r="F2361" s="91">
        <v>56971</v>
      </c>
      <c r="G2361" s="8">
        <v>553</v>
      </c>
      <c r="H2361" s="92">
        <v>0</v>
      </c>
      <c r="I2361" s="9">
        <v>0</v>
      </c>
      <c r="J2361" s="9">
        <v>0</v>
      </c>
      <c r="K2361" s="9">
        <v>0</v>
      </c>
      <c r="L2361" s="93">
        <v>5480</v>
      </c>
      <c r="M2361" s="9">
        <f t="shared" si="124"/>
        <v>22.008032128514056</v>
      </c>
      <c r="N2361" s="8">
        <v>0</v>
      </c>
      <c r="O2361" s="93">
        <v>4</v>
      </c>
      <c r="P2361" s="93">
        <v>0</v>
      </c>
      <c r="Q2361" s="94">
        <v>57674</v>
      </c>
      <c r="R2361" s="9">
        <f t="shared" si="125"/>
        <v>231.62248995983936</v>
      </c>
      <c r="S2361" s="5">
        <v>1</v>
      </c>
      <c r="T2361" s="5">
        <v>1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1</v>
      </c>
      <c r="AA2361" s="5">
        <v>0</v>
      </c>
      <c r="AB2361" s="5">
        <v>0</v>
      </c>
      <c r="AC2361" s="5">
        <v>0</v>
      </c>
      <c r="AD2361" s="5">
        <v>0</v>
      </c>
      <c r="AE2361" s="115">
        <v>250170</v>
      </c>
      <c r="AF2361" s="5">
        <v>1</v>
      </c>
    </row>
    <row r="2362" spans="1:32" x14ac:dyDescent="0.25">
      <c r="A2362" s="2">
        <v>2012</v>
      </c>
      <c r="B2362" s="1" t="s">
        <v>30</v>
      </c>
      <c r="C2362" s="90">
        <v>110</v>
      </c>
      <c r="D2362" s="90">
        <v>18724</v>
      </c>
      <c r="E2362" s="9">
        <f t="shared" si="126"/>
        <v>14184.848484848486</v>
      </c>
      <c r="F2362" s="91">
        <v>6405</v>
      </c>
      <c r="G2362" s="8">
        <v>1292</v>
      </c>
      <c r="H2362" s="92">
        <v>680</v>
      </c>
      <c r="I2362" s="9">
        <v>0</v>
      </c>
      <c r="J2362" s="9">
        <v>0</v>
      </c>
      <c r="K2362" s="9">
        <v>0</v>
      </c>
      <c r="L2362" s="93">
        <v>7714</v>
      </c>
      <c r="M2362" s="9">
        <f t="shared" si="124"/>
        <v>70.127272727272725</v>
      </c>
      <c r="N2362" s="8">
        <v>17</v>
      </c>
      <c r="O2362" s="93">
        <v>7</v>
      </c>
      <c r="P2362" s="93">
        <v>5</v>
      </c>
      <c r="Q2362" s="94">
        <v>136725</v>
      </c>
      <c r="R2362" s="9">
        <f t="shared" si="125"/>
        <v>1242.9545454545455</v>
      </c>
      <c r="S2362" s="5">
        <v>1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1</v>
      </c>
      <c r="AA2362" s="5">
        <v>0</v>
      </c>
      <c r="AB2362" s="5">
        <v>0</v>
      </c>
      <c r="AC2362" s="5">
        <v>1</v>
      </c>
      <c r="AD2362" s="5">
        <v>0</v>
      </c>
      <c r="AE2362" s="115">
        <v>55442</v>
      </c>
      <c r="AF2362" s="5">
        <v>0</v>
      </c>
    </row>
    <row r="2363" spans="1:32" x14ac:dyDescent="0.25">
      <c r="A2363" s="2">
        <v>2012</v>
      </c>
      <c r="B2363" s="1" t="s">
        <v>29</v>
      </c>
      <c r="C2363" s="90">
        <v>76</v>
      </c>
      <c r="D2363" s="90">
        <v>8222</v>
      </c>
      <c r="E2363" s="9">
        <f t="shared" si="126"/>
        <v>9015.3508771929828</v>
      </c>
      <c r="F2363" s="91">
        <v>3611</v>
      </c>
      <c r="G2363" s="8">
        <v>805</v>
      </c>
      <c r="H2363" s="92">
        <v>321</v>
      </c>
      <c r="I2363" s="9">
        <v>0</v>
      </c>
      <c r="J2363" s="9">
        <v>0</v>
      </c>
      <c r="K2363" s="9">
        <v>0</v>
      </c>
      <c r="L2363" s="93">
        <v>3319</v>
      </c>
      <c r="M2363" s="9">
        <f t="shared" si="124"/>
        <v>43.671052631578945</v>
      </c>
      <c r="N2363" s="8">
        <v>15</v>
      </c>
      <c r="O2363" s="93">
        <v>1</v>
      </c>
      <c r="P2363" s="93">
        <v>3</v>
      </c>
      <c r="Q2363" s="94">
        <v>22942</v>
      </c>
      <c r="R2363" s="9">
        <f t="shared" si="125"/>
        <v>301.86842105263156</v>
      </c>
      <c r="S2363" s="5">
        <v>1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1</v>
      </c>
      <c r="AA2363" s="5">
        <v>0</v>
      </c>
      <c r="AB2363" s="5">
        <v>0</v>
      </c>
      <c r="AC2363" s="5">
        <v>1</v>
      </c>
      <c r="AD2363" s="5">
        <v>0</v>
      </c>
      <c r="AE2363" s="115">
        <v>16693</v>
      </c>
      <c r="AF2363" s="5">
        <v>0</v>
      </c>
    </row>
    <row r="2364" spans="1:32" x14ac:dyDescent="0.25">
      <c r="A2364" s="2">
        <v>2012</v>
      </c>
      <c r="B2364" s="1" t="s">
        <v>29</v>
      </c>
      <c r="C2364" s="90">
        <v>82</v>
      </c>
      <c r="D2364" s="90">
        <v>11932</v>
      </c>
      <c r="E2364" s="9">
        <f t="shared" si="126"/>
        <v>12126.0162601626</v>
      </c>
      <c r="F2364" s="91">
        <v>17790</v>
      </c>
      <c r="G2364" s="8">
        <v>346</v>
      </c>
      <c r="H2364" s="92">
        <v>212</v>
      </c>
      <c r="I2364" s="9">
        <v>0</v>
      </c>
      <c r="J2364" s="9">
        <v>0</v>
      </c>
      <c r="K2364" s="9">
        <v>0</v>
      </c>
      <c r="L2364" s="93">
        <v>4869</v>
      </c>
      <c r="M2364" s="9">
        <f t="shared" si="124"/>
        <v>59.378048780487802</v>
      </c>
      <c r="N2364" s="8">
        <v>12</v>
      </c>
      <c r="O2364" s="93">
        <v>9</v>
      </c>
      <c r="P2364" s="93">
        <v>2</v>
      </c>
      <c r="Q2364" s="94">
        <v>105738</v>
      </c>
      <c r="R2364" s="9">
        <f t="shared" si="125"/>
        <v>1289.4878048780488</v>
      </c>
      <c r="S2364" s="5">
        <v>1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1</v>
      </c>
      <c r="AA2364" s="5">
        <v>0</v>
      </c>
      <c r="AB2364" s="5">
        <v>0</v>
      </c>
      <c r="AC2364" s="5">
        <v>1</v>
      </c>
      <c r="AD2364" s="5">
        <v>0</v>
      </c>
      <c r="AE2364" s="115">
        <v>34619</v>
      </c>
      <c r="AF2364" s="5">
        <v>0</v>
      </c>
    </row>
    <row r="2365" spans="1:32" x14ac:dyDescent="0.25">
      <c r="A2365" s="2">
        <v>2012</v>
      </c>
      <c r="B2365" s="1" t="s">
        <v>29</v>
      </c>
      <c r="C2365" s="90">
        <v>35</v>
      </c>
      <c r="D2365" s="90">
        <v>3200</v>
      </c>
      <c r="E2365" s="9">
        <f t="shared" si="126"/>
        <v>7619.0476190476193</v>
      </c>
      <c r="F2365" s="91">
        <v>1113</v>
      </c>
      <c r="G2365" s="8">
        <v>283</v>
      </c>
      <c r="H2365" s="92">
        <v>107</v>
      </c>
      <c r="I2365" s="8">
        <v>0</v>
      </c>
      <c r="J2365" s="8">
        <v>0</v>
      </c>
      <c r="K2365" s="8">
        <v>0</v>
      </c>
      <c r="L2365" s="93">
        <v>1151</v>
      </c>
      <c r="M2365" s="9">
        <f t="shared" si="124"/>
        <v>32.885714285714286</v>
      </c>
      <c r="N2365" s="8">
        <v>4</v>
      </c>
      <c r="O2365" s="93">
        <v>2</v>
      </c>
      <c r="P2365" s="93">
        <v>4</v>
      </c>
      <c r="Q2365" s="94">
        <v>23977</v>
      </c>
      <c r="R2365" s="9">
        <f t="shared" si="125"/>
        <v>685.05714285714282</v>
      </c>
      <c r="S2365" s="5">
        <v>1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1</v>
      </c>
      <c r="AA2365" s="5">
        <v>0</v>
      </c>
      <c r="AB2365" s="5">
        <v>0</v>
      </c>
      <c r="AC2365" s="5">
        <v>1</v>
      </c>
      <c r="AD2365" s="5">
        <v>0</v>
      </c>
      <c r="AE2365" s="115">
        <v>7820</v>
      </c>
      <c r="AF2365" s="5">
        <v>0</v>
      </c>
    </row>
    <row r="2366" spans="1:32" x14ac:dyDescent="0.25">
      <c r="A2366" s="2">
        <v>2012</v>
      </c>
      <c r="B2366" s="1" t="s">
        <v>30</v>
      </c>
      <c r="C2366" s="90">
        <v>156</v>
      </c>
      <c r="D2366" s="90">
        <v>19750</v>
      </c>
      <c r="E2366" s="9">
        <f t="shared" si="126"/>
        <v>10550.213675213674</v>
      </c>
      <c r="F2366" s="91">
        <v>4953</v>
      </c>
      <c r="G2366" s="8">
        <v>1422</v>
      </c>
      <c r="H2366" s="92">
        <v>475</v>
      </c>
      <c r="I2366" s="8">
        <v>0</v>
      </c>
      <c r="J2366" s="8">
        <v>0</v>
      </c>
      <c r="K2366" s="8">
        <v>0</v>
      </c>
      <c r="L2366" s="93">
        <v>7432</v>
      </c>
      <c r="M2366" s="9">
        <f t="shared" si="124"/>
        <v>47.641025641025642</v>
      </c>
      <c r="N2366" s="8">
        <v>24</v>
      </c>
      <c r="O2366" s="93">
        <v>6</v>
      </c>
      <c r="P2366" s="93">
        <v>4</v>
      </c>
      <c r="Q2366" s="94">
        <v>93841</v>
      </c>
      <c r="R2366" s="9">
        <f t="shared" si="125"/>
        <v>601.54487179487182</v>
      </c>
      <c r="S2366" s="5">
        <v>1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1</v>
      </c>
      <c r="AA2366" s="5">
        <v>0</v>
      </c>
      <c r="AB2366" s="5">
        <v>0</v>
      </c>
      <c r="AC2366" s="5">
        <v>1</v>
      </c>
      <c r="AD2366" s="5">
        <v>0</v>
      </c>
      <c r="AE2366" s="115">
        <v>50920</v>
      </c>
      <c r="AF2366" s="5">
        <v>1</v>
      </c>
    </row>
    <row r="2367" spans="1:32" x14ac:dyDescent="0.25">
      <c r="A2367" s="2">
        <v>2012</v>
      </c>
      <c r="B2367" s="1" t="s">
        <v>30</v>
      </c>
      <c r="C2367" s="90">
        <v>72</v>
      </c>
      <c r="D2367" s="90">
        <v>10549</v>
      </c>
      <c r="E2367" s="9">
        <f t="shared" si="126"/>
        <v>12209.490740740741</v>
      </c>
      <c r="F2367" s="91">
        <v>2947</v>
      </c>
      <c r="G2367" s="8">
        <v>931</v>
      </c>
      <c r="H2367" s="92">
        <v>347</v>
      </c>
      <c r="I2367" s="8">
        <v>0</v>
      </c>
      <c r="J2367" s="8">
        <v>0</v>
      </c>
      <c r="K2367" s="8">
        <v>0</v>
      </c>
      <c r="L2367" s="93">
        <v>4242</v>
      </c>
      <c r="M2367" s="9">
        <f t="shared" si="124"/>
        <v>58.916666666666664</v>
      </c>
      <c r="N2367" s="8">
        <v>15</v>
      </c>
      <c r="O2367" s="93">
        <v>5</v>
      </c>
      <c r="P2367" s="93">
        <v>3</v>
      </c>
      <c r="Q2367" s="94">
        <v>51441</v>
      </c>
      <c r="R2367" s="9">
        <f t="shared" si="125"/>
        <v>714.45833333333337</v>
      </c>
      <c r="S2367" s="5">
        <v>1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  <c r="Z2367" s="5">
        <v>1</v>
      </c>
      <c r="AA2367" s="5">
        <v>0</v>
      </c>
      <c r="AB2367" s="5">
        <v>0</v>
      </c>
      <c r="AC2367" s="5">
        <v>1</v>
      </c>
      <c r="AD2367" s="5">
        <v>0</v>
      </c>
      <c r="AE2367" s="115">
        <v>27070</v>
      </c>
      <c r="AF2367" s="5">
        <v>1</v>
      </c>
    </row>
    <row r="2368" spans="1:32" x14ac:dyDescent="0.25">
      <c r="A2368" s="2">
        <v>2012</v>
      </c>
      <c r="B2368" s="1" t="s">
        <v>30</v>
      </c>
      <c r="C2368" s="90">
        <v>137</v>
      </c>
      <c r="D2368" s="90">
        <v>21494</v>
      </c>
      <c r="E2368" s="9">
        <f t="shared" si="126"/>
        <v>13074.209245742091</v>
      </c>
      <c r="F2368" s="91">
        <v>2817</v>
      </c>
      <c r="G2368" s="8">
        <v>1570</v>
      </c>
      <c r="H2368" s="92">
        <v>440</v>
      </c>
      <c r="I2368" s="8">
        <v>0</v>
      </c>
      <c r="J2368" s="8">
        <v>0</v>
      </c>
      <c r="K2368" s="8">
        <v>0</v>
      </c>
      <c r="L2368" s="93">
        <v>7228</v>
      </c>
      <c r="M2368" s="9">
        <f t="shared" si="124"/>
        <v>52.759124087591239</v>
      </c>
      <c r="N2368" s="8">
        <v>22</v>
      </c>
      <c r="O2368" s="93">
        <v>5</v>
      </c>
      <c r="P2368" s="93">
        <v>5</v>
      </c>
      <c r="Q2368" s="94">
        <v>153704</v>
      </c>
      <c r="R2368" s="9">
        <f t="shared" si="125"/>
        <v>1121.9270072992701</v>
      </c>
      <c r="S2368" s="5">
        <v>1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1</v>
      </c>
      <c r="AA2368" s="5">
        <v>0</v>
      </c>
      <c r="AB2368" s="5">
        <v>0</v>
      </c>
      <c r="AC2368" s="5">
        <v>1</v>
      </c>
      <c r="AD2368" s="5">
        <v>0</v>
      </c>
      <c r="AE2368" s="115">
        <v>54206</v>
      </c>
      <c r="AF2368" s="5">
        <v>1</v>
      </c>
    </row>
    <row r="2369" spans="1:32" x14ac:dyDescent="0.25">
      <c r="A2369" s="2">
        <v>2012</v>
      </c>
      <c r="B2369" s="1" t="s">
        <v>30</v>
      </c>
      <c r="C2369" s="90">
        <v>104</v>
      </c>
      <c r="D2369" s="90">
        <v>14583</v>
      </c>
      <c r="E2369" s="9">
        <f t="shared" si="126"/>
        <v>11685.096153846152</v>
      </c>
      <c r="F2369" s="91">
        <v>3495</v>
      </c>
      <c r="G2369" s="8">
        <v>1226</v>
      </c>
      <c r="H2369" s="92">
        <v>441</v>
      </c>
      <c r="I2369" s="8">
        <v>0</v>
      </c>
      <c r="J2369" s="8">
        <v>0</v>
      </c>
      <c r="K2369" s="8">
        <v>0</v>
      </c>
      <c r="L2369" s="93">
        <v>7055</v>
      </c>
      <c r="M2369" s="9">
        <f t="shared" si="124"/>
        <v>67.836538461538467</v>
      </c>
      <c r="N2369" s="8">
        <v>18</v>
      </c>
      <c r="O2369" s="93">
        <v>3</v>
      </c>
      <c r="P2369" s="93">
        <v>2</v>
      </c>
      <c r="Q2369" s="94">
        <v>83454</v>
      </c>
      <c r="R2369" s="9">
        <f t="shared" si="125"/>
        <v>802.44230769230774</v>
      </c>
      <c r="S2369" s="5">
        <v>1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1</v>
      </c>
      <c r="AA2369" s="5">
        <v>0</v>
      </c>
      <c r="AB2369" s="5">
        <v>0</v>
      </c>
      <c r="AC2369" s="5">
        <v>1</v>
      </c>
      <c r="AD2369" s="5">
        <v>0</v>
      </c>
      <c r="AE2369" s="115">
        <v>36015</v>
      </c>
      <c r="AF2369" s="5">
        <v>1</v>
      </c>
    </row>
    <row r="2370" spans="1:32" x14ac:dyDescent="0.25">
      <c r="A2370" s="2">
        <v>2012</v>
      </c>
      <c r="B2370" s="1" t="s">
        <v>30</v>
      </c>
      <c r="C2370" s="90">
        <v>40</v>
      </c>
      <c r="D2370" s="90">
        <v>3826</v>
      </c>
      <c r="E2370" s="9">
        <f t="shared" si="126"/>
        <v>7970.8333333333339</v>
      </c>
      <c r="F2370" s="91">
        <v>7752</v>
      </c>
      <c r="G2370" s="8">
        <v>583</v>
      </c>
      <c r="H2370" s="92">
        <v>315</v>
      </c>
      <c r="I2370" s="8">
        <v>0</v>
      </c>
      <c r="J2370" s="8">
        <v>0</v>
      </c>
      <c r="K2370" s="8">
        <v>0</v>
      </c>
      <c r="L2370" s="93">
        <v>3887</v>
      </c>
      <c r="M2370" s="9">
        <f t="shared" si="124"/>
        <v>97.174999999999997</v>
      </c>
      <c r="N2370" s="8">
        <v>7</v>
      </c>
      <c r="O2370" s="93">
        <v>2</v>
      </c>
      <c r="P2370" s="93">
        <v>3</v>
      </c>
      <c r="Q2370" s="94">
        <v>38368</v>
      </c>
      <c r="R2370" s="9">
        <f t="shared" si="125"/>
        <v>959.2</v>
      </c>
      <c r="S2370" s="5">
        <v>1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1</v>
      </c>
      <c r="AA2370" s="5">
        <v>0</v>
      </c>
      <c r="AB2370" s="5">
        <v>0</v>
      </c>
      <c r="AC2370" s="5">
        <v>1</v>
      </c>
      <c r="AD2370" s="5">
        <v>0</v>
      </c>
      <c r="AE2370" s="115">
        <v>11302</v>
      </c>
      <c r="AF2370" s="5">
        <v>0</v>
      </c>
    </row>
    <row r="2371" spans="1:32" x14ac:dyDescent="0.25">
      <c r="A2371" s="2">
        <v>2012</v>
      </c>
      <c r="B2371" s="1" t="s">
        <v>30</v>
      </c>
      <c r="C2371" s="90">
        <v>15</v>
      </c>
      <c r="D2371" s="90">
        <v>1410</v>
      </c>
      <c r="E2371" s="9">
        <f t="shared" si="126"/>
        <v>7833.333333333333</v>
      </c>
      <c r="F2371" s="91">
        <v>1307</v>
      </c>
      <c r="G2371" s="8">
        <v>213</v>
      </c>
      <c r="H2371" s="92">
        <v>126</v>
      </c>
      <c r="I2371" s="8">
        <v>0</v>
      </c>
      <c r="J2371" s="8">
        <v>0</v>
      </c>
      <c r="K2371" s="8">
        <v>0</v>
      </c>
      <c r="L2371" s="93">
        <v>1281</v>
      </c>
      <c r="M2371" s="9">
        <f t="shared" si="124"/>
        <v>85.4</v>
      </c>
      <c r="N2371" s="8">
        <v>5</v>
      </c>
      <c r="O2371" s="93">
        <v>0</v>
      </c>
      <c r="P2371" s="93">
        <v>0</v>
      </c>
      <c r="Q2371" s="94">
        <v>11282</v>
      </c>
      <c r="R2371" s="9">
        <f t="shared" si="125"/>
        <v>752.13333333333333</v>
      </c>
      <c r="S2371" s="5">
        <v>1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1</v>
      </c>
      <c r="AA2371" s="5">
        <v>0</v>
      </c>
      <c r="AB2371" s="5">
        <v>0</v>
      </c>
      <c r="AC2371" s="5">
        <v>1</v>
      </c>
      <c r="AD2371" s="5">
        <v>0</v>
      </c>
      <c r="AE2371" s="115">
        <v>3360</v>
      </c>
      <c r="AF2371" s="5">
        <v>0</v>
      </c>
    </row>
    <row r="2372" spans="1:32" x14ac:dyDescent="0.25">
      <c r="A2372" s="2">
        <v>2012</v>
      </c>
      <c r="B2372" s="1" t="s">
        <v>30</v>
      </c>
      <c r="C2372" s="90">
        <v>122</v>
      </c>
      <c r="D2372" s="90">
        <v>12663</v>
      </c>
      <c r="E2372" s="9">
        <f t="shared" si="126"/>
        <v>8649.5901639344265</v>
      </c>
      <c r="F2372" s="91">
        <v>6981</v>
      </c>
      <c r="G2372" s="8">
        <v>923</v>
      </c>
      <c r="H2372" s="92">
        <v>600</v>
      </c>
      <c r="I2372" s="8">
        <v>0</v>
      </c>
      <c r="J2372" s="8">
        <v>0</v>
      </c>
      <c r="K2372" s="8">
        <v>0</v>
      </c>
      <c r="L2372" s="93">
        <v>7793</v>
      </c>
      <c r="M2372" s="9">
        <f t="shared" ref="M2372:M2435" si="127">L2372/C2372</f>
        <v>63.877049180327866</v>
      </c>
      <c r="N2372" s="8">
        <v>19</v>
      </c>
      <c r="O2372" s="93">
        <v>5</v>
      </c>
      <c r="P2372" s="93">
        <v>1</v>
      </c>
      <c r="Q2372" s="94">
        <v>103985</v>
      </c>
      <c r="R2372" s="9">
        <f t="shared" ref="R2372:R2435" si="128">Q2372/C2372</f>
        <v>852.3360655737705</v>
      </c>
      <c r="S2372" s="5">
        <v>1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1</v>
      </c>
      <c r="AA2372" s="5">
        <v>0</v>
      </c>
      <c r="AB2372" s="5">
        <v>0</v>
      </c>
      <c r="AC2372" s="5">
        <v>1</v>
      </c>
      <c r="AD2372" s="5">
        <v>0</v>
      </c>
      <c r="AE2372" s="115">
        <v>40715</v>
      </c>
      <c r="AF2372" s="5">
        <v>0</v>
      </c>
    </row>
    <row r="2373" spans="1:32" x14ac:dyDescent="0.25">
      <c r="A2373" s="2">
        <v>2012</v>
      </c>
      <c r="B2373" s="1" t="s">
        <v>30</v>
      </c>
      <c r="C2373" s="90">
        <v>32</v>
      </c>
      <c r="D2373" s="90">
        <v>1737</v>
      </c>
      <c r="E2373" s="9">
        <f t="shared" si="126"/>
        <v>4523.4375</v>
      </c>
      <c r="F2373" s="91">
        <v>3065</v>
      </c>
      <c r="G2373" s="8">
        <v>360</v>
      </c>
      <c r="H2373" s="92">
        <v>275</v>
      </c>
      <c r="I2373" s="8">
        <v>0</v>
      </c>
      <c r="J2373" s="8">
        <v>0</v>
      </c>
      <c r="K2373" s="8">
        <v>0</v>
      </c>
      <c r="L2373" s="93">
        <v>4590</v>
      </c>
      <c r="M2373" s="9">
        <f t="shared" si="127"/>
        <v>143.4375</v>
      </c>
      <c r="N2373" s="8">
        <v>14</v>
      </c>
      <c r="O2373" s="93">
        <v>4</v>
      </c>
      <c r="P2373" s="93">
        <v>3</v>
      </c>
      <c r="Q2373" s="94">
        <v>19825</v>
      </c>
      <c r="R2373" s="9">
        <f t="shared" si="128"/>
        <v>619.53125</v>
      </c>
      <c r="S2373" s="5">
        <v>1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1</v>
      </c>
      <c r="AA2373" s="5">
        <v>0</v>
      </c>
      <c r="AB2373" s="5">
        <v>0</v>
      </c>
      <c r="AC2373" s="5">
        <v>1</v>
      </c>
      <c r="AD2373" s="5">
        <v>0</v>
      </c>
      <c r="AE2373" s="115">
        <v>5601</v>
      </c>
      <c r="AF2373" s="5">
        <v>0</v>
      </c>
    </row>
    <row r="2374" spans="1:32" x14ac:dyDescent="0.25">
      <c r="A2374" s="2">
        <v>2012</v>
      </c>
      <c r="B2374" s="1" t="s">
        <v>30</v>
      </c>
      <c r="C2374" s="90">
        <v>16</v>
      </c>
      <c r="D2374" s="90">
        <v>1498</v>
      </c>
      <c r="E2374" s="9">
        <f t="shared" si="126"/>
        <v>7802.083333333333</v>
      </c>
      <c r="F2374" s="91">
        <v>3893</v>
      </c>
      <c r="G2374" s="8">
        <v>240</v>
      </c>
      <c r="H2374" s="92">
        <v>170</v>
      </c>
      <c r="I2374" s="8">
        <v>0</v>
      </c>
      <c r="J2374" s="8">
        <v>0</v>
      </c>
      <c r="K2374" s="8">
        <v>0</v>
      </c>
      <c r="L2374" s="93">
        <v>2949</v>
      </c>
      <c r="M2374" s="9">
        <f t="shared" si="127"/>
        <v>184.3125</v>
      </c>
      <c r="N2374" s="8">
        <v>6</v>
      </c>
      <c r="O2374" s="93">
        <v>0</v>
      </c>
      <c r="P2374" s="93">
        <v>1</v>
      </c>
      <c r="Q2374" s="94">
        <v>23549</v>
      </c>
      <c r="R2374" s="9">
        <f t="shared" si="128"/>
        <v>1471.8125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1</v>
      </c>
      <c r="AA2374" s="5">
        <v>0</v>
      </c>
      <c r="AB2374" s="5">
        <v>0</v>
      </c>
      <c r="AC2374" s="5">
        <v>1</v>
      </c>
      <c r="AD2374" s="5">
        <v>0</v>
      </c>
      <c r="AE2374" s="115">
        <v>5604</v>
      </c>
      <c r="AF2374" s="5">
        <v>0</v>
      </c>
    </row>
    <row r="2375" spans="1:32" x14ac:dyDescent="0.25">
      <c r="A2375" s="2">
        <v>2012</v>
      </c>
      <c r="B2375" s="1" t="s">
        <v>33</v>
      </c>
      <c r="C2375" s="90">
        <v>55</v>
      </c>
      <c r="D2375" s="90">
        <v>6501</v>
      </c>
      <c r="E2375" s="9">
        <f t="shared" si="126"/>
        <v>9850</v>
      </c>
      <c r="F2375" s="91">
        <v>2957</v>
      </c>
      <c r="G2375" s="8">
        <v>591</v>
      </c>
      <c r="H2375" s="92">
        <v>320</v>
      </c>
      <c r="I2375" s="8">
        <v>0</v>
      </c>
      <c r="J2375" s="8">
        <v>0</v>
      </c>
      <c r="K2375" s="8">
        <v>0</v>
      </c>
      <c r="L2375" s="93">
        <v>3858</v>
      </c>
      <c r="M2375" s="9">
        <f t="shared" si="127"/>
        <v>70.145454545454541</v>
      </c>
      <c r="N2375" s="8">
        <v>9</v>
      </c>
      <c r="O2375" s="93">
        <v>3</v>
      </c>
      <c r="P2375" s="93">
        <v>3</v>
      </c>
      <c r="Q2375" s="94">
        <v>50024</v>
      </c>
      <c r="R2375" s="9">
        <f t="shared" si="128"/>
        <v>909.5272727272727</v>
      </c>
      <c r="S2375" s="5">
        <v>1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1</v>
      </c>
      <c r="AA2375" s="5">
        <v>0</v>
      </c>
      <c r="AB2375" s="5">
        <v>0</v>
      </c>
      <c r="AC2375" s="5">
        <v>1</v>
      </c>
      <c r="AD2375" s="5">
        <v>0</v>
      </c>
      <c r="AE2375" s="115">
        <v>20428</v>
      </c>
      <c r="AF2375" s="5">
        <v>0</v>
      </c>
    </row>
    <row r="2376" spans="1:32" x14ac:dyDescent="0.25">
      <c r="A2376" s="2">
        <v>2012</v>
      </c>
      <c r="B2376" s="1" t="s">
        <v>31</v>
      </c>
      <c r="C2376" s="9">
        <v>109</v>
      </c>
      <c r="D2376" s="9">
        <v>17075</v>
      </c>
      <c r="E2376" s="9">
        <f t="shared" si="126"/>
        <v>13054.281345565751</v>
      </c>
      <c r="F2376" s="9">
        <v>1553</v>
      </c>
      <c r="G2376" s="9">
        <v>953</v>
      </c>
      <c r="H2376" s="9">
        <v>260</v>
      </c>
      <c r="I2376" s="9">
        <v>0</v>
      </c>
      <c r="J2376" s="9">
        <v>0</v>
      </c>
      <c r="K2376" s="9">
        <v>0</v>
      </c>
      <c r="L2376" s="9">
        <v>8110</v>
      </c>
      <c r="M2376" s="9">
        <f t="shared" si="127"/>
        <v>74.403669724770637</v>
      </c>
      <c r="N2376" s="9">
        <v>35</v>
      </c>
      <c r="O2376" s="9">
        <v>4</v>
      </c>
      <c r="P2376" s="9">
        <v>3</v>
      </c>
      <c r="Q2376" s="9">
        <v>109449</v>
      </c>
      <c r="R2376" s="9">
        <f t="shared" si="128"/>
        <v>1004.1192660550458</v>
      </c>
      <c r="S2376" s="5">
        <v>1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1</v>
      </c>
      <c r="Z2376" s="5">
        <v>1</v>
      </c>
      <c r="AA2376" s="5">
        <v>0</v>
      </c>
      <c r="AB2376" s="5">
        <v>0</v>
      </c>
      <c r="AC2376" s="5">
        <v>1</v>
      </c>
      <c r="AD2376" s="5">
        <v>0</v>
      </c>
      <c r="AE2376" s="115">
        <v>44615</v>
      </c>
      <c r="AF2376" s="5">
        <v>1</v>
      </c>
    </row>
    <row r="2377" spans="1:32" x14ac:dyDescent="0.25">
      <c r="A2377" s="2">
        <v>2012</v>
      </c>
      <c r="B2377" s="1" t="s">
        <v>29</v>
      </c>
      <c r="C2377" s="9">
        <v>23</v>
      </c>
      <c r="D2377" s="9">
        <v>2506</v>
      </c>
      <c r="E2377" s="9">
        <f t="shared" si="126"/>
        <v>9079.7101449275378</v>
      </c>
      <c r="F2377" s="9">
        <v>564</v>
      </c>
      <c r="G2377" s="9">
        <v>303</v>
      </c>
      <c r="H2377" s="9">
        <v>198</v>
      </c>
      <c r="I2377" s="9">
        <v>0</v>
      </c>
      <c r="J2377" s="9">
        <v>0</v>
      </c>
      <c r="K2377" s="9">
        <v>0</v>
      </c>
      <c r="L2377" s="9">
        <v>2702</v>
      </c>
      <c r="M2377" s="9">
        <f t="shared" si="127"/>
        <v>117.47826086956522</v>
      </c>
      <c r="N2377" s="9">
        <v>10</v>
      </c>
      <c r="O2377" s="9">
        <v>2</v>
      </c>
      <c r="P2377" s="9">
        <v>3</v>
      </c>
      <c r="Q2377" s="9">
        <v>13280</v>
      </c>
      <c r="R2377" s="9">
        <f t="shared" si="128"/>
        <v>577.39130434782612</v>
      </c>
      <c r="S2377" s="5">
        <v>1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1</v>
      </c>
      <c r="AA2377" s="5">
        <v>0</v>
      </c>
      <c r="AB2377" s="5">
        <v>0</v>
      </c>
      <c r="AC2377" s="5">
        <v>1</v>
      </c>
      <c r="AD2377" s="5">
        <v>0</v>
      </c>
      <c r="AE2377" s="115">
        <v>6875</v>
      </c>
      <c r="AF2377" s="5">
        <v>1</v>
      </c>
    </row>
    <row r="2378" spans="1:32" x14ac:dyDescent="0.25">
      <c r="A2378" s="2">
        <v>2012</v>
      </c>
      <c r="B2378" s="1" t="s">
        <v>29</v>
      </c>
      <c r="C2378" s="9">
        <v>23</v>
      </c>
      <c r="D2378" s="9">
        <v>2521</v>
      </c>
      <c r="E2378" s="9">
        <f t="shared" si="126"/>
        <v>9134.0579710144921</v>
      </c>
      <c r="F2378" s="9">
        <v>891</v>
      </c>
      <c r="G2378" s="9">
        <v>307</v>
      </c>
      <c r="H2378" s="9">
        <v>116</v>
      </c>
      <c r="I2378" s="9">
        <v>0</v>
      </c>
      <c r="J2378" s="9">
        <v>0</v>
      </c>
      <c r="K2378" s="9">
        <v>0</v>
      </c>
      <c r="L2378" s="9">
        <v>3129</v>
      </c>
      <c r="M2378" s="9">
        <f t="shared" si="127"/>
        <v>136.04347826086956</v>
      </c>
      <c r="N2378" s="9">
        <v>12</v>
      </c>
      <c r="O2378" s="9">
        <v>2</v>
      </c>
      <c r="P2378" s="9">
        <v>2</v>
      </c>
      <c r="Q2378" s="9">
        <v>8918</v>
      </c>
      <c r="R2378" s="9">
        <f t="shared" si="128"/>
        <v>387.73913043478262</v>
      </c>
      <c r="S2378" s="5">
        <v>1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1</v>
      </c>
      <c r="AA2378" s="5">
        <v>0</v>
      </c>
      <c r="AB2378" s="5">
        <v>0</v>
      </c>
      <c r="AC2378" s="5">
        <v>1</v>
      </c>
      <c r="AD2378" s="5">
        <v>0</v>
      </c>
      <c r="AE2378" s="115">
        <v>5849</v>
      </c>
      <c r="AF2378" s="5">
        <v>0</v>
      </c>
    </row>
    <row r="2379" spans="1:32" x14ac:dyDescent="0.25">
      <c r="A2379" s="2">
        <v>2012</v>
      </c>
      <c r="B2379" s="1" t="s">
        <v>29</v>
      </c>
      <c r="C2379" s="9">
        <v>11</v>
      </c>
      <c r="D2379" s="9">
        <v>964</v>
      </c>
      <c r="E2379" s="9">
        <f t="shared" si="126"/>
        <v>7303.0303030303039</v>
      </c>
      <c r="F2379" s="9">
        <v>663</v>
      </c>
      <c r="G2379" s="9">
        <v>0</v>
      </c>
      <c r="H2379" s="9">
        <v>0</v>
      </c>
      <c r="I2379" s="9">
        <v>0</v>
      </c>
      <c r="J2379" s="9">
        <v>0</v>
      </c>
      <c r="K2379" s="9">
        <v>0</v>
      </c>
      <c r="L2379" s="9">
        <v>747</v>
      </c>
      <c r="M2379" s="9">
        <f t="shared" si="127"/>
        <v>67.909090909090907</v>
      </c>
      <c r="N2379" s="9">
        <v>8</v>
      </c>
      <c r="O2379" s="9">
        <v>1</v>
      </c>
      <c r="P2379" s="9">
        <v>0</v>
      </c>
      <c r="Q2379" s="9">
        <v>2177</v>
      </c>
      <c r="R2379" s="9">
        <f t="shared" si="128"/>
        <v>197.90909090909091</v>
      </c>
      <c r="S2379" s="5">
        <v>1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115">
        <v>2272</v>
      </c>
      <c r="AF2379" s="5">
        <v>1</v>
      </c>
    </row>
    <row r="2380" spans="1:32" x14ac:dyDescent="0.25">
      <c r="A2380" s="2">
        <v>2012</v>
      </c>
      <c r="B2380" s="1" t="s">
        <v>29</v>
      </c>
      <c r="C2380" s="9">
        <v>5</v>
      </c>
      <c r="D2380" s="9">
        <v>381</v>
      </c>
      <c r="E2380" s="9">
        <f t="shared" si="126"/>
        <v>6350.0000000000009</v>
      </c>
      <c r="F2380" s="9">
        <v>631</v>
      </c>
      <c r="G2380" s="9">
        <v>0</v>
      </c>
      <c r="H2380" s="9">
        <v>0</v>
      </c>
      <c r="I2380" s="9">
        <v>0</v>
      </c>
      <c r="J2380" s="9">
        <v>0</v>
      </c>
      <c r="K2380" s="9">
        <v>0</v>
      </c>
      <c r="L2380" s="9">
        <v>2400</v>
      </c>
      <c r="M2380" s="9">
        <f t="shared" si="127"/>
        <v>480</v>
      </c>
      <c r="N2380" s="9">
        <v>1</v>
      </c>
      <c r="O2380" s="9">
        <v>0</v>
      </c>
      <c r="P2380" s="9">
        <v>0</v>
      </c>
      <c r="Q2380" s="9">
        <v>5476</v>
      </c>
      <c r="R2380" s="9">
        <f t="shared" si="128"/>
        <v>1095.2</v>
      </c>
      <c r="S2380" s="5">
        <v>1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115">
        <v>485</v>
      </c>
      <c r="AF2380" s="5">
        <v>0</v>
      </c>
    </row>
    <row r="2381" spans="1:32" x14ac:dyDescent="0.25">
      <c r="A2381" s="2">
        <v>2012</v>
      </c>
      <c r="B2381" s="1" t="s">
        <v>30</v>
      </c>
      <c r="C2381" s="9">
        <v>8</v>
      </c>
      <c r="D2381" s="9">
        <v>510</v>
      </c>
      <c r="E2381" s="9">
        <f t="shared" si="126"/>
        <v>5312.5</v>
      </c>
      <c r="F2381" s="9">
        <v>258</v>
      </c>
      <c r="G2381" s="9">
        <v>0</v>
      </c>
      <c r="H2381" s="9">
        <v>0</v>
      </c>
      <c r="I2381" s="9">
        <v>0</v>
      </c>
      <c r="J2381" s="9">
        <v>0</v>
      </c>
      <c r="K2381" s="9">
        <v>0</v>
      </c>
      <c r="L2381" s="9">
        <v>1251</v>
      </c>
      <c r="M2381" s="9">
        <f t="shared" si="127"/>
        <v>156.375</v>
      </c>
      <c r="N2381" s="9">
        <v>5</v>
      </c>
      <c r="O2381" s="9">
        <v>1</v>
      </c>
      <c r="P2381" s="9">
        <v>0</v>
      </c>
      <c r="Q2381" s="9">
        <v>498</v>
      </c>
      <c r="R2381" s="9">
        <f t="shared" si="128"/>
        <v>62.25</v>
      </c>
      <c r="S2381" s="5">
        <v>1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115">
        <v>696</v>
      </c>
      <c r="AF2381" s="5">
        <v>1</v>
      </c>
    </row>
    <row r="2382" spans="1:32" x14ac:dyDescent="0.25">
      <c r="A2382" s="2">
        <v>2012</v>
      </c>
      <c r="B2382" s="1" t="s">
        <v>30</v>
      </c>
      <c r="C2382" s="9">
        <v>36</v>
      </c>
      <c r="D2382" s="9">
        <v>3428</v>
      </c>
      <c r="E2382" s="9">
        <f t="shared" si="126"/>
        <v>7935.1851851851861</v>
      </c>
      <c r="F2382" s="9">
        <v>575</v>
      </c>
      <c r="G2382" s="9">
        <v>320</v>
      </c>
      <c r="H2382" s="9">
        <v>155</v>
      </c>
      <c r="I2382" s="9">
        <v>0</v>
      </c>
      <c r="J2382" s="9">
        <v>0</v>
      </c>
      <c r="K2382" s="9">
        <v>0</v>
      </c>
      <c r="L2382" s="9">
        <v>2993</v>
      </c>
      <c r="M2382" s="9">
        <f t="shared" si="127"/>
        <v>83.138888888888886</v>
      </c>
      <c r="N2382" s="9">
        <v>7</v>
      </c>
      <c r="O2382" s="9">
        <v>2</v>
      </c>
      <c r="P2382" s="9">
        <v>1</v>
      </c>
      <c r="Q2382" s="9">
        <v>25600</v>
      </c>
      <c r="R2382" s="9">
        <f t="shared" si="128"/>
        <v>711.11111111111109</v>
      </c>
      <c r="S2382" s="5">
        <v>1</v>
      </c>
      <c r="T2382" s="5">
        <v>0</v>
      </c>
      <c r="U2382" s="5">
        <v>1</v>
      </c>
      <c r="V2382" s="5">
        <v>0</v>
      </c>
      <c r="W2382" s="5">
        <v>0</v>
      </c>
      <c r="X2382" s="5">
        <v>0</v>
      </c>
      <c r="Y2382" s="5">
        <v>0</v>
      </c>
      <c r="Z2382" s="5">
        <v>1</v>
      </c>
      <c r="AA2382" s="5">
        <v>0</v>
      </c>
      <c r="AB2382" s="5">
        <v>0</v>
      </c>
      <c r="AC2382" s="5">
        <v>1</v>
      </c>
      <c r="AD2382" s="5">
        <v>0</v>
      </c>
      <c r="AE2382" s="115">
        <v>6972</v>
      </c>
      <c r="AF2382" s="5">
        <v>0</v>
      </c>
    </row>
    <row r="2383" spans="1:32" x14ac:dyDescent="0.25">
      <c r="A2383" s="2">
        <v>2012</v>
      </c>
      <c r="B2383" s="1" t="s">
        <v>30</v>
      </c>
      <c r="C2383" s="9">
        <v>20</v>
      </c>
      <c r="D2383" s="9">
        <v>1695</v>
      </c>
      <c r="E2383" s="9">
        <f t="shared" si="126"/>
        <v>7062.5</v>
      </c>
      <c r="F2383" s="9">
        <v>616</v>
      </c>
      <c r="G2383" s="9">
        <v>198</v>
      </c>
      <c r="H2383" s="9">
        <v>95</v>
      </c>
      <c r="I2383" s="9">
        <v>5</v>
      </c>
      <c r="J2383" s="9">
        <v>0</v>
      </c>
      <c r="K2383" s="9">
        <v>0</v>
      </c>
      <c r="L2383" s="9">
        <v>3452</v>
      </c>
      <c r="M2383" s="9">
        <f t="shared" si="127"/>
        <v>172.6</v>
      </c>
      <c r="N2383" s="9">
        <v>13</v>
      </c>
      <c r="O2383" s="9">
        <v>1</v>
      </c>
      <c r="P2383" s="9">
        <v>1</v>
      </c>
      <c r="Q2383" s="9">
        <v>18557</v>
      </c>
      <c r="R2383" s="9">
        <f t="shared" si="128"/>
        <v>927.85</v>
      </c>
      <c r="S2383" s="5">
        <v>1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1</v>
      </c>
      <c r="AA2383" s="5">
        <v>1</v>
      </c>
      <c r="AB2383" s="5">
        <v>0</v>
      </c>
      <c r="AC2383" s="5">
        <v>1</v>
      </c>
      <c r="AD2383" s="5">
        <v>0</v>
      </c>
      <c r="AE2383" s="115">
        <v>4565</v>
      </c>
      <c r="AF2383" s="5">
        <v>0</v>
      </c>
    </row>
    <row r="2384" spans="1:32" x14ac:dyDescent="0.25">
      <c r="A2384" s="2">
        <v>2012</v>
      </c>
      <c r="B2384" s="1" t="s">
        <v>31</v>
      </c>
      <c r="C2384" s="9">
        <v>77</v>
      </c>
      <c r="D2384" s="9">
        <v>15848</v>
      </c>
      <c r="E2384" s="9">
        <f t="shared" si="126"/>
        <v>17151.515151515152</v>
      </c>
      <c r="F2384" s="8">
        <v>14890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9686</v>
      </c>
      <c r="M2384" s="9">
        <f t="shared" si="127"/>
        <v>125.79220779220779</v>
      </c>
      <c r="N2384" s="8">
        <v>25</v>
      </c>
      <c r="O2384" s="8">
        <v>18</v>
      </c>
      <c r="P2384" s="8">
        <v>0</v>
      </c>
      <c r="Q2384" s="8">
        <v>118615</v>
      </c>
      <c r="R2384" s="9">
        <f t="shared" si="128"/>
        <v>1540.4545454545455</v>
      </c>
      <c r="S2384" s="5">
        <v>1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115">
        <v>75138</v>
      </c>
      <c r="AF2384" s="5">
        <v>1</v>
      </c>
    </row>
    <row r="2385" spans="1:32" x14ac:dyDescent="0.25">
      <c r="A2385" s="2">
        <v>2012</v>
      </c>
      <c r="B2385" s="1" t="s">
        <v>31</v>
      </c>
      <c r="C2385" s="9">
        <v>26</v>
      </c>
      <c r="D2385" s="9">
        <v>2250</v>
      </c>
      <c r="E2385" s="9">
        <f t="shared" si="126"/>
        <v>7211.538461538461</v>
      </c>
      <c r="F2385" s="8">
        <v>2910</v>
      </c>
      <c r="G2385" s="8">
        <v>213</v>
      </c>
      <c r="H2385" s="8">
        <v>179</v>
      </c>
      <c r="I2385" s="8">
        <v>0</v>
      </c>
      <c r="J2385" s="8">
        <v>0</v>
      </c>
      <c r="K2385" s="8">
        <v>0</v>
      </c>
      <c r="L2385" s="8">
        <v>1507</v>
      </c>
      <c r="M2385" s="9">
        <f t="shared" si="127"/>
        <v>57.96153846153846</v>
      </c>
      <c r="N2385" s="8">
        <v>4</v>
      </c>
      <c r="O2385" s="8">
        <v>3</v>
      </c>
      <c r="P2385" s="8">
        <v>1</v>
      </c>
      <c r="Q2385" s="8">
        <v>27962</v>
      </c>
      <c r="R2385" s="9">
        <f t="shared" si="128"/>
        <v>1075.4615384615386</v>
      </c>
      <c r="S2385" s="5">
        <v>1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1</v>
      </c>
      <c r="AA2385" s="5">
        <v>0</v>
      </c>
      <c r="AB2385" s="5">
        <v>0</v>
      </c>
      <c r="AC2385" s="5">
        <v>1</v>
      </c>
      <c r="AD2385" s="5">
        <v>0</v>
      </c>
      <c r="AE2385" s="115">
        <v>21590</v>
      </c>
      <c r="AF2385" s="5">
        <v>0</v>
      </c>
    </row>
    <row r="2386" spans="1:32" x14ac:dyDescent="0.25">
      <c r="A2386" s="2">
        <v>2012</v>
      </c>
      <c r="B2386" s="1" t="s">
        <v>29</v>
      </c>
      <c r="C2386" s="9">
        <v>30</v>
      </c>
      <c r="D2386" s="9">
        <v>2707</v>
      </c>
      <c r="E2386" s="9">
        <f t="shared" si="126"/>
        <v>7519.4444444444453</v>
      </c>
      <c r="F2386" s="8">
        <v>2926</v>
      </c>
      <c r="G2386" s="8">
        <v>471</v>
      </c>
      <c r="H2386" s="8">
        <v>303</v>
      </c>
      <c r="I2386" s="8">
        <v>0</v>
      </c>
      <c r="J2386" s="8">
        <v>0</v>
      </c>
      <c r="K2386" s="8">
        <v>0</v>
      </c>
      <c r="L2386" s="8">
        <v>3495</v>
      </c>
      <c r="M2386" s="9">
        <f t="shared" si="127"/>
        <v>116.5</v>
      </c>
      <c r="N2386" s="8">
        <v>10</v>
      </c>
      <c r="O2386" s="8">
        <v>1</v>
      </c>
      <c r="P2386" s="8">
        <v>1</v>
      </c>
      <c r="Q2386" s="8">
        <v>50993</v>
      </c>
      <c r="R2386" s="9">
        <f t="shared" si="128"/>
        <v>1699.7666666666667</v>
      </c>
      <c r="S2386" s="5">
        <v>1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  <c r="Z2386" s="5">
        <v>1</v>
      </c>
      <c r="AA2386" s="5">
        <v>0</v>
      </c>
      <c r="AB2386" s="5">
        <v>0</v>
      </c>
      <c r="AC2386" s="5">
        <v>1</v>
      </c>
      <c r="AD2386" s="5">
        <v>0</v>
      </c>
      <c r="AE2386" s="115">
        <v>14328</v>
      </c>
      <c r="AF2386" s="5">
        <v>0</v>
      </c>
    </row>
    <row r="2387" spans="1:32" x14ac:dyDescent="0.25">
      <c r="A2387" s="2">
        <v>2012</v>
      </c>
      <c r="B2387" s="1" t="s">
        <v>29</v>
      </c>
      <c r="C2387" s="9">
        <v>18</v>
      </c>
      <c r="D2387" s="9">
        <v>1648</v>
      </c>
      <c r="E2387" s="9">
        <f t="shared" si="126"/>
        <v>7629.6296296296296</v>
      </c>
      <c r="F2387" s="8">
        <v>2010</v>
      </c>
      <c r="G2387" s="8">
        <v>102</v>
      </c>
      <c r="H2387" s="8">
        <v>73</v>
      </c>
      <c r="I2387" s="8">
        <v>0</v>
      </c>
      <c r="J2387" s="8">
        <v>0</v>
      </c>
      <c r="K2387" s="8">
        <v>0</v>
      </c>
      <c r="L2387" s="8">
        <v>480</v>
      </c>
      <c r="M2387" s="9">
        <f t="shared" si="127"/>
        <v>26.666666666666668</v>
      </c>
      <c r="N2387" s="8">
        <v>2</v>
      </c>
      <c r="O2387" s="8">
        <v>1</v>
      </c>
      <c r="P2387" s="8">
        <v>0</v>
      </c>
      <c r="Q2387" s="8">
        <v>7435</v>
      </c>
      <c r="R2387" s="9">
        <f t="shared" si="128"/>
        <v>413.05555555555554</v>
      </c>
      <c r="S2387" s="5">
        <v>1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1</v>
      </c>
      <c r="AA2387" s="5">
        <v>0</v>
      </c>
      <c r="AB2387" s="5">
        <v>0</v>
      </c>
      <c r="AC2387" s="5">
        <v>1</v>
      </c>
      <c r="AD2387" s="5">
        <v>0</v>
      </c>
      <c r="AE2387" s="115">
        <v>4472</v>
      </c>
      <c r="AF2387" s="5">
        <v>0</v>
      </c>
    </row>
    <row r="2388" spans="1:32" x14ac:dyDescent="0.25">
      <c r="A2388" s="2">
        <v>2012</v>
      </c>
      <c r="B2388" s="1" t="s">
        <v>29</v>
      </c>
      <c r="C2388" s="9">
        <v>73</v>
      </c>
      <c r="D2388" s="9">
        <v>8323</v>
      </c>
      <c r="E2388" s="9">
        <f t="shared" si="126"/>
        <v>9501.1415525114153</v>
      </c>
      <c r="F2388" s="8">
        <v>2809</v>
      </c>
      <c r="G2388" s="8">
        <v>606</v>
      </c>
      <c r="H2388" s="8">
        <v>294</v>
      </c>
      <c r="I2388" s="8">
        <v>0</v>
      </c>
      <c r="J2388" s="8">
        <v>0</v>
      </c>
      <c r="K2388" s="8">
        <v>0</v>
      </c>
      <c r="L2388" s="8">
        <v>2095</v>
      </c>
      <c r="M2388" s="9">
        <f t="shared" si="127"/>
        <v>28.698630136986303</v>
      </c>
      <c r="N2388" s="8">
        <v>10</v>
      </c>
      <c r="O2388" s="8">
        <v>0</v>
      </c>
      <c r="P2388" s="8">
        <v>0</v>
      </c>
      <c r="Q2388" s="8">
        <v>6583</v>
      </c>
      <c r="R2388" s="9">
        <f t="shared" si="128"/>
        <v>90.178082191780817</v>
      </c>
      <c r="S2388" s="5">
        <v>1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1</v>
      </c>
      <c r="AA2388" s="5">
        <v>0</v>
      </c>
      <c r="AB2388" s="5">
        <v>0</v>
      </c>
      <c r="AC2388" s="5">
        <v>1</v>
      </c>
      <c r="AD2388" s="5">
        <v>0</v>
      </c>
      <c r="AE2388" s="115">
        <v>19591</v>
      </c>
      <c r="AF2388" s="5">
        <v>0</v>
      </c>
    </row>
    <row r="2389" spans="1:32" x14ac:dyDescent="0.25">
      <c r="A2389" s="2">
        <v>2012</v>
      </c>
      <c r="B2389" s="1" t="s">
        <v>29</v>
      </c>
      <c r="C2389" s="9">
        <v>15</v>
      </c>
      <c r="D2389" s="9">
        <v>1552</v>
      </c>
      <c r="E2389" s="9">
        <f t="shared" si="126"/>
        <v>8622.2222222222226</v>
      </c>
      <c r="F2389" s="8">
        <v>2985</v>
      </c>
      <c r="G2389" s="8">
        <v>21</v>
      </c>
      <c r="H2389" s="8">
        <v>19</v>
      </c>
      <c r="I2389" s="8">
        <v>0</v>
      </c>
      <c r="J2389" s="8">
        <v>0</v>
      </c>
      <c r="K2389" s="8">
        <v>0</v>
      </c>
      <c r="L2389" s="8">
        <v>2762</v>
      </c>
      <c r="M2389" s="9">
        <f t="shared" si="127"/>
        <v>184.13333333333333</v>
      </c>
      <c r="N2389" s="8">
        <v>4</v>
      </c>
      <c r="O2389" s="8">
        <v>5</v>
      </c>
      <c r="P2389" s="8">
        <v>0</v>
      </c>
      <c r="Q2389" s="8">
        <v>41296</v>
      </c>
      <c r="R2389" s="9">
        <f t="shared" si="128"/>
        <v>2753.0666666666666</v>
      </c>
      <c r="S2389" s="5">
        <v>1</v>
      </c>
      <c r="T2389" s="5">
        <v>0</v>
      </c>
      <c r="U2389" s="5">
        <v>0</v>
      </c>
      <c r="V2389" s="5">
        <v>0</v>
      </c>
      <c r="W2389" s="5">
        <v>0</v>
      </c>
      <c r="X2389" s="5">
        <v>1</v>
      </c>
      <c r="Y2389" s="5">
        <v>0</v>
      </c>
      <c r="Z2389" s="5">
        <v>1</v>
      </c>
      <c r="AA2389" s="5">
        <v>0</v>
      </c>
      <c r="AB2389" s="5">
        <v>0</v>
      </c>
      <c r="AC2389" s="5">
        <v>1</v>
      </c>
      <c r="AD2389" s="5">
        <v>0</v>
      </c>
      <c r="AE2389" s="115">
        <v>13358</v>
      </c>
      <c r="AF2389" s="5">
        <v>1</v>
      </c>
    </row>
    <row r="2390" spans="1:32" x14ac:dyDescent="0.25">
      <c r="A2390" s="2">
        <v>2012</v>
      </c>
      <c r="B2390" s="1" t="s">
        <v>29</v>
      </c>
      <c r="C2390" s="9">
        <v>7</v>
      </c>
      <c r="D2390" s="9">
        <v>681</v>
      </c>
      <c r="E2390" s="9">
        <f t="shared" si="126"/>
        <v>8107.1428571428578</v>
      </c>
      <c r="F2390" s="8">
        <v>461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600</v>
      </c>
      <c r="M2390" s="9">
        <f t="shared" si="127"/>
        <v>85.714285714285708</v>
      </c>
      <c r="N2390" s="8">
        <v>5</v>
      </c>
      <c r="O2390" s="8">
        <v>1</v>
      </c>
      <c r="P2390" s="8">
        <v>0</v>
      </c>
      <c r="Q2390" s="8">
        <v>4000</v>
      </c>
      <c r="R2390" s="9">
        <f t="shared" si="128"/>
        <v>571.42857142857144</v>
      </c>
      <c r="S2390" s="5">
        <v>1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0</v>
      </c>
      <c r="AD2390" s="5">
        <v>0</v>
      </c>
      <c r="AE2390" s="115">
        <v>2939</v>
      </c>
      <c r="AF2390" s="5">
        <v>1</v>
      </c>
    </row>
    <row r="2391" spans="1:32" x14ac:dyDescent="0.25">
      <c r="A2391" s="2">
        <v>2012</v>
      </c>
      <c r="B2391" s="1" t="s">
        <v>29</v>
      </c>
      <c r="C2391" s="9">
        <v>39</v>
      </c>
      <c r="D2391" s="9">
        <v>4300</v>
      </c>
      <c r="E2391" s="9">
        <f t="shared" si="126"/>
        <v>9188.0341880341894</v>
      </c>
      <c r="F2391" s="8">
        <v>2600</v>
      </c>
      <c r="G2391" s="8">
        <v>962</v>
      </c>
      <c r="H2391" s="8">
        <v>295</v>
      </c>
      <c r="I2391" s="8">
        <v>0</v>
      </c>
      <c r="J2391" s="8">
        <v>0</v>
      </c>
      <c r="K2391" s="8">
        <v>0</v>
      </c>
      <c r="L2391" s="8">
        <v>6607</v>
      </c>
      <c r="M2391" s="9">
        <f t="shared" si="127"/>
        <v>169.41025641025641</v>
      </c>
      <c r="N2391" s="8">
        <v>8</v>
      </c>
      <c r="O2391" s="8">
        <v>14</v>
      </c>
      <c r="P2391" s="8">
        <v>0</v>
      </c>
      <c r="Q2391" s="8">
        <v>30931</v>
      </c>
      <c r="R2391" s="9">
        <f t="shared" si="128"/>
        <v>793.10256410256409</v>
      </c>
      <c r="S2391" s="5">
        <v>1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1</v>
      </c>
      <c r="AA2391" s="5">
        <v>0</v>
      </c>
      <c r="AB2391" s="5">
        <v>0</v>
      </c>
      <c r="AC2391" s="5">
        <v>1</v>
      </c>
      <c r="AD2391" s="5">
        <v>0</v>
      </c>
      <c r="AE2391" s="115">
        <v>66945</v>
      </c>
      <c r="AF2391" s="5">
        <v>0</v>
      </c>
    </row>
    <row r="2392" spans="1:32" x14ac:dyDescent="0.25">
      <c r="A2392" s="2">
        <v>2012</v>
      </c>
      <c r="B2392" s="1" t="s">
        <v>29</v>
      </c>
      <c r="C2392" s="9">
        <v>157</v>
      </c>
      <c r="D2392" s="9">
        <v>32414</v>
      </c>
      <c r="E2392" s="9">
        <f t="shared" si="126"/>
        <v>17204.883227176222</v>
      </c>
      <c r="F2392" s="8">
        <v>25905</v>
      </c>
      <c r="G2392" s="8">
        <v>98</v>
      </c>
      <c r="H2392" s="8">
        <v>28</v>
      </c>
      <c r="I2392" s="8">
        <v>0</v>
      </c>
      <c r="J2392" s="8">
        <v>0</v>
      </c>
      <c r="K2392" s="8">
        <v>0</v>
      </c>
      <c r="L2392" s="8">
        <v>58513</v>
      </c>
      <c r="M2392" s="9">
        <f t="shared" si="127"/>
        <v>372.69426751592357</v>
      </c>
      <c r="N2392" s="8">
        <v>53</v>
      </c>
      <c r="O2392" s="8">
        <v>1</v>
      </c>
      <c r="P2392" s="8">
        <v>0</v>
      </c>
      <c r="Q2392" s="8">
        <v>328996</v>
      </c>
      <c r="R2392" s="9">
        <f t="shared" si="128"/>
        <v>2095.5159235668789</v>
      </c>
      <c r="S2392" s="5">
        <v>1</v>
      </c>
      <c r="T2392" s="5">
        <v>0</v>
      </c>
      <c r="U2392" s="5">
        <v>0</v>
      </c>
      <c r="V2392" s="5">
        <v>0</v>
      </c>
      <c r="W2392" s="5">
        <v>0</v>
      </c>
      <c r="X2392" s="5">
        <v>1</v>
      </c>
      <c r="Y2392" s="5">
        <v>0</v>
      </c>
      <c r="Z2392" s="5">
        <v>1</v>
      </c>
      <c r="AA2392" s="5">
        <v>0</v>
      </c>
      <c r="AB2392" s="5">
        <v>0</v>
      </c>
      <c r="AC2392" s="5">
        <v>1</v>
      </c>
      <c r="AD2392" s="5">
        <v>0</v>
      </c>
      <c r="AE2392" s="115">
        <v>324843</v>
      </c>
      <c r="AF2392" s="5">
        <v>1</v>
      </c>
    </row>
    <row r="2393" spans="1:32" x14ac:dyDescent="0.25">
      <c r="A2393" s="2">
        <v>2012</v>
      </c>
      <c r="B2393" s="1" t="s">
        <v>29</v>
      </c>
      <c r="C2393" s="9">
        <v>43</v>
      </c>
      <c r="D2393" s="9">
        <v>3781</v>
      </c>
      <c r="E2393" s="9">
        <f t="shared" si="126"/>
        <v>7327.5193798449618</v>
      </c>
      <c r="F2393" s="8">
        <v>1997</v>
      </c>
      <c r="G2393" s="8">
        <v>379</v>
      </c>
      <c r="H2393" s="8">
        <v>251</v>
      </c>
      <c r="I2393" s="8">
        <v>0</v>
      </c>
      <c r="J2393" s="8">
        <v>0</v>
      </c>
      <c r="K2393" s="8">
        <v>0</v>
      </c>
      <c r="L2393" s="8">
        <v>1474</v>
      </c>
      <c r="M2393" s="9">
        <f t="shared" si="127"/>
        <v>34.279069767441861</v>
      </c>
      <c r="N2393" s="8">
        <v>8</v>
      </c>
      <c r="O2393" s="8">
        <v>2</v>
      </c>
      <c r="P2393" s="8">
        <v>1</v>
      </c>
      <c r="Q2393" s="8">
        <v>19300</v>
      </c>
      <c r="R2393" s="9">
        <f t="shared" si="128"/>
        <v>448.83720930232556</v>
      </c>
      <c r="S2393" s="5">
        <v>1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1</v>
      </c>
      <c r="AA2393" s="5">
        <v>0</v>
      </c>
      <c r="AB2393" s="5">
        <v>0</v>
      </c>
      <c r="AC2393" s="5">
        <v>1</v>
      </c>
      <c r="AD2393" s="5">
        <v>0</v>
      </c>
      <c r="AE2393" s="115">
        <v>7420</v>
      </c>
      <c r="AF2393" s="5">
        <v>1</v>
      </c>
    </row>
    <row r="2394" spans="1:32" x14ac:dyDescent="0.25">
      <c r="A2394" s="2">
        <v>2012</v>
      </c>
      <c r="B2394" s="1" t="s">
        <v>29</v>
      </c>
      <c r="C2394" s="9">
        <v>2</v>
      </c>
      <c r="D2394" s="9">
        <v>204</v>
      </c>
      <c r="E2394" s="9">
        <f t="shared" si="126"/>
        <v>8500</v>
      </c>
      <c r="F2394" s="8">
        <v>1416</v>
      </c>
      <c r="G2394" s="8">
        <v>0</v>
      </c>
      <c r="H2394" s="8">
        <v>0</v>
      </c>
      <c r="I2394" s="8">
        <v>0</v>
      </c>
      <c r="J2394" s="8">
        <v>0</v>
      </c>
      <c r="K2394" s="8">
        <v>0</v>
      </c>
      <c r="L2394" s="8">
        <v>1880</v>
      </c>
      <c r="M2394" s="9">
        <f t="shared" si="127"/>
        <v>940</v>
      </c>
      <c r="N2394" s="8">
        <v>11</v>
      </c>
      <c r="O2394" s="8">
        <v>4</v>
      </c>
      <c r="P2394" s="8">
        <v>0</v>
      </c>
      <c r="Q2394" s="8">
        <v>1965</v>
      </c>
      <c r="R2394" s="9">
        <f t="shared" si="128"/>
        <v>982.5</v>
      </c>
      <c r="S2394" s="5">
        <v>1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115">
        <v>1478</v>
      </c>
      <c r="AF2394" s="5">
        <v>1</v>
      </c>
    </row>
    <row r="2395" spans="1:32" x14ac:dyDescent="0.25">
      <c r="A2395" s="2">
        <v>2012</v>
      </c>
      <c r="B2395" s="1" t="s">
        <v>30</v>
      </c>
      <c r="C2395" s="9">
        <v>40</v>
      </c>
      <c r="D2395" s="9">
        <v>4237</v>
      </c>
      <c r="E2395" s="9">
        <f t="shared" ref="E2395:E2443" si="129">D2395/C2395/12*1000</f>
        <v>8827.0833333333321</v>
      </c>
      <c r="F2395" s="8">
        <v>2849</v>
      </c>
      <c r="G2395" s="8">
        <v>261</v>
      </c>
      <c r="H2395" s="8">
        <v>188</v>
      </c>
      <c r="I2395" s="8">
        <v>0</v>
      </c>
      <c r="J2395" s="8">
        <v>0</v>
      </c>
      <c r="K2395" s="8">
        <v>0</v>
      </c>
      <c r="L2395" s="8">
        <v>2784</v>
      </c>
      <c r="M2395" s="9">
        <f t="shared" si="127"/>
        <v>69.599999999999994</v>
      </c>
      <c r="N2395" s="8">
        <v>8</v>
      </c>
      <c r="O2395" s="8">
        <v>4</v>
      </c>
      <c r="P2395" s="8">
        <v>0</v>
      </c>
      <c r="Q2395" s="8">
        <v>25457</v>
      </c>
      <c r="R2395" s="9">
        <f t="shared" si="128"/>
        <v>636.42499999999995</v>
      </c>
      <c r="S2395" s="5">
        <v>1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1</v>
      </c>
      <c r="AA2395" s="5">
        <v>0</v>
      </c>
      <c r="AB2395" s="5">
        <v>0</v>
      </c>
      <c r="AC2395" s="5">
        <v>1</v>
      </c>
      <c r="AD2395" s="5">
        <v>0</v>
      </c>
      <c r="AE2395" s="115">
        <v>14319</v>
      </c>
      <c r="AF2395" s="5">
        <v>0</v>
      </c>
    </row>
    <row r="2396" spans="1:32" x14ac:dyDescent="0.25">
      <c r="A2396" s="2">
        <v>2012</v>
      </c>
      <c r="B2396" s="1" t="s">
        <v>29</v>
      </c>
      <c r="C2396" s="9">
        <v>6</v>
      </c>
      <c r="D2396" s="9">
        <v>529</v>
      </c>
      <c r="E2396" s="9">
        <f t="shared" si="129"/>
        <v>7347.2222222222226</v>
      </c>
      <c r="F2396" s="8">
        <v>2230</v>
      </c>
      <c r="G2396" s="8">
        <v>168</v>
      </c>
      <c r="H2396" s="8">
        <v>72</v>
      </c>
      <c r="I2396" s="8">
        <v>0</v>
      </c>
      <c r="J2396" s="8">
        <v>0</v>
      </c>
      <c r="K2396" s="8">
        <v>0</v>
      </c>
      <c r="L2396" s="8">
        <v>540</v>
      </c>
      <c r="M2396" s="9">
        <f t="shared" si="127"/>
        <v>90</v>
      </c>
      <c r="N2396" s="8">
        <v>3</v>
      </c>
      <c r="O2396" s="8">
        <v>2</v>
      </c>
      <c r="P2396" s="8">
        <v>0</v>
      </c>
      <c r="Q2396" s="8">
        <v>1943</v>
      </c>
      <c r="R2396" s="9">
        <f t="shared" si="128"/>
        <v>323.83333333333331</v>
      </c>
      <c r="S2396" s="5">
        <v>1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115">
        <v>2580</v>
      </c>
      <c r="AF2396" s="5">
        <v>1</v>
      </c>
    </row>
    <row r="2397" spans="1:32" x14ac:dyDescent="0.25">
      <c r="A2397" s="2">
        <v>2012</v>
      </c>
      <c r="B2397" s="1" t="s">
        <v>30</v>
      </c>
      <c r="C2397" s="9">
        <v>27</v>
      </c>
      <c r="D2397" s="9">
        <v>2501</v>
      </c>
      <c r="E2397" s="9">
        <f t="shared" si="129"/>
        <v>7719.1358024691363</v>
      </c>
      <c r="F2397" s="8">
        <v>4536</v>
      </c>
      <c r="G2397" s="8">
        <v>334</v>
      </c>
      <c r="H2397" s="8">
        <v>250</v>
      </c>
      <c r="I2397" s="8">
        <v>0</v>
      </c>
      <c r="J2397" s="8">
        <v>0</v>
      </c>
      <c r="K2397" s="8">
        <v>0</v>
      </c>
      <c r="L2397" s="8">
        <v>3583</v>
      </c>
      <c r="M2397" s="9">
        <f t="shared" si="127"/>
        <v>132.7037037037037</v>
      </c>
      <c r="N2397" s="8">
        <v>5</v>
      </c>
      <c r="O2397" s="8">
        <v>5</v>
      </c>
      <c r="P2397" s="8">
        <v>1</v>
      </c>
      <c r="Q2397" s="8">
        <v>36033</v>
      </c>
      <c r="R2397" s="9">
        <f t="shared" si="128"/>
        <v>1334.5555555555557</v>
      </c>
      <c r="S2397" s="5">
        <v>1</v>
      </c>
      <c r="T2397" s="5">
        <v>0</v>
      </c>
      <c r="U2397" s="5">
        <v>0</v>
      </c>
      <c r="V2397" s="5">
        <v>0</v>
      </c>
      <c r="W2397" s="5">
        <v>0</v>
      </c>
      <c r="X2397" s="5">
        <v>1</v>
      </c>
      <c r="Y2397" s="5">
        <v>0</v>
      </c>
      <c r="Z2397" s="5">
        <v>1</v>
      </c>
      <c r="AA2397" s="5">
        <v>0</v>
      </c>
      <c r="AB2397" s="5">
        <v>0</v>
      </c>
      <c r="AC2397" s="5">
        <v>1</v>
      </c>
      <c r="AD2397" s="5">
        <v>0</v>
      </c>
      <c r="AE2397" s="115">
        <v>22949</v>
      </c>
      <c r="AF2397" s="5">
        <v>1</v>
      </c>
    </row>
    <row r="2398" spans="1:32" x14ac:dyDescent="0.25">
      <c r="A2398" s="2">
        <v>2012</v>
      </c>
      <c r="B2398" s="1" t="s">
        <v>30</v>
      </c>
      <c r="C2398" s="9">
        <v>1</v>
      </c>
      <c r="D2398" s="9">
        <v>109</v>
      </c>
      <c r="E2398" s="9">
        <f t="shared" si="129"/>
        <v>9083.3333333333339</v>
      </c>
      <c r="F2398" s="8">
        <v>616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914</v>
      </c>
      <c r="M2398" s="9">
        <f t="shared" si="127"/>
        <v>914</v>
      </c>
      <c r="N2398" s="8">
        <v>0</v>
      </c>
      <c r="O2398" s="8">
        <v>0</v>
      </c>
      <c r="P2398" s="8">
        <v>0</v>
      </c>
      <c r="Q2398" s="8">
        <v>15164</v>
      </c>
      <c r="R2398" s="9">
        <f t="shared" si="128"/>
        <v>15164</v>
      </c>
      <c r="S2398" s="5">
        <v>1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0</v>
      </c>
      <c r="AD2398" s="5">
        <v>0</v>
      </c>
      <c r="AE2398" s="115">
        <v>3086</v>
      </c>
      <c r="AF2398" s="5">
        <v>0</v>
      </c>
    </row>
    <row r="2399" spans="1:32" x14ac:dyDescent="0.25">
      <c r="A2399" s="2">
        <v>2012</v>
      </c>
      <c r="B2399" s="1" t="s">
        <v>33</v>
      </c>
      <c r="C2399" s="9">
        <v>6</v>
      </c>
      <c r="D2399" s="9">
        <v>612</v>
      </c>
      <c r="E2399" s="9">
        <f t="shared" si="129"/>
        <v>8500</v>
      </c>
      <c r="F2399" s="8">
        <v>0</v>
      </c>
      <c r="G2399" s="8">
        <v>22</v>
      </c>
      <c r="H2399" s="8">
        <v>8</v>
      </c>
      <c r="I2399" s="8">
        <v>0</v>
      </c>
      <c r="J2399" s="8">
        <v>0</v>
      </c>
      <c r="K2399" s="8">
        <v>0</v>
      </c>
      <c r="L2399" s="8">
        <v>1386</v>
      </c>
      <c r="M2399" s="9">
        <f t="shared" si="127"/>
        <v>231</v>
      </c>
      <c r="N2399" s="8">
        <v>0</v>
      </c>
      <c r="O2399" s="8">
        <v>0</v>
      </c>
      <c r="P2399" s="8">
        <v>0</v>
      </c>
      <c r="Q2399" s="8">
        <v>2950</v>
      </c>
      <c r="R2399" s="9">
        <f t="shared" si="128"/>
        <v>491.66666666666669</v>
      </c>
      <c r="S2399" s="5">
        <v>1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1</v>
      </c>
      <c r="AA2399" s="5">
        <v>0</v>
      </c>
      <c r="AB2399" s="5">
        <v>0</v>
      </c>
      <c r="AC2399" s="5">
        <v>1</v>
      </c>
      <c r="AD2399" s="5">
        <v>0</v>
      </c>
      <c r="AE2399" s="115">
        <v>3665</v>
      </c>
      <c r="AF2399" s="5">
        <v>0</v>
      </c>
    </row>
    <row r="2400" spans="1:32" x14ac:dyDescent="0.25">
      <c r="A2400" s="2">
        <v>2012</v>
      </c>
      <c r="B2400" s="1" t="s">
        <v>33</v>
      </c>
      <c r="C2400" s="9">
        <v>93</v>
      </c>
      <c r="D2400" s="9">
        <v>11645</v>
      </c>
      <c r="E2400" s="9">
        <f t="shared" si="129"/>
        <v>10434.587813620072</v>
      </c>
      <c r="F2400" s="8">
        <v>5441</v>
      </c>
      <c r="G2400" s="8">
        <v>1046</v>
      </c>
      <c r="H2400" s="8">
        <v>525</v>
      </c>
      <c r="I2400" s="8">
        <v>0</v>
      </c>
      <c r="J2400" s="8">
        <v>0</v>
      </c>
      <c r="K2400" s="8">
        <v>0</v>
      </c>
      <c r="L2400" s="8">
        <v>8632</v>
      </c>
      <c r="M2400" s="9">
        <f t="shared" si="127"/>
        <v>92.817204301075265</v>
      </c>
      <c r="N2400" s="8">
        <v>23</v>
      </c>
      <c r="O2400" s="8">
        <v>7</v>
      </c>
      <c r="P2400" s="8">
        <v>1</v>
      </c>
      <c r="Q2400" s="8">
        <v>67622</v>
      </c>
      <c r="R2400" s="9">
        <f t="shared" si="128"/>
        <v>727.11827956989248</v>
      </c>
      <c r="S2400" s="5">
        <v>1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1</v>
      </c>
      <c r="AA2400" s="5">
        <v>0</v>
      </c>
      <c r="AB2400" s="5">
        <v>0</v>
      </c>
      <c r="AC2400" s="5">
        <v>1</v>
      </c>
      <c r="AD2400" s="5">
        <v>0</v>
      </c>
      <c r="AE2400" s="115">
        <v>48010</v>
      </c>
      <c r="AF2400" s="5">
        <v>0</v>
      </c>
    </row>
    <row r="2401" spans="1:32" x14ac:dyDescent="0.25">
      <c r="A2401" s="2">
        <v>2012</v>
      </c>
      <c r="B2401" s="1" t="s">
        <v>29</v>
      </c>
      <c r="C2401" s="9">
        <v>24</v>
      </c>
      <c r="D2401" s="9">
        <v>2180</v>
      </c>
      <c r="E2401" s="9">
        <f t="shared" si="129"/>
        <v>7569.4444444444434</v>
      </c>
      <c r="F2401" s="8">
        <v>3485</v>
      </c>
      <c r="G2401" s="8">
        <v>116</v>
      </c>
      <c r="H2401" s="8">
        <v>80</v>
      </c>
      <c r="I2401" s="8">
        <v>0</v>
      </c>
      <c r="J2401" s="8">
        <v>0</v>
      </c>
      <c r="K2401" s="8">
        <v>0</v>
      </c>
      <c r="L2401" s="8">
        <v>1652</v>
      </c>
      <c r="M2401" s="9">
        <f t="shared" si="127"/>
        <v>68.833333333333329</v>
      </c>
      <c r="N2401" s="8">
        <v>7</v>
      </c>
      <c r="O2401" s="8">
        <v>2</v>
      </c>
      <c r="P2401" s="8">
        <v>0</v>
      </c>
      <c r="Q2401" s="8">
        <v>3199</v>
      </c>
      <c r="R2401" s="9">
        <f t="shared" si="128"/>
        <v>133.29166666666666</v>
      </c>
      <c r="S2401" s="5">
        <v>1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1</v>
      </c>
      <c r="AA2401" s="5">
        <v>0</v>
      </c>
      <c r="AB2401" s="5">
        <v>0</v>
      </c>
      <c r="AC2401" s="5">
        <v>1</v>
      </c>
      <c r="AD2401" s="5">
        <v>0</v>
      </c>
      <c r="AE2401" s="115">
        <v>3162</v>
      </c>
      <c r="AF2401" s="5">
        <v>0</v>
      </c>
    </row>
    <row r="2402" spans="1:32" x14ac:dyDescent="0.25">
      <c r="A2402" s="2">
        <v>2012</v>
      </c>
      <c r="B2402" s="1" t="s">
        <v>31</v>
      </c>
      <c r="C2402" s="9">
        <v>75</v>
      </c>
      <c r="D2402" s="9">
        <v>10242</v>
      </c>
      <c r="E2402" s="9">
        <f t="shared" si="129"/>
        <v>11380</v>
      </c>
      <c r="F2402" s="9">
        <v>2215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4183</v>
      </c>
      <c r="M2402" s="9">
        <f t="shared" si="127"/>
        <v>55.773333333333333</v>
      </c>
      <c r="N2402" s="9">
        <v>10</v>
      </c>
      <c r="O2402" s="9">
        <v>1</v>
      </c>
      <c r="P2402" s="9">
        <v>0</v>
      </c>
      <c r="Q2402" s="9">
        <v>70476</v>
      </c>
      <c r="R2402" s="9">
        <f t="shared" si="128"/>
        <v>939.68</v>
      </c>
      <c r="S2402" s="5">
        <v>1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115">
        <v>32798</v>
      </c>
      <c r="AF2402" s="5">
        <v>1</v>
      </c>
    </row>
    <row r="2403" spans="1:32" x14ac:dyDescent="0.25">
      <c r="A2403" s="2">
        <v>2012</v>
      </c>
      <c r="B2403" s="1" t="s">
        <v>29</v>
      </c>
      <c r="C2403" s="9">
        <v>28</v>
      </c>
      <c r="D2403" s="9">
        <v>3646</v>
      </c>
      <c r="E2403" s="9">
        <f t="shared" si="129"/>
        <v>10851.190476190477</v>
      </c>
      <c r="F2403" s="9">
        <v>1726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2444</v>
      </c>
      <c r="M2403" s="9">
        <f t="shared" si="127"/>
        <v>87.285714285714292</v>
      </c>
      <c r="N2403" s="9">
        <v>10</v>
      </c>
      <c r="O2403" s="9">
        <v>1</v>
      </c>
      <c r="P2403" s="9">
        <v>0</v>
      </c>
      <c r="Q2403" s="9">
        <v>19181</v>
      </c>
      <c r="R2403" s="9">
        <f t="shared" si="128"/>
        <v>685.03571428571433</v>
      </c>
      <c r="S2403" s="5">
        <v>1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0</v>
      </c>
      <c r="AD2403" s="5">
        <v>0</v>
      </c>
      <c r="AE2403" s="115">
        <v>24339</v>
      </c>
      <c r="AF2403" s="5">
        <v>1</v>
      </c>
    </row>
    <row r="2404" spans="1:32" x14ac:dyDescent="0.25">
      <c r="A2404" s="2">
        <v>2012</v>
      </c>
      <c r="B2404" s="1" t="s">
        <v>29</v>
      </c>
      <c r="C2404" s="9">
        <v>12</v>
      </c>
      <c r="D2404" s="9">
        <v>1375</v>
      </c>
      <c r="E2404" s="9">
        <f t="shared" si="129"/>
        <v>9548.6111111111113</v>
      </c>
      <c r="F2404" s="9">
        <v>10966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2016</v>
      </c>
      <c r="M2404" s="9">
        <f t="shared" si="127"/>
        <v>168</v>
      </c>
      <c r="N2404" s="9">
        <v>9</v>
      </c>
      <c r="O2404" s="9">
        <v>0</v>
      </c>
      <c r="P2404" s="9">
        <v>0</v>
      </c>
      <c r="Q2404" s="9">
        <v>53420</v>
      </c>
      <c r="R2404" s="9">
        <f t="shared" si="128"/>
        <v>4451.666666666667</v>
      </c>
      <c r="S2404" s="5">
        <v>1</v>
      </c>
      <c r="T2404" s="5">
        <v>1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115">
        <v>24547</v>
      </c>
      <c r="AF2404" s="5">
        <v>1</v>
      </c>
    </row>
    <row r="2405" spans="1:32" x14ac:dyDescent="0.25">
      <c r="A2405" s="2">
        <v>2012</v>
      </c>
      <c r="B2405" s="1" t="s">
        <v>29</v>
      </c>
      <c r="C2405" s="9">
        <v>1</v>
      </c>
      <c r="D2405" s="9">
        <v>98</v>
      </c>
      <c r="E2405" s="9">
        <f t="shared" si="129"/>
        <v>8166.6666666666661</v>
      </c>
      <c r="F2405" s="9">
        <v>143</v>
      </c>
      <c r="G2405" s="9">
        <v>0</v>
      </c>
      <c r="H2405" s="9">
        <v>0</v>
      </c>
      <c r="I2405" s="9">
        <v>0</v>
      </c>
      <c r="J2405" s="9">
        <v>0</v>
      </c>
      <c r="K2405" s="9">
        <v>0</v>
      </c>
      <c r="L2405" s="9">
        <v>210</v>
      </c>
      <c r="M2405" s="9">
        <f t="shared" si="127"/>
        <v>210</v>
      </c>
      <c r="N2405" s="9">
        <v>2</v>
      </c>
      <c r="O2405" s="9">
        <v>1</v>
      </c>
      <c r="P2405" s="9">
        <v>0</v>
      </c>
      <c r="Q2405" s="9">
        <v>185</v>
      </c>
      <c r="R2405" s="9">
        <f t="shared" si="128"/>
        <v>185</v>
      </c>
      <c r="S2405" s="5">
        <v>1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0</v>
      </c>
      <c r="AD2405" s="5">
        <v>0</v>
      </c>
      <c r="AE2405" s="115">
        <v>315</v>
      </c>
      <c r="AF2405" s="5">
        <v>1</v>
      </c>
    </row>
    <row r="2406" spans="1:32" x14ac:dyDescent="0.25">
      <c r="A2406" s="2">
        <v>2012</v>
      </c>
      <c r="B2406" s="1" t="s">
        <v>29</v>
      </c>
      <c r="C2406" s="9">
        <v>6</v>
      </c>
      <c r="D2406" s="9">
        <v>510</v>
      </c>
      <c r="E2406" s="9">
        <f t="shared" si="129"/>
        <v>7083.333333333333</v>
      </c>
      <c r="F2406" s="9">
        <v>1795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1301</v>
      </c>
      <c r="M2406" s="9">
        <f t="shared" si="127"/>
        <v>216.83333333333334</v>
      </c>
      <c r="N2406" s="9">
        <v>9</v>
      </c>
      <c r="O2406" s="9">
        <v>1</v>
      </c>
      <c r="P2406" s="9">
        <v>0</v>
      </c>
      <c r="Q2406" s="9">
        <v>3885</v>
      </c>
      <c r="R2406" s="9">
        <f t="shared" si="128"/>
        <v>647.5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115">
        <v>13827</v>
      </c>
      <c r="AF2406" s="5">
        <v>0</v>
      </c>
    </row>
    <row r="2407" spans="1:32" x14ac:dyDescent="0.25">
      <c r="A2407" s="2">
        <v>2012</v>
      </c>
      <c r="B2407" s="1" t="s">
        <v>29</v>
      </c>
      <c r="C2407" s="9">
        <v>13</v>
      </c>
      <c r="D2407" s="9">
        <v>1170</v>
      </c>
      <c r="E2407" s="9">
        <f t="shared" si="129"/>
        <v>7500</v>
      </c>
      <c r="F2407" s="9">
        <v>1183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2960</v>
      </c>
      <c r="M2407" s="9">
        <f t="shared" si="127"/>
        <v>227.69230769230768</v>
      </c>
      <c r="N2407" s="9">
        <v>10</v>
      </c>
      <c r="O2407" s="9">
        <v>3</v>
      </c>
      <c r="P2407" s="9">
        <v>0</v>
      </c>
      <c r="Q2407" s="9">
        <v>14374</v>
      </c>
      <c r="R2407" s="9">
        <f t="shared" si="128"/>
        <v>1105.6923076923076</v>
      </c>
      <c r="S2407" s="5">
        <v>1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115">
        <v>6851</v>
      </c>
      <c r="AF2407" s="5">
        <v>0</v>
      </c>
    </row>
    <row r="2408" spans="1:32" x14ac:dyDescent="0.25">
      <c r="A2408" s="2">
        <v>2012</v>
      </c>
      <c r="B2408" s="1" t="s">
        <v>29</v>
      </c>
      <c r="C2408" s="9">
        <v>14</v>
      </c>
      <c r="D2408" s="9">
        <v>1282</v>
      </c>
      <c r="E2408" s="9">
        <f t="shared" si="129"/>
        <v>7630.9523809523807</v>
      </c>
      <c r="F2408" s="9">
        <v>2285</v>
      </c>
      <c r="G2408" s="9">
        <v>0</v>
      </c>
      <c r="H2408" s="9">
        <v>0</v>
      </c>
      <c r="I2408" s="9">
        <v>0</v>
      </c>
      <c r="J2408" s="9">
        <v>0</v>
      </c>
      <c r="K2408" s="9">
        <v>0</v>
      </c>
      <c r="L2408" s="9">
        <v>1923</v>
      </c>
      <c r="M2408" s="9">
        <f t="shared" si="127"/>
        <v>137.35714285714286</v>
      </c>
      <c r="N2408" s="9">
        <v>6</v>
      </c>
      <c r="O2408" s="9">
        <v>2</v>
      </c>
      <c r="P2408" s="9">
        <v>1</v>
      </c>
      <c r="Q2408" s="9">
        <v>24030</v>
      </c>
      <c r="R2408" s="9">
        <f t="shared" si="128"/>
        <v>1716.4285714285713</v>
      </c>
      <c r="S2408" s="5">
        <v>1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115">
        <v>5637</v>
      </c>
      <c r="AF2408" s="5">
        <v>1</v>
      </c>
    </row>
    <row r="2409" spans="1:32" x14ac:dyDescent="0.25">
      <c r="A2409" s="2">
        <v>2012</v>
      </c>
      <c r="B2409" s="1" t="s">
        <v>29</v>
      </c>
      <c r="C2409" s="9">
        <v>10</v>
      </c>
      <c r="D2409" s="9">
        <v>1087</v>
      </c>
      <c r="E2409" s="9">
        <f t="shared" si="129"/>
        <v>9058.3333333333339</v>
      </c>
      <c r="F2409" s="9">
        <v>3935</v>
      </c>
      <c r="G2409" s="9">
        <v>0</v>
      </c>
      <c r="H2409" s="9">
        <v>0</v>
      </c>
      <c r="I2409" s="9">
        <v>0</v>
      </c>
      <c r="J2409" s="9">
        <v>0</v>
      </c>
      <c r="K2409" s="9">
        <v>0</v>
      </c>
      <c r="L2409" s="9">
        <v>5940</v>
      </c>
      <c r="M2409" s="9">
        <f t="shared" si="127"/>
        <v>594</v>
      </c>
      <c r="N2409" s="9">
        <v>13</v>
      </c>
      <c r="O2409" s="9">
        <v>5</v>
      </c>
      <c r="P2409" s="9">
        <v>0</v>
      </c>
      <c r="Q2409" s="9">
        <v>30541</v>
      </c>
      <c r="R2409" s="9">
        <f t="shared" si="128"/>
        <v>3054.1</v>
      </c>
      <c r="S2409" s="5">
        <v>1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115">
        <v>17492</v>
      </c>
      <c r="AF2409" s="5">
        <v>1</v>
      </c>
    </row>
    <row r="2410" spans="1:32" x14ac:dyDescent="0.25">
      <c r="A2410" s="2">
        <v>2012</v>
      </c>
      <c r="B2410" s="1" t="s">
        <v>29</v>
      </c>
      <c r="C2410" s="9">
        <v>7</v>
      </c>
      <c r="D2410" s="9">
        <v>610</v>
      </c>
      <c r="E2410" s="9">
        <f t="shared" si="129"/>
        <v>7261.9047619047615</v>
      </c>
      <c r="F2410" s="9">
        <v>1293</v>
      </c>
      <c r="G2410" s="9">
        <v>0</v>
      </c>
      <c r="H2410" s="9">
        <v>0</v>
      </c>
      <c r="I2410" s="9">
        <v>0</v>
      </c>
      <c r="J2410" s="9">
        <v>0</v>
      </c>
      <c r="K2410" s="9">
        <v>0</v>
      </c>
      <c r="L2410" s="9">
        <v>2980</v>
      </c>
      <c r="M2410" s="9">
        <f t="shared" si="127"/>
        <v>425.71428571428572</v>
      </c>
      <c r="N2410" s="9">
        <v>7</v>
      </c>
      <c r="O2410" s="9">
        <v>5</v>
      </c>
      <c r="P2410" s="9">
        <v>0</v>
      </c>
      <c r="Q2410" s="9">
        <v>19164</v>
      </c>
      <c r="R2410" s="9">
        <f t="shared" si="128"/>
        <v>2737.7142857142858</v>
      </c>
      <c r="S2410" s="5">
        <v>1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115">
        <v>7467</v>
      </c>
      <c r="AF2410" s="5">
        <v>1</v>
      </c>
    </row>
    <row r="2411" spans="1:32" x14ac:dyDescent="0.25">
      <c r="A2411" s="2">
        <v>2012</v>
      </c>
      <c r="B2411" s="1" t="s">
        <v>30</v>
      </c>
      <c r="C2411" s="9">
        <v>43</v>
      </c>
      <c r="D2411" s="9">
        <v>4281</v>
      </c>
      <c r="E2411" s="9">
        <f t="shared" si="129"/>
        <v>8296.5116279069771</v>
      </c>
      <c r="F2411" s="9">
        <v>3723</v>
      </c>
      <c r="G2411" s="9">
        <v>291</v>
      </c>
      <c r="H2411" s="9">
        <v>235</v>
      </c>
      <c r="I2411" s="9">
        <v>0</v>
      </c>
      <c r="J2411" s="9">
        <v>0</v>
      </c>
      <c r="K2411" s="9">
        <v>0</v>
      </c>
      <c r="L2411" s="9">
        <v>6236</v>
      </c>
      <c r="M2411" s="9">
        <f t="shared" si="127"/>
        <v>145.02325581395348</v>
      </c>
      <c r="N2411" s="9">
        <v>17</v>
      </c>
      <c r="O2411" s="9">
        <v>5</v>
      </c>
      <c r="P2411" s="9">
        <v>0</v>
      </c>
      <c r="Q2411" s="9">
        <v>35861</v>
      </c>
      <c r="R2411" s="9">
        <f t="shared" si="128"/>
        <v>833.97674418604652</v>
      </c>
      <c r="S2411" s="5">
        <v>1</v>
      </c>
      <c r="T2411" s="5">
        <v>1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1</v>
      </c>
      <c r="AA2411" s="5">
        <v>0</v>
      </c>
      <c r="AB2411" s="5">
        <v>0</v>
      </c>
      <c r="AC2411" s="5">
        <v>1</v>
      </c>
      <c r="AD2411" s="5">
        <v>0</v>
      </c>
      <c r="AE2411" s="115">
        <v>15431</v>
      </c>
      <c r="AF2411" s="5">
        <v>0</v>
      </c>
    </row>
    <row r="2412" spans="1:32" x14ac:dyDescent="0.25">
      <c r="A2412" s="2">
        <v>2012</v>
      </c>
      <c r="B2412" s="1" t="s">
        <v>30</v>
      </c>
      <c r="C2412" s="9">
        <v>20</v>
      </c>
      <c r="D2412" s="9">
        <v>2100</v>
      </c>
      <c r="E2412" s="9">
        <f t="shared" si="129"/>
        <v>8750</v>
      </c>
      <c r="F2412" s="9">
        <v>1786</v>
      </c>
      <c r="G2412" s="9">
        <v>181</v>
      </c>
      <c r="H2412" s="9">
        <v>0</v>
      </c>
      <c r="I2412" s="9">
        <v>0</v>
      </c>
      <c r="J2412" s="9">
        <v>0</v>
      </c>
      <c r="K2412" s="9">
        <v>0</v>
      </c>
      <c r="L2412" s="9">
        <v>3173</v>
      </c>
      <c r="M2412" s="9">
        <f t="shared" si="127"/>
        <v>158.65</v>
      </c>
      <c r="N2412" s="9">
        <v>9</v>
      </c>
      <c r="O2412" s="9">
        <v>3</v>
      </c>
      <c r="P2412" s="9">
        <v>0</v>
      </c>
      <c r="Q2412" s="9">
        <v>20787</v>
      </c>
      <c r="R2412" s="9">
        <f t="shared" si="128"/>
        <v>1039.3499999999999</v>
      </c>
      <c r="S2412" s="5">
        <v>1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1</v>
      </c>
      <c r="AA2412" s="5">
        <v>0</v>
      </c>
      <c r="AB2412" s="5">
        <v>0</v>
      </c>
      <c r="AC2412" s="5">
        <v>0</v>
      </c>
      <c r="AD2412" s="5">
        <v>0</v>
      </c>
      <c r="AE2412" s="115">
        <v>6698</v>
      </c>
      <c r="AF2412" s="5">
        <v>1</v>
      </c>
    </row>
    <row r="2413" spans="1:32" x14ac:dyDescent="0.25">
      <c r="A2413" s="2">
        <v>2012</v>
      </c>
      <c r="B2413" s="1" t="s">
        <v>30</v>
      </c>
      <c r="C2413" s="9">
        <v>32</v>
      </c>
      <c r="D2413" s="9">
        <v>3009</v>
      </c>
      <c r="E2413" s="9">
        <f t="shared" si="129"/>
        <v>7835.9375</v>
      </c>
      <c r="F2413" s="9">
        <v>2071</v>
      </c>
      <c r="G2413" s="9">
        <v>174</v>
      </c>
      <c r="H2413" s="9">
        <v>105</v>
      </c>
      <c r="I2413" s="9">
        <v>0</v>
      </c>
      <c r="J2413" s="9">
        <v>0</v>
      </c>
      <c r="K2413" s="9">
        <v>0</v>
      </c>
      <c r="L2413" s="9">
        <v>3229</v>
      </c>
      <c r="M2413" s="9">
        <f t="shared" si="127"/>
        <v>100.90625</v>
      </c>
      <c r="N2413" s="9">
        <v>13</v>
      </c>
      <c r="O2413" s="9">
        <v>4</v>
      </c>
      <c r="P2413" s="9">
        <v>0</v>
      </c>
      <c r="Q2413" s="9">
        <v>37454</v>
      </c>
      <c r="R2413" s="9">
        <f t="shared" si="128"/>
        <v>1170.4375</v>
      </c>
      <c r="S2413" s="5">
        <v>1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  <c r="Z2413" s="5">
        <v>1</v>
      </c>
      <c r="AA2413" s="5">
        <v>0</v>
      </c>
      <c r="AB2413" s="5">
        <v>0</v>
      </c>
      <c r="AC2413" s="5">
        <v>1</v>
      </c>
      <c r="AD2413" s="5">
        <v>0</v>
      </c>
      <c r="AE2413" s="115">
        <v>12967</v>
      </c>
      <c r="AF2413" s="5">
        <v>1</v>
      </c>
    </row>
    <row r="2414" spans="1:32" x14ac:dyDescent="0.25">
      <c r="A2414" s="2">
        <v>2012</v>
      </c>
      <c r="B2414" s="1" t="s">
        <v>30</v>
      </c>
      <c r="C2414" s="9">
        <v>23</v>
      </c>
      <c r="D2414" s="9">
        <v>3090</v>
      </c>
      <c r="E2414" s="9">
        <f t="shared" si="129"/>
        <v>11195.652173913044</v>
      </c>
      <c r="F2414" s="9">
        <v>1314</v>
      </c>
      <c r="G2414" s="9">
        <v>0</v>
      </c>
      <c r="H2414" s="9">
        <v>0</v>
      </c>
      <c r="I2414" s="9">
        <v>0</v>
      </c>
      <c r="J2414" s="9">
        <v>0</v>
      </c>
      <c r="K2414" s="9">
        <v>0</v>
      </c>
      <c r="L2414" s="9">
        <v>2272</v>
      </c>
      <c r="M2414" s="9">
        <f t="shared" si="127"/>
        <v>98.782608695652172</v>
      </c>
      <c r="N2414" s="9">
        <v>2</v>
      </c>
      <c r="O2414" s="9">
        <v>4</v>
      </c>
      <c r="P2414" s="9">
        <v>0</v>
      </c>
      <c r="Q2414" s="9">
        <v>13709</v>
      </c>
      <c r="R2414" s="9">
        <f t="shared" si="128"/>
        <v>596.04347826086962</v>
      </c>
      <c r="S2414" s="5">
        <v>1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115">
        <v>15616</v>
      </c>
      <c r="AF2414" s="5">
        <v>1</v>
      </c>
    </row>
    <row r="2415" spans="1:32" x14ac:dyDescent="0.25">
      <c r="A2415" s="2">
        <v>2012</v>
      </c>
      <c r="B2415" s="1" t="s">
        <v>29</v>
      </c>
      <c r="C2415" s="17">
        <v>9</v>
      </c>
      <c r="D2415" s="9">
        <v>922</v>
      </c>
      <c r="E2415" s="9">
        <f t="shared" si="129"/>
        <v>8537.0370370370365</v>
      </c>
      <c r="F2415" s="9">
        <v>1055</v>
      </c>
      <c r="G2415" s="9">
        <v>119</v>
      </c>
      <c r="H2415" s="9">
        <v>111</v>
      </c>
      <c r="I2415" s="9">
        <v>0</v>
      </c>
      <c r="J2415" s="9">
        <v>0</v>
      </c>
      <c r="K2415" s="9">
        <v>0</v>
      </c>
      <c r="L2415" s="9">
        <v>1177</v>
      </c>
      <c r="M2415" s="9">
        <f t="shared" si="127"/>
        <v>130.77777777777777</v>
      </c>
      <c r="N2415" s="9">
        <v>5</v>
      </c>
      <c r="O2415" s="9">
        <v>3</v>
      </c>
      <c r="P2415" s="9">
        <v>0</v>
      </c>
      <c r="Q2415" s="9">
        <v>7538</v>
      </c>
      <c r="R2415" s="9">
        <f t="shared" si="128"/>
        <v>837.55555555555554</v>
      </c>
      <c r="S2415" s="5">
        <v>1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1</v>
      </c>
      <c r="AA2415" s="5">
        <v>0</v>
      </c>
      <c r="AB2415" s="5">
        <v>0</v>
      </c>
      <c r="AC2415" s="5">
        <v>1</v>
      </c>
      <c r="AD2415" s="5">
        <v>0</v>
      </c>
      <c r="AE2415" s="115">
        <v>2094</v>
      </c>
      <c r="AF2415" s="5">
        <v>0</v>
      </c>
    </row>
    <row r="2416" spans="1:32" x14ac:dyDescent="0.25">
      <c r="A2416" s="2">
        <v>2012</v>
      </c>
      <c r="B2416" s="1" t="s">
        <v>29</v>
      </c>
      <c r="C2416" s="17">
        <v>1</v>
      </c>
      <c r="D2416" s="9">
        <v>100</v>
      </c>
      <c r="E2416" s="9">
        <f t="shared" si="129"/>
        <v>8333.3333333333339</v>
      </c>
      <c r="F2416" s="9">
        <v>552</v>
      </c>
      <c r="G2416" s="9">
        <v>13</v>
      </c>
      <c r="H2416" s="9">
        <v>8</v>
      </c>
      <c r="I2416" s="9">
        <v>0</v>
      </c>
      <c r="J2416" s="9">
        <v>0</v>
      </c>
      <c r="K2416" s="9">
        <v>0</v>
      </c>
      <c r="L2416" s="9">
        <v>80</v>
      </c>
      <c r="M2416" s="9">
        <f t="shared" si="127"/>
        <v>80</v>
      </c>
      <c r="N2416" s="9">
        <v>0</v>
      </c>
      <c r="O2416" s="9">
        <v>0</v>
      </c>
      <c r="P2416" s="9">
        <v>0</v>
      </c>
      <c r="Q2416" s="9">
        <v>551</v>
      </c>
      <c r="R2416" s="9">
        <f t="shared" si="128"/>
        <v>551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1</v>
      </c>
      <c r="AA2416" s="5">
        <v>0</v>
      </c>
      <c r="AB2416" s="5">
        <v>0</v>
      </c>
      <c r="AC2416" s="5">
        <v>1</v>
      </c>
      <c r="AD2416" s="5">
        <v>0</v>
      </c>
      <c r="AE2416" s="115">
        <v>207</v>
      </c>
      <c r="AF2416" s="5">
        <v>0</v>
      </c>
    </row>
    <row r="2417" spans="1:32" x14ac:dyDescent="0.25">
      <c r="A2417" s="2">
        <v>2012</v>
      </c>
      <c r="B2417" s="1" t="s">
        <v>29</v>
      </c>
      <c r="C2417" s="17">
        <v>14</v>
      </c>
      <c r="D2417" s="9">
        <v>1498</v>
      </c>
      <c r="E2417" s="9">
        <f t="shared" si="129"/>
        <v>8916.6666666666661</v>
      </c>
      <c r="F2417" s="9">
        <v>700</v>
      </c>
      <c r="G2417" s="9">
        <v>167</v>
      </c>
      <c r="H2417" s="9">
        <v>105</v>
      </c>
      <c r="I2417" s="9">
        <v>0</v>
      </c>
      <c r="J2417" s="9">
        <v>0</v>
      </c>
      <c r="K2417" s="9">
        <v>0</v>
      </c>
      <c r="L2417" s="9">
        <v>1656</v>
      </c>
      <c r="M2417" s="9">
        <f t="shared" si="127"/>
        <v>118.28571428571429</v>
      </c>
      <c r="N2417" s="9">
        <v>4</v>
      </c>
      <c r="O2417" s="9">
        <v>2</v>
      </c>
      <c r="P2417" s="9">
        <v>2</v>
      </c>
      <c r="Q2417" s="9">
        <v>3536</v>
      </c>
      <c r="R2417" s="9">
        <f t="shared" si="128"/>
        <v>252.57142857142858</v>
      </c>
      <c r="S2417" s="5">
        <v>1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1</v>
      </c>
      <c r="AA2417" s="5">
        <v>0</v>
      </c>
      <c r="AB2417" s="5">
        <v>0</v>
      </c>
      <c r="AC2417" s="5">
        <v>1</v>
      </c>
      <c r="AD2417" s="5">
        <v>0</v>
      </c>
      <c r="AE2417" s="115">
        <v>3713</v>
      </c>
      <c r="AF2417" s="5">
        <v>1</v>
      </c>
    </row>
    <row r="2418" spans="1:32" x14ac:dyDescent="0.25">
      <c r="A2418" s="2">
        <v>2012</v>
      </c>
      <c r="B2418" s="1" t="s">
        <v>29</v>
      </c>
      <c r="C2418" s="17">
        <v>8</v>
      </c>
      <c r="D2418" s="9">
        <v>912</v>
      </c>
      <c r="E2418" s="9">
        <f t="shared" si="129"/>
        <v>9500</v>
      </c>
      <c r="F2418" s="9">
        <v>480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440</v>
      </c>
      <c r="M2418" s="9">
        <f t="shared" si="127"/>
        <v>55</v>
      </c>
      <c r="N2418" s="9">
        <v>4</v>
      </c>
      <c r="O2418" s="9">
        <v>1</v>
      </c>
      <c r="P2418" s="9">
        <v>0</v>
      </c>
      <c r="Q2418" s="9">
        <v>243</v>
      </c>
      <c r="R2418" s="9">
        <f t="shared" si="128"/>
        <v>30.375</v>
      </c>
      <c r="S2418" s="5">
        <v>1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115">
        <v>1749</v>
      </c>
      <c r="AF2418" s="5">
        <v>1</v>
      </c>
    </row>
    <row r="2419" spans="1:32" x14ac:dyDescent="0.25">
      <c r="A2419" s="2">
        <v>2012</v>
      </c>
      <c r="B2419" s="1" t="s">
        <v>29</v>
      </c>
      <c r="C2419" s="17">
        <v>12</v>
      </c>
      <c r="D2419" s="9">
        <v>1259</v>
      </c>
      <c r="E2419" s="9">
        <f t="shared" si="129"/>
        <v>8743.0555555555547</v>
      </c>
      <c r="F2419" s="9">
        <v>864</v>
      </c>
      <c r="G2419" s="9">
        <v>150</v>
      </c>
      <c r="H2419" s="9">
        <v>138</v>
      </c>
      <c r="I2419" s="9">
        <v>0</v>
      </c>
      <c r="J2419" s="9">
        <v>0</v>
      </c>
      <c r="K2419" s="9">
        <v>0</v>
      </c>
      <c r="L2419" s="9">
        <v>1045</v>
      </c>
      <c r="M2419" s="9">
        <f t="shared" si="127"/>
        <v>87.083333333333329</v>
      </c>
      <c r="N2419" s="9">
        <v>6</v>
      </c>
      <c r="O2419" s="9">
        <v>0</v>
      </c>
      <c r="P2419" s="9">
        <v>0</v>
      </c>
      <c r="Q2419" s="9">
        <v>1157</v>
      </c>
      <c r="R2419" s="9">
        <f t="shared" si="128"/>
        <v>96.416666666666671</v>
      </c>
      <c r="S2419" s="5">
        <v>1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1</v>
      </c>
      <c r="AA2419" s="5">
        <v>0</v>
      </c>
      <c r="AB2419" s="5">
        <v>0</v>
      </c>
      <c r="AC2419" s="5">
        <v>1</v>
      </c>
      <c r="AD2419" s="5">
        <v>0</v>
      </c>
      <c r="AE2419" s="115">
        <v>2872</v>
      </c>
      <c r="AF2419" s="5">
        <v>0</v>
      </c>
    </row>
    <row r="2420" spans="1:32" x14ac:dyDescent="0.25">
      <c r="A2420" s="2">
        <v>2012</v>
      </c>
      <c r="B2420" s="1" t="s">
        <v>29</v>
      </c>
      <c r="C2420" s="17">
        <v>11</v>
      </c>
      <c r="D2420" s="9">
        <v>1030</v>
      </c>
      <c r="E2420" s="9">
        <f t="shared" si="129"/>
        <v>7803.0303030303039</v>
      </c>
      <c r="F2420" s="9">
        <v>1110</v>
      </c>
      <c r="G2420" s="9">
        <v>281</v>
      </c>
      <c r="H2420" s="9">
        <v>179</v>
      </c>
      <c r="I2420" s="9">
        <v>0</v>
      </c>
      <c r="J2420" s="9">
        <v>0</v>
      </c>
      <c r="K2420" s="9">
        <v>0</v>
      </c>
      <c r="L2420" s="9">
        <v>305</v>
      </c>
      <c r="M2420" s="9">
        <f t="shared" si="127"/>
        <v>27.727272727272727</v>
      </c>
      <c r="N2420" s="9">
        <v>1</v>
      </c>
      <c r="O2420" s="9">
        <v>0</v>
      </c>
      <c r="P2420" s="9">
        <v>1</v>
      </c>
      <c r="Q2420" s="9">
        <v>10631</v>
      </c>
      <c r="R2420" s="9">
        <f t="shared" si="128"/>
        <v>966.4545454545455</v>
      </c>
      <c r="S2420" s="5">
        <v>1</v>
      </c>
      <c r="T2420" s="5">
        <v>0</v>
      </c>
      <c r="U2420" s="5">
        <v>1</v>
      </c>
      <c r="V2420" s="5">
        <v>0</v>
      </c>
      <c r="W2420" s="5">
        <v>0</v>
      </c>
      <c r="X2420" s="5">
        <v>0</v>
      </c>
      <c r="Y2420" s="5">
        <v>0</v>
      </c>
      <c r="Z2420" s="5">
        <v>1</v>
      </c>
      <c r="AA2420" s="5">
        <v>0</v>
      </c>
      <c r="AB2420" s="5">
        <v>0</v>
      </c>
      <c r="AC2420" s="5">
        <v>1</v>
      </c>
      <c r="AD2420" s="5">
        <v>0</v>
      </c>
      <c r="AE2420" s="115">
        <v>5423</v>
      </c>
      <c r="AF2420" s="5">
        <v>1</v>
      </c>
    </row>
    <row r="2421" spans="1:32" x14ac:dyDescent="0.25">
      <c r="A2421" s="2">
        <v>2012</v>
      </c>
      <c r="B2421" s="1" t="s">
        <v>30</v>
      </c>
      <c r="C2421" s="17">
        <v>5</v>
      </c>
      <c r="D2421" s="9">
        <v>341</v>
      </c>
      <c r="E2421" s="9">
        <f t="shared" si="129"/>
        <v>5683.3333333333339</v>
      </c>
      <c r="F2421" s="9">
        <v>390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1092</v>
      </c>
      <c r="M2421" s="9">
        <f t="shared" si="127"/>
        <v>218.4</v>
      </c>
      <c r="N2421" s="9">
        <v>5</v>
      </c>
      <c r="O2421" s="9">
        <v>2</v>
      </c>
      <c r="P2421" s="9">
        <v>0</v>
      </c>
      <c r="Q2421" s="9">
        <v>1083</v>
      </c>
      <c r="R2421" s="9">
        <f t="shared" si="128"/>
        <v>216.6</v>
      </c>
      <c r="S2421" s="5">
        <v>1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115">
        <v>219</v>
      </c>
      <c r="AF2421" s="5">
        <v>0</v>
      </c>
    </row>
    <row r="2422" spans="1:32" x14ac:dyDescent="0.25">
      <c r="A2422" s="2">
        <v>2012</v>
      </c>
      <c r="B2422" s="1" t="s">
        <v>30</v>
      </c>
      <c r="C2422" s="17">
        <v>138</v>
      </c>
      <c r="D2422" s="9">
        <v>26295</v>
      </c>
      <c r="E2422" s="9">
        <f t="shared" si="129"/>
        <v>15878.623188405796</v>
      </c>
      <c r="F2422" s="9">
        <v>2842</v>
      </c>
      <c r="G2422" s="9">
        <v>1350</v>
      </c>
      <c r="H2422" s="9">
        <v>525</v>
      </c>
      <c r="I2422" s="9">
        <v>0</v>
      </c>
      <c r="J2422" s="9">
        <v>0</v>
      </c>
      <c r="K2422" s="9">
        <v>0</v>
      </c>
      <c r="L2422" s="9">
        <v>13514</v>
      </c>
      <c r="M2422" s="9">
        <f t="shared" si="127"/>
        <v>97.927536231884062</v>
      </c>
      <c r="N2422" s="9">
        <v>38</v>
      </c>
      <c r="O2422" s="9">
        <v>4</v>
      </c>
      <c r="P2422" s="9">
        <v>2</v>
      </c>
      <c r="Q2422" s="9">
        <v>139182</v>
      </c>
      <c r="R2422" s="9">
        <f t="shared" si="128"/>
        <v>1008.5652173913044</v>
      </c>
      <c r="S2422" s="5">
        <v>1</v>
      </c>
      <c r="T2422" s="5">
        <v>0</v>
      </c>
      <c r="U2422" s="5">
        <v>1</v>
      </c>
      <c r="V2422" s="5">
        <v>0</v>
      </c>
      <c r="W2422" s="5">
        <v>0</v>
      </c>
      <c r="X2422" s="5">
        <v>0</v>
      </c>
      <c r="Y2422" s="5">
        <v>0</v>
      </c>
      <c r="Z2422" s="5">
        <v>1</v>
      </c>
      <c r="AA2422" s="5">
        <v>0</v>
      </c>
      <c r="AB2422" s="5">
        <v>0</v>
      </c>
      <c r="AC2422" s="5">
        <v>1</v>
      </c>
      <c r="AD2422" s="5">
        <v>0</v>
      </c>
      <c r="AE2422" s="115">
        <v>67290</v>
      </c>
      <c r="AF2422" s="5">
        <v>0</v>
      </c>
    </row>
    <row r="2423" spans="1:32" x14ac:dyDescent="0.25">
      <c r="A2423" s="2">
        <v>2012</v>
      </c>
      <c r="B2423" s="1" t="s">
        <v>30</v>
      </c>
      <c r="C2423" s="8">
        <v>14</v>
      </c>
      <c r="D2423" s="8">
        <v>993</v>
      </c>
      <c r="E2423" s="9">
        <f t="shared" si="129"/>
        <v>5910.7142857142853</v>
      </c>
      <c r="F2423" s="8">
        <v>356</v>
      </c>
      <c r="G2423" s="8">
        <v>0</v>
      </c>
      <c r="H2423" s="8">
        <v>0</v>
      </c>
      <c r="I2423" s="8">
        <v>0</v>
      </c>
      <c r="J2423" s="8">
        <v>0</v>
      </c>
      <c r="K2423" s="8">
        <v>0</v>
      </c>
      <c r="L2423" s="8">
        <v>160</v>
      </c>
      <c r="M2423" s="9">
        <f t="shared" si="127"/>
        <v>11.428571428571429</v>
      </c>
      <c r="N2423" s="8">
        <v>0</v>
      </c>
      <c r="O2423" s="8">
        <v>1</v>
      </c>
      <c r="P2423" s="8">
        <v>0</v>
      </c>
      <c r="Q2423" s="8">
        <v>1965</v>
      </c>
      <c r="R2423" s="9">
        <f t="shared" si="128"/>
        <v>140.35714285714286</v>
      </c>
      <c r="S2423" s="5">
        <v>1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115">
        <v>1501</v>
      </c>
      <c r="AF2423" s="5">
        <v>1</v>
      </c>
    </row>
    <row r="2424" spans="1:32" x14ac:dyDescent="0.25">
      <c r="A2424" s="2">
        <v>2012</v>
      </c>
      <c r="B2424" s="1" t="s">
        <v>29</v>
      </c>
      <c r="C2424" s="8">
        <v>47</v>
      </c>
      <c r="D2424" s="8">
        <v>4011</v>
      </c>
      <c r="E2424" s="9">
        <f t="shared" si="129"/>
        <v>7111.7021276595742</v>
      </c>
      <c r="F2424" s="8">
        <v>2450</v>
      </c>
      <c r="G2424" s="8">
        <v>710</v>
      </c>
      <c r="H2424" s="8">
        <v>347</v>
      </c>
      <c r="I2424" s="8">
        <v>0</v>
      </c>
      <c r="J2424" s="8">
        <v>0</v>
      </c>
      <c r="K2424" s="8">
        <v>0</v>
      </c>
      <c r="L2424" s="8">
        <v>5216</v>
      </c>
      <c r="M2424" s="9">
        <f t="shared" si="127"/>
        <v>110.97872340425532</v>
      </c>
      <c r="N2424" s="8">
        <v>15</v>
      </c>
      <c r="O2424" s="8">
        <v>2</v>
      </c>
      <c r="P2424" s="8">
        <v>1</v>
      </c>
      <c r="Q2424" s="8">
        <v>23680</v>
      </c>
      <c r="R2424" s="9">
        <f t="shared" si="128"/>
        <v>503.82978723404256</v>
      </c>
      <c r="S2424" s="5">
        <v>1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1</v>
      </c>
      <c r="AA2424" s="5">
        <v>0</v>
      </c>
      <c r="AB2424" s="5">
        <v>0</v>
      </c>
      <c r="AC2424" s="5">
        <v>1</v>
      </c>
      <c r="AD2424" s="5">
        <v>0</v>
      </c>
      <c r="AE2424" s="115">
        <v>26882</v>
      </c>
      <c r="AF2424" s="5">
        <v>0</v>
      </c>
    </row>
    <row r="2425" spans="1:32" x14ac:dyDescent="0.25">
      <c r="A2425" s="2">
        <v>2012</v>
      </c>
      <c r="B2425" s="1" t="s">
        <v>30</v>
      </c>
      <c r="C2425" s="8">
        <v>7</v>
      </c>
      <c r="D2425" s="8">
        <v>435</v>
      </c>
      <c r="E2425" s="9">
        <f t="shared" si="129"/>
        <v>5178.5714285714284</v>
      </c>
      <c r="F2425" s="8">
        <v>375</v>
      </c>
      <c r="G2425" s="8">
        <v>0</v>
      </c>
      <c r="H2425" s="8">
        <v>0</v>
      </c>
      <c r="I2425" s="8">
        <v>0</v>
      </c>
      <c r="J2425" s="8">
        <v>0</v>
      </c>
      <c r="K2425" s="8">
        <v>0</v>
      </c>
      <c r="L2425" s="8">
        <v>465</v>
      </c>
      <c r="M2425" s="9">
        <f t="shared" si="127"/>
        <v>66.428571428571431</v>
      </c>
      <c r="N2425" s="8">
        <v>4</v>
      </c>
      <c r="O2425" s="8">
        <v>0</v>
      </c>
      <c r="P2425" s="8">
        <v>0</v>
      </c>
      <c r="Q2425" s="8">
        <v>982</v>
      </c>
      <c r="R2425" s="9">
        <f t="shared" si="128"/>
        <v>140.28571428571428</v>
      </c>
      <c r="S2425" s="5">
        <v>1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115">
        <v>1400</v>
      </c>
      <c r="AF2425" s="5">
        <v>0</v>
      </c>
    </row>
    <row r="2426" spans="1:32" x14ac:dyDescent="0.25">
      <c r="A2426" s="2">
        <v>2012</v>
      </c>
      <c r="B2426" s="1" t="s">
        <v>29</v>
      </c>
      <c r="C2426" s="8">
        <v>27</v>
      </c>
      <c r="D2426" s="8">
        <v>3309</v>
      </c>
      <c r="E2426" s="9">
        <f t="shared" si="129"/>
        <v>10212.962962962964</v>
      </c>
      <c r="F2426" s="8">
        <v>1500</v>
      </c>
      <c r="G2426" s="8">
        <v>0</v>
      </c>
      <c r="H2426" s="8">
        <v>0</v>
      </c>
      <c r="I2426" s="8">
        <v>0</v>
      </c>
      <c r="J2426" s="8">
        <v>0</v>
      </c>
      <c r="K2426" s="8">
        <v>0</v>
      </c>
      <c r="L2426" s="8">
        <v>995</v>
      </c>
      <c r="M2426" s="9">
        <f t="shared" si="127"/>
        <v>36.851851851851855</v>
      </c>
      <c r="N2426" s="8">
        <v>7</v>
      </c>
      <c r="O2426" s="8">
        <v>0</v>
      </c>
      <c r="P2426" s="8">
        <v>0</v>
      </c>
      <c r="Q2426" s="8">
        <v>6456</v>
      </c>
      <c r="R2426" s="9">
        <f t="shared" si="128"/>
        <v>239.11111111111111</v>
      </c>
      <c r="S2426" s="5">
        <v>1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115">
        <v>14393</v>
      </c>
      <c r="AF2426" s="5">
        <v>0</v>
      </c>
    </row>
    <row r="2427" spans="1:32" x14ac:dyDescent="0.25">
      <c r="A2427" s="2">
        <v>2012</v>
      </c>
      <c r="B2427" s="1" t="s">
        <v>29</v>
      </c>
      <c r="C2427" s="8">
        <v>3</v>
      </c>
      <c r="D2427" s="8">
        <v>170</v>
      </c>
      <c r="E2427" s="9">
        <f t="shared" si="129"/>
        <v>4722.2222222222226</v>
      </c>
      <c r="F2427" s="8">
        <v>40</v>
      </c>
      <c r="G2427" s="8">
        <v>0</v>
      </c>
      <c r="H2427" s="8">
        <v>0</v>
      </c>
      <c r="I2427" s="8">
        <v>0</v>
      </c>
      <c r="J2427" s="8">
        <v>0</v>
      </c>
      <c r="K2427" s="8">
        <v>0</v>
      </c>
      <c r="L2427" s="8">
        <v>3417</v>
      </c>
      <c r="M2427" s="9">
        <f t="shared" si="127"/>
        <v>1139</v>
      </c>
      <c r="N2427" s="8">
        <v>8</v>
      </c>
      <c r="O2427" s="8">
        <v>0</v>
      </c>
      <c r="P2427" s="8">
        <v>2</v>
      </c>
      <c r="Q2427" s="8">
        <v>17185</v>
      </c>
      <c r="R2427" s="9">
        <f t="shared" si="128"/>
        <v>5728.333333333333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115">
        <v>400</v>
      </c>
      <c r="AF2427" s="5">
        <v>1</v>
      </c>
    </row>
    <row r="2428" spans="1:32" x14ac:dyDescent="0.25">
      <c r="A2428" s="2">
        <v>2012</v>
      </c>
      <c r="B2428" s="1" t="s">
        <v>30</v>
      </c>
      <c r="C2428" s="9">
        <v>185</v>
      </c>
      <c r="D2428" s="9">
        <v>21148</v>
      </c>
      <c r="E2428" s="9">
        <f t="shared" si="129"/>
        <v>9526.1261261261261</v>
      </c>
      <c r="F2428" s="9">
        <v>7017</v>
      </c>
      <c r="G2428" s="9">
        <v>1230</v>
      </c>
      <c r="H2428" s="9">
        <v>423</v>
      </c>
      <c r="I2428" s="9">
        <v>0</v>
      </c>
      <c r="J2428" s="9">
        <v>0</v>
      </c>
      <c r="K2428" s="9">
        <v>0</v>
      </c>
      <c r="L2428" s="9">
        <v>10002</v>
      </c>
      <c r="M2428" s="9">
        <f t="shared" si="127"/>
        <v>54.064864864864866</v>
      </c>
      <c r="N2428" s="9">
        <v>42</v>
      </c>
      <c r="O2428" s="9">
        <v>12</v>
      </c>
      <c r="P2428" s="9">
        <v>3</v>
      </c>
      <c r="Q2428" s="9">
        <v>141449</v>
      </c>
      <c r="R2428" s="9">
        <f t="shared" si="128"/>
        <v>764.58918918918914</v>
      </c>
      <c r="S2428" s="5">
        <v>1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1</v>
      </c>
      <c r="AA2428" s="5">
        <v>0</v>
      </c>
      <c r="AB2428" s="5">
        <v>0</v>
      </c>
      <c r="AC2428" s="5">
        <v>1</v>
      </c>
      <c r="AD2428" s="5">
        <v>0</v>
      </c>
      <c r="AE2428" s="115">
        <v>57377</v>
      </c>
      <c r="AF2428" s="5">
        <v>1</v>
      </c>
    </row>
    <row r="2429" spans="1:32" x14ac:dyDescent="0.25">
      <c r="A2429" s="2">
        <v>2012</v>
      </c>
      <c r="B2429" s="1" t="s">
        <v>30</v>
      </c>
      <c r="C2429" s="9">
        <v>115</v>
      </c>
      <c r="D2429" s="9">
        <v>11871</v>
      </c>
      <c r="E2429" s="9">
        <f t="shared" si="129"/>
        <v>8602.173913043478</v>
      </c>
      <c r="F2429" s="9">
        <v>7241</v>
      </c>
      <c r="G2429" s="9">
        <v>583</v>
      </c>
      <c r="H2429" s="9">
        <v>278</v>
      </c>
      <c r="I2429" s="9">
        <v>0</v>
      </c>
      <c r="J2429" s="9">
        <v>0</v>
      </c>
      <c r="K2429" s="9">
        <v>0</v>
      </c>
      <c r="L2429" s="9">
        <v>12650</v>
      </c>
      <c r="M2429" s="9">
        <f t="shared" si="127"/>
        <v>110</v>
      </c>
      <c r="N2429" s="9">
        <v>24</v>
      </c>
      <c r="O2429" s="9">
        <v>10</v>
      </c>
      <c r="P2429" s="9">
        <v>1</v>
      </c>
      <c r="Q2429" s="9">
        <v>112536</v>
      </c>
      <c r="R2429" s="9">
        <f t="shared" si="128"/>
        <v>978.57391304347823</v>
      </c>
      <c r="S2429" s="5">
        <v>1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1</v>
      </c>
      <c r="AA2429" s="5">
        <v>0</v>
      </c>
      <c r="AB2429" s="5">
        <v>0</v>
      </c>
      <c r="AC2429" s="5">
        <v>1</v>
      </c>
      <c r="AD2429" s="5">
        <v>0</v>
      </c>
      <c r="AE2429" s="115">
        <v>36864</v>
      </c>
      <c r="AF2429" s="5">
        <v>1</v>
      </c>
    </row>
    <row r="2430" spans="1:32" x14ac:dyDescent="0.25">
      <c r="A2430" s="2">
        <v>2012</v>
      </c>
      <c r="B2430" s="1" t="s">
        <v>30</v>
      </c>
      <c r="C2430" s="9">
        <v>60</v>
      </c>
      <c r="D2430" s="9">
        <v>5861</v>
      </c>
      <c r="E2430" s="9">
        <f t="shared" si="129"/>
        <v>8140.2777777777774</v>
      </c>
      <c r="F2430" s="9">
        <v>3632</v>
      </c>
      <c r="G2430" s="9">
        <v>440</v>
      </c>
      <c r="H2430" s="9">
        <v>189</v>
      </c>
      <c r="I2430" s="9">
        <v>0</v>
      </c>
      <c r="J2430" s="9">
        <v>0</v>
      </c>
      <c r="K2430" s="9">
        <v>0</v>
      </c>
      <c r="L2430" s="9">
        <v>6013</v>
      </c>
      <c r="M2430" s="9">
        <f t="shared" si="127"/>
        <v>100.21666666666667</v>
      </c>
      <c r="N2430" s="9">
        <v>13</v>
      </c>
      <c r="O2430" s="9">
        <v>5</v>
      </c>
      <c r="P2430" s="9">
        <v>3</v>
      </c>
      <c r="Q2430" s="9">
        <v>41948</v>
      </c>
      <c r="R2430" s="9">
        <f t="shared" si="128"/>
        <v>699.13333333333333</v>
      </c>
      <c r="S2430" s="5">
        <v>1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1</v>
      </c>
      <c r="AA2430" s="5">
        <v>0</v>
      </c>
      <c r="AB2430" s="5">
        <v>0</v>
      </c>
      <c r="AC2430" s="5">
        <v>1</v>
      </c>
      <c r="AD2430" s="5">
        <v>0</v>
      </c>
      <c r="AE2430" s="115">
        <v>17910</v>
      </c>
      <c r="AF2430" s="5">
        <v>0</v>
      </c>
    </row>
    <row r="2431" spans="1:32" x14ac:dyDescent="0.25">
      <c r="A2431" s="2">
        <v>2012</v>
      </c>
      <c r="B2431" s="1" t="s">
        <v>29</v>
      </c>
      <c r="C2431" s="9">
        <v>53</v>
      </c>
      <c r="D2431" s="9">
        <v>5954</v>
      </c>
      <c r="E2431" s="9">
        <f t="shared" si="129"/>
        <v>9361.6352201257851</v>
      </c>
      <c r="F2431" s="9">
        <v>4712</v>
      </c>
      <c r="G2431" s="9">
        <v>0</v>
      </c>
      <c r="H2431" s="9">
        <v>0</v>
      </c>
      <c r="I2431" s="9">
        <v>0</v>
      </c>
      <c r="J2431" s="9">
        <v>0</v>
      </c>
      <c r="K2431" s="9">
        <v>0</v>
      </c>
      <c r="L2431" s="9">
        <v>6276</v>
      </c>
      <c r="M2431" s="9">
        <f t="shared" si="127"/>
        <v>118.41509433962264</v>
      </c>
      <c r="N2431" s="9">
        <v>21</v>
      </c>
      <c r="O2431" s="9">
        <v>6</v>
      </c>
      <c r="P2431" s="9">
        <v>1</v>
      </c>
      <c r="Q2431" s="9">
        <v>66162</v>
      </c>
      <c r="R2431" s="9">
        <f t="shared" si="128"/>
        <v>1248.3396226415093</v>
      </c>
      <c r="S2431" s="5">
        <v>1</v>
      </c>
      <c r="T2431" s="5">
        <v>0</v>
      </c>
      <c r="U2431" s="5">
        <v>1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115">
        <v>27182</v>
      </c>
      <c r="AF2431" s="5">
        <v>1</v>
      </c>
    </row>
    <row r="2432" spans="1:32" x14ac:dyDescent="0.25">
      <c r="A2432" s="2">
        <v>2012</v>
      </c>
      <c r="B2432" s="1" t="s">
        <v>29</v>
      </c>
      <c r="C2432" s="9">
        <v>12</v>
      </c>
      <c r="D2432" s="9">
        <v>1186</v>
      </c>
      <c r="E2432" s="9">
        <f t="shared" si="129"/>
        <v>8236.1111111111113</v>
      </c>
      <c r="F2432" s="9">
        <v>1010</v>
      </c>
      <c r="G2432" s="9">
        <v>0</v>
      </c>
      <c r="H2432" s="9">
        <v>0</v>
      </c>
      <c r="I2432" s="9">
        <v>0</v>
      </c>
      <c r="J2432" s="9">
        <v>0</v>
      </c>
      <c r="K2432" s="9">
        <v>0</v>
      </c>
      <c r="L2432" s="9">
        <v>1095</v>
      </c>
      <c r="M2432" s="9">
        <f t="shared" si="127"/>
        <v>91.25</v>
      </c>
      <c r="N2432" s="9">
        <v>6</v>
      </c>
      <c r="O2432" s="9">
        <v>1</v>
      </c>
      <c r="P2432" s="9">
        <v>0</v>
      </c>
      <c r="Q2432" s="9">
        <v>18404</v>
      </c>
      <c r="R2432" s="9">
        <f t="shared" si="128"/>
        <v>1533.6666666666667</v>
      </c>
      <c r="S2432" s="5">
        <v>1</v>
      </c>
      <c r="T2432" s="5">
        <v>0</v>
      </c>
      <c r="U2432" s="5">
        <v>1</v>
      </c>
      <c r="V2432" s="5">
        <v>1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115">
        <v>4700</v>
      </c>
      <c r="AF2432" s="5">
        <v>1</v>
      </c>
    </row>
    <row r="2433" spans="1:32" x14ac:dyDescent="0.25">
      <c r="A2433" s="2">
        <v>2012</v>
      </c>
      <c r="B2433" s="1" t="s">
        <v>29</v>
      </c>
      <c r="C2433" s="9">
        <v>15</v>
      </c>
      <c r="D2433" s="9">
        <v>1508</v>
      </c>
      <c r="E2433" s="9">
        <f t="shared" si="129"/>
        <v>8377.7777777777774</v>
      </c>
      <c r="F2433" s="9">
        <v>1270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2377</v>
      </c>
      <c r="M2433" s="9">
        <f t="shared" si="127"/>
        <v>158.46666666666667</v>
      </c>
      <c r="N2433" s="9">
        <v>7</v>
      </c>
      <c r="O2433" s="9">
        <v>4</v>
      </c>
      <c r="P2433" s="9">
        <v>0</v>
      </c>
      <c r="Q2433" s="9">
        <v>22151</v>
      </c>
      <c r="R2433" s="9">
        <f t="shared" si="128"/>
        <v>1476.7333333333333</v>
      </c>
      <c r="S2433" s="5">
        <v>1</v>
      </c>
      <c r="T2433" s="5">
        <v>0</v>
      </c>
      <c r="U2433" s="5">
        <v>1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5">
        <v>0</v>
      </c>
      <c r="AB2433" s="5">
        <v>0</v>
      </c>
      <c r="AC2433" s="5">
        <v>0</v>
      </c>
      <c r="AD2433" s="5">
        <v>0</v>
      </c>
      <c r="AE2433" s="115">
        <v>8024</v>
      </c>
      <c r="AF2433" s="5">
        <v>0</v>
      </c>
    </row>
    <row r="2434" spans="1:32" x14ac:dyDescent="0.25">
      <c r="A2434" s="2">
        <v>2012</v>
      </c>
      <c r="B2434" s="1" t="s">
        <v>30</v>
      </c>
      <c r="C2434" s="9">
        <v>64</v>
      </c>
      <c r="D2434" s="9">
        <v>5841</v>
      </c>
      <c r="E2434" s="9">
        <f t="shared" si="129"/>
        <v>7605.46875</v>
      </c>
      <c r="F2434" s="9">
        <v>2965</v>
      </c>
      <c r="G2434" s="9">
        <v>757</v>
      </c>
      <c r="H2434" s="9">
        <v>442</v>
      </c>
      <c r="I2434" s="9">
        <v>0</v>
      </c>
      <c r="J2434" s="9">
        <v>0</v>
      </c>
      <c r="K2434" s="9">
        <v>0</v>
      </c>
      <c r="L2434" s="9">
        <v>6180</v>
      </c>
      <c r="M2434" s="9">
        <f t="shared" si="127"/>
        <v>96.5625</v>
      </c>
      <c r="N2434" s="9">
        <v>22</v>
      </c>
      <c r="O2434" s="9">
        <v>6</v>
      </c>
      <c r="P2434" s="9">
        <v>2</v>
      </c>
      <c r="Q2434" s="9">
        <v>43600</v>
      </c>
      <c r="R2434" s="9">
        <f t="shared" si="128"/>
        <v>681.25</v>
      </c>
      <c r="S2434" s="5">
        <v>1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1</v>
      </c>
      <c r="AA2434" s="5">
        <v>0</v>
      </c>
      <c r="AB2434" s="5">
        <v>0</v>
      </c>
      <c r="AC2434" s="5">
        <v>1</v>
      </c>
      <c r="AD2434" s="5">
        <v>0</v>
      </c>
      <c r="AE2434" s="115">
        <v>16720</v>
      </c>
      <c r="AF2434" s="5">
        <v>0</v>
      </c>
    </row>
    <row r="2435" spans="1:32" x14ac:dyDescent="0.25">
      <c r="A2435" s="2">
        <v>2012</v>
      </c>
      <c r="B2435" s="1" t="s">
        <v>30</v>
      </c>
      <c r="C2435" s="9">
        <v>6</v>
      </c>
      <c r="D2435" s="9">
        <v>580</v>
      </c>
      <c r="E2435" s="9">
        <f t="shared" si="129"/>
        <v>8055.5555555555557</v>
      </c>
      <c r="F2435" s="9">
        <v>1782</v>
      </c>
      <c r="G2435" s="9">
        <v>30</v>
      </c>
      <c r="H2435" s="9">
        <v>26</v>
      </c>
      <c r="I2435" s="9">
        <v>0</v>
      </c>
      <c r="J2435" s="9">
        <v>0</v>
      </c>
      <c r="K2435" s="9">
        <v>0</v>
      </c>
      <c r="L2435" s="9">
        <v>1131</v>
      </c>
      <c r="M2435" s="9">
        <f t="shared" si="127"/>
        <v>188.5</v>
      </c>
      <c r="N2435" s="9">
        <v>11</v>
      </c>
      <c r="O2435" s="9">
        <v>2</v>
      </c>
      <c r="P2435" s="9">
        <v>0</v>
      </c>
      <c r="Q2435" s="9">
        <v>8911</v>
      </c>
      <c r="R2435" s="9">
        <f t="shared" si="128"/>
        <v>1485.1666666666667</v>
      </c>
      <c r="S2435" s="5">
        <v>1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1</v>
      </c>
      <c r="AA2435" s="5">
        <v>0</v>
      </c>
      <c r="AB2435" s="5">
        <v>0</v>
      </c>
      <c r="AC2435" s="5">
        <v>1</v>
      </c>
      <c r="AD2435" s="5">
        <v>0</v>
      </c>
      <c r="AE2435" s="115">
        <v>1241</v>
      </c>
      <c r="AF2435" s="5">
        <v>0</v>
      </c>
    </row>
    <row r="2436" spans="1:32" x14ac:dyDescent="0.25">
      <c r="A2436" s="2">
        <v>2012</v>
      </c>
      <c r="B2436" s="1" t="s">
        <v>29</v>
      </c>
      <c r="C2436" s="9">
        <v>1</v>
      </c>
      <c r="D2436" s="9">
        <v>34</v>
      </c>
      <c r="E2436" s="9">
        <f t="shared" si="129"/>
        <v>2833.3333333333335</v>
      </c>
      <c r="F2436" s="9">
        <v>89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823</v>
      </c>
      <c r="M2436" s="9">
        <f t="shared" ref="M2436:M2499" si="130">L2436/C2436</f>
        <v>823</v>
      </c>
      <c r="N2436" s="9">
        <v>1</v>
      </c>
      <c r="O2436" s="9">
        <v>1</v>
      </c>
      <c r="P2436" s="9">
        <v>0</v>
      </c>
      <c r="Q2436" s="9">
        <v>639</v>
      </c>
      <c r="R2436" s="9">
        <f t="shared" ref="R2436:R2499" si="131">Q2436/C2436</f>
        <v>639</v>
      </c>
      <c r="S2436" s="5">
        <v>1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115">
        <v>86</v>
      </c>
      <c r="AF2436" s="5">
        <v>0</v>
      </c>
    </row>
    <row r="2437" spans="1:32" x14ac:dyDescent="0.25">
      <c r="A2437" s="2">
        <v>2012</v>
      </c>
      <c r="B2437" s="1" t="s">
        <v>30</v>
      </c>
      <c r="C2437" s="9">
        <v>8</v>
      </c>
      <c r="D2437" s="9">
        <v>789</v>
      </c>
      <c r="E2437" s="9">
        <f t="shared" si="129"/>
        <v>8218.75</v>
      </c>
      <c r="F2437" s="9">
        <v>2485</v>
      </c>
      <c r="G2437" s="9">
        <v>7</v>
      </c>
      <c r="H2437" s="9">
        <v>7</v>
      </c>
      <c r="I2437" s="9">
        <v>0</v>
      </c>
      <c r="J2437" s="9">
        <v>0</v>
      </c>
      <c r="K2437" s="9">
        <v>0</v>
      </c>
      <c r="L2437" s="9">
        <v>7505</v>
      </c>
      <c r="M2437" s="9">
        <f t="shared" si="130"/>
        <v>938.125</v>
      </c>
      <c r="N2437" s="9">
        <v>16</v>
      </c>
      <c r="O2437" s="9">
        <v>5</v>
      </c>
      <c r="P2437" s="9">
        <v>1</v>
      </c>
      <c r="Q2437" s="9">
        <v>23932</v>
      </c>
      <c r="R2437" s="9">
        <f t="shared" si="131"/>
        <v>2991.5</v>
      </c>
      <c r="S2437" s="5">
        <v>1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1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115">
        <v>11256</v>
      </c>
      <c r="AF2437" s="5">
        <v>0</v>
      </c>
    </row>
    <row r="2438" spans="1:32" x14ac:dyDescent="0.25">
      <c r="A2438" s="2">
        <v>2012</v>
      </c>
      <c r="B2438" s="1" t="s">
        <v>29</v>
      </c>
      <c r="C2438" s="9">
        <v>23</v>
      </c>
      <c r="D2438" s="9">
        <v>2188</v>
      </c>
      <c r="E2438" s="9">
        <f t="shared" si="129"/>
        <v>7927.5362318840589</v>
      </c>
      <c r="F2438" s="9">
        <v>1250</v>
      </c>
      <c r="G2438" s="9">
        <v>272</v>
      </c>
      <c r="H2438" s="9">
        <v>131</v>
      </c>
      <c r="I2438" s="9">
        <v>209</v>
      </c>
      <c r="J2438" s="9">
        <v>0</v>
      </c>
      <c r="K2438" s="9">
        <v>0</v>
      </c>
      <c r="L2438" s="9">
        <v>3274</v>
      </c>
      <c r="M2438" s="9">
        <f t="shared" si="130"/>
        <v>142.34782608695653</v>
      </c>
      <c r="N2438" s="9">
        <v>5</v>
      </c>
      <c r="O2438" s="9">
        <v>3</v>
      </c>
      <c r="P2438" s="9">
        <v>0</v>
      </c>
      <c r="Q2438" s="9">
        <v>63020</v>
      </c>
      <c r="R2438" s="9">
        <f t="shared" si="131"/>
        <v>2740</v>
      </c>
      <c r="S2438" s="5">
        <v>1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1</v>
      </c>
      <c r="Z2438" s="5">
        <v>1</v>
      </c>
      <c r="AA2438" s="5">
        <v>1</v>
      </c>
      <c r="AB2438" s="5">
        <v>0</v>
      </c>
      <c r="AC2438" s="5">
        <v>1</v>
      </c>
      <c r="AD2438" s="5">
        <v>0</v>
      </c>
      <c r="AE2438" s="115">
        <v>11750</v>
      </c>
      <c r="AF2438" s="5">
        <v>1</v>
      </c>
    </row>
    <row r="2439" spans="1:32" x14ac:dyDescent="0.25">
      <c r="A2439" s="2">
        <v>2012</v>
      </c>
      <c r="B2439" s="1" t="s">
        <v>30</v>
      </c>
      <c r="C2439" s="9">
        <v>48</v>
      </c>
      <c r="D2439" s="9">
        <v>4892</v>
      </c>
      <c r="E2439" s="9">
        <f t="shared" si="129"/>
        <v>8493.0555555555547</v>
      </c>
      <c r="F2439" s="9">
        <v>2671</v>
      </c>
      <c r="G2439" s="9">
        <v>573</v>
      </c>
      <c r="H2439" s="9">
        <v>350</v>
      </c>
      <c r="I2439" s="9">
        <v>0</v>
      </c>
      <c r="J2439" s="9">
        <v>0</v>
      </c>
      <c r="K2439" s="9">
        <v>0</v>
      </c>
      <c r="L2439" s="9">
        <v>3527</v>
      </c>
      <c r="M2439" s="9">
        <f t="shared" si="130"/>
        <v>73.479166666666671</v>
      </c>
      <c r="N2439" s="9">
        <v>11</v>
      </c>
      <c r="O2439" s="9">
        <v>2</v>
      </c>
      <c r="P2439" s="9">
        <v>1</v>
      </c>
      <c r="Q2439" s="9">
        <v>36337</v>
      </c>
      <c r="R2439" s="9">
        <f t="shared" si="131"/>
        <v>757.02083333333337</v>
      </c>
      <c r="S2439" s="5">
        <v>1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1</v>
      </c>
      <c r="AA2439" s="5">
        <v>0</v>
      </c>
      <c r="AB2439" s="5">
        <v>0</v>
      </c>
      <c r="AC2439" s="5">
        <v>1</v>
      </c>
      <c r="AD2439" s="5">
        <v>0</v>
      </c>
      <c r="AE2439" s="115">
        <v>9879</v>
      </c>
      <c r="AF2439" s="5">
        <v>0</v>
      </c>
    </row>
    <row r="2440" spans="1:32" x14ac:dyDescent="0.25">
      <c r="A2440" s="2">
        <v>2012</v>
      </c>
      <c r="B2440" s="1" t="s">
        <v>30</v>
      </c>
      <c r="C2440" s="9">
        <v>1</v>
      </c>
      <c r="D2440" s="9">
        <v>87</v>
      </c>
      <c r="E2440" s="9">
        <f t="shared" si="129"/>
        <v>7250</v>
      </c>
      <c r="F2440" s="9">
        <v>800</v>
      </c>
      <c r="G2440" s="9">
        <v>0</v>
      </c>
      <c r="H2440" s="9">
        <v>0</v>
      </c>
      <c r="I2440" s="9">
        <v>0</v>
      </c>
      <c r="J2440" s="9">
        <v>0</v>
      </c>
      <c r="K2440" s="9">
        <v>0</v>
      </c>
      <c r="L2440" s="9">
        <v>610</v>
      </c>
      <c r="M2440" s="9">
        <f t="shared" si="130"/>
        <v>610</v>
      </c>
      <c r="N2440" s="9">
        <v>2</v>
      </c>
      <c r="O2440" s="9">
        <v>1</v>
      </c>
      <c r="P2440" s="9">
        <v>0</v>
      </c>
      <c r="Q2440" s="9">
        <v>13635</v>
      </c>
      <c r="R2440" s="9">
        <f t="shared" si="131"/>
        <v>13635</v>
      </c>
      <c r="S2440" s="5">
        <v>1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115">
        <v>232</v>
      </c>
      <c r="AF2440" s="5">
        <v>1</v>
      </c>
    </row>
    <row r="2441" spans="1:32" x14ac:dyDescent="0.25">
      <c r="A2441" s="2">
        <v>2012</v>
      </c>
      <c r="B2441" s="1" t="s">
        <v>30</v>
      </c>
      <c r="C2441" s="9">
        <v>6</v>
      </c>
      <c r="D2441" s="9">
        <v>602</v>
      </c>
      <c r="E2441" s="9">
        <f t="shared" si="129"/>
        <v>8361.1111111111113</v>
      </c>
      <c r="F2441" s="9">
        <v>1690</v>
      </c>
      <c r="G2441" s="9">
        <v>75</v>
      </c>
      <c r="H2441" s="9">
        <v>51</v>
      </c>
      <c r="I2441" s="9">
        <v>0</v>
      </c>
      <c r="J2441" s="9">
        <v>0</v>
      </c>
      <c r="K2441" s="9">
        <v>0</v>
      </c>
      <c r="L2441" s="9">
        <v>5707</v>
      </c>
      <c r="M2441" s="9">
        <f t="shared" si="130"/>
        <v>951.16666666666663</v>
      </c>
      <c r="N2441" s="9">
        <v>7</v>
      </c>
      <c r="O2441" s="9">
        <v>1</v>
      </c>
      <c r="P2441" s="9">
        <v>0</v>
      </c>
      <c r="Q2441" s="9">
        <v>11561</v>
      </c>
      <c r="R2441" s="9">
        <f t="shared" si="131"/>
        <v>1926.8333333333333</v>
      </c>
      <c r="S2441" s="5">
        <v>1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1</v>
      </c>
      <c r="AA2441" s="5">
        <v>0</v>
      </c>
      <c r="AB2441" s="5">
        <v>0</v>
      </c>
      <c r="AC2441" s="5">
        <v>1</v>
      </c>
      <c r="AD2441" s="5">
        <v>0</v>
      </c>
      <c r="AE2441" s="115">
        <v>1964</v>
      </c>
      <c r="AF2441" s="5">
        <v>0</v>
      </c>
    </row>
    <row r="2442" spans="1:32" x14ac:dyDescent="0.25">
      <c r="A2442" s="2">
        <v>2012</v>
      </c>
      <c r="B2442" s="1" t="s">
        <v>30</v>
      </c>
      <c r="C2442" s="9">
        <v>1</v>
      </c>
      <c r="D2442" s="9">
        <v>145</v>
      </c>
      <c r="E2442" s="9">
        <f t="shared" si="129"/>
        <v>12083.333333333334</v>
      </c>
      <c r="F2442" s="9">
        <v>342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486</v>
      </c>
      <c r="M2442" s="9">
        <f t="shared" si="130"/>
        <v>486</v>
      </c>
      <c r="N2442" s="9">
        <v>3</v>
      </c>
      <c r="O2442" s="9">
        <v>1</v>
      </c>
      <c r="P2442" s="9">
        <v>0</v>
      </c>
      <c r="Q2442" s="9">
        <v>998</v>
      </c>
      <c r="R2442" s="9">
        <f t="shared" si="131"/>
        <v>998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115">
        <v>291</v>
      </c>
      <c r="AF2442" s="5">
        <v>0</v>
      </c>
    </row>
    <row r="2443" spans="1:32" x14ac:dyDescent="0.25">
      <c r="A2443" s="2">
        <v>2012</v>
      </c>
      <c r="B2443" s="1" t="s">
        <v>30</v>
      </c>
      <c r="C2443" s="9">
        <v>6</v>
      </c>
      <c r="D2443" s="9">
        <v>568</v>
      </c>
      <c r="E2443" s="9">
        <f t="shared" si="129"/>
        <v>7888.8888888888896</v>
      </c>
      <c r="F2443" s="9">
        <v>989</v>
      </c>
      <c r="G2443" s="9">
        <v>0</v>
      </c>
      <c r="H2443" s="9">
        <v>0</v>
      </c>
      <c r="I2443" s="9">
        <v>0</v>
      </c>
      <c r="J2443" s="9">
        <v>0</v>
      </c>
      <c r="K2443" s="9">
        <v>0</v>
      </c>
      <c r="L2443" s="9">
        <v>1377</v>
      </c>
      <c r="M2443" s="9">
        <f t="shared" si="130"/>
        <v>229.5</v>
      </c>
      <c r="N2443" s="9">
        <v>4</v>
      </c>
      <c r="O2443" s="9">
        <v>0</v>
      </c>
      <c r="P2443" s="9">
        <v>0</v>
      </c>
      <c r="Q2443" s="9">
        <v>6720</v>
      </c>
      <c r="R2443" s="9">
        <f t="shared" si="131"/>
        <v>1120</v>
      </c>
      <c r="S2443" s="5">
        <v>1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1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115">
        <v>1406</v>
      </c>
      <c r="AF2443" s="5">
        <v>0</v>
      </c>
    </row>
    <row r="2444" spans="1:32" x14ac:dyDescent="0.25">
      <c r="A2444" s="2">
        <v>2012</v>
      </c>
      <c r="B2444" s="1" t="s">
        <v>30</v>
      </c>
      <c r="C2444" s="8">
        <v>7</v>
      </c>
      <c r="D2444" s="8">
        <v>683</v>
      </c>
      <c r="E2444" s="9">
        <f t="shared" ref="E2444:E2500" si="132">D2444/C2444/12*1000</f>
        <v>8130.9523809523816</v>
      </c>
      <c r="F2444" s="8">
        <v>1329</v>
      </c>
      <c r="G2444" s="8">
        <v>128</v>
      </c>
      <c r="H2444" s="8">
        <v>13</v>
      </c>
      <c r="I2444" s="8">
        <v>0</v>
      </c>
      <c r="J2444" s="8">
        <v>0</v>
      </c>
      <c r="K2444" s="8">
        <v>0</v>
      </c>
      <c r="L2444" s="8">
        <v>1854</v>
      </c>
      <c r="M2444" s="9">
        <f t="shared" si="130"/>
        <v>264.85714285714283</v>
      </c>
      <c r="N2444" s="8">
        <v>5</v>
      </c>
      <c r="O2444" s="8">
        <v>2</v>
      </c>
      <c r="P2444" s="8">
        <v>0</v>
      </c>
      <c r="Q2444" s="8">
        <v>53488</v>
      </c>
      <c r="R2444" s="9">
        <f t="shared" si="131"/>
        <v>7641.1428571428569</v>
      </c>
      <c r="S2444" s="5">
        <v>1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1</v>
      </c>
      <c r="Z2444" s="5">
        <v>1</v>
      </c>
      <c r="AA2444" s="5">
        <v>0</v>
      </c>
      <c r="AB2444" s="5">
        <v>0</v>
      </c>
      <c r="AC2444" s="5">
        <v>0</v>
      </c>
      <c r="AD2444" s="5">
        <v>0</v>
      </c>
      <c r="AE2444" s="115">
        <v>11628</v>
      </c>
      <c r="AF2444" s="5">
        <v>1</v>
      </c>
    </row>
    <row r="2445" spans="1:32" x14ac:dyDescent="0.25">
      <c r="A2445" s="2">
        <v>2012</v>
      </c>
      <c r="B2445" s="1" t="s">
        <v>30</v>
      </c>
      <c r="C2445" s="9">
        <v>22</v>
      </c>
      <c r="D2445" s="9">
        <v>1892</v>
      </c>
      <c r="E2445" s="9">
        <f t="shared" si="132"/>
        <v>7166.666666666667</v>
      </c>
      <c r="F2445" s="9">
        <v>2432</v>
      </c>
      <c r="G2445" s="9">
        <v>315</v>
      </c>
      <c r="H2445" s="9">
        <v>150</v>
      </c>
      <c r="I2445" s="9">
        <v>0</v>
      </c>
      <c r="J2445" s="9">
        <v>0</v>
      </c>
      <c r="K2445" s="9">
        <v>0</v>
      </c>
      <c r="L2445" s="9">
        <v>3977</v>
      </c>
      <c r="M2445" s="9">
        <f t="shared" si="130"/>
        <v>180.77272727272728</v>
      </c>
      <c r="N2445" s="9">
        <v>17</v>
      </c>
      <c r="O2445" s="9">
        <v>4</v>
      </c>
      <c r="P2445" s="9">
        <v>1</v>
      </c>
      <c r="Q2445" s="9">
        <v>28682</v>
      </c>
      <c r="R2445" s="9">
        <f t="shared" si="131"/>
        <v>1303.7272727272727</v>
      </c>
      <c r="S2445" s="5">
        <v>1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1</v>
      </c>
      <c r="AA2445" s="5">
        <v>0</v>
      </c>
      <c r="AB2445" s="5">
        <v>0</v>
      </c>
      <c r="AC2445" s="5">
        <v>1</v>
      </c>
      <c r="AD2445" s="5">
        <v>0</v>
      </c>
      <c r="AE2445" s="115">
        <v>5875</v>
      </c>
      <c r="AF2445" s="5">
        <v>1</v>
      </c>
    </row>
    <row r="2446" spans="1:32" x14ac:dyDescent="0.25">
      <c r="A2446" s="2">
        <v>2012</v>
      </c>
      <c r="B2446" s="1" t="s">
        <v>30</v>
      </c>
      <c r="C2446" s="9">
        <v>17</v>
      </c>
      <c r="D2446" s="9">
        <v>1500</v>
      </c>
      <c r="E2446" s="9">
        <f t="shared" si="132"/>
        <v>7352.9411764705883</v>
      </c>
      <c r="F2446" s="9">
        <v>1058</v>
      </c>
      <c r="G2446" s="9">
        <v>141</v>
      </c>
      <c r="H2446" s="9">
        <v>94</v>
      </c>
      <c r="I2446" s="9">
        <v>25</v>
      </c>
      <c r="J2446" s="9">
        <v>0</v>
      </c>
      <c r="K2446" s="9">
        <v>0</v>
      </c>
      <c r="L2446" s="9">
        <v>1286</v>
      </c>
      <c r="M2446" s="9">
        <f t="shared" si="130"/>
        <v>75.647058823529406</v>
      </c>
      <c r="N2446" s="9">
        <v>7</v>
      </c>
      <c r="O2446" s="9">
        <v>2</v>
      </c>
      <c r="P2446" s="9">
        <v>1</v>
      </c>
      <c r="Q2446" s="9">
        <v>16331</v>
      </c>
      <c r="R2446" s="9">
        <f t="shared" si="131"/>
        <v>960.64705882352939</v>
      </c>
      <c r="S2446" s="5">
        <v>1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1</v>
      </c>
      <c r="AA2446" s="5">
        <v>1</v>
      </c>
      <c r="AB2446" s="5">
        <v>0</v>
      </c>
      <c r="AC2446" s="5">
        <v>1</v>
      </c>
      <c r="AD2446" s="5">
        <v>0</v>
      </c>
      <c r="AE2446" s="115">
        <v>4411</v>
      </c>
      <c r="AF2446" s="5">
        <v>0</v>
      </c>
    </row>
    <row r="2447" spans="1:32" x14ac:dyDescent="0.25">
      <c r="A2447" s="2">
        <v>2012</v>
      </c>
      <c r="B2447" s="1" t="s">
        <v>30</v>
      </c>
      <c r="C2447" s="9">
        <v>12</v>
      </c>
      <c r="D2447" s="9">
        <v>1093</v>
      </c>
      <c r="E2447" s="9">
        <f t="shared" si="132"/>
        <v>7590.2777777777774</v>
      </c>
      <c r="F2447" s="9">
        <v>1065</v>
      </c>
      <c r="G2447" s="9">
        <v>118</v>
      </c>
      <c r="H2447" s="9">
        <v>98</v>
      </c>
      <c r="I2447" s="9">
        <v>0</v>
      </c>
      <c r="J2447" s="9">
        <v>0</v>
      </c>
      <c r="K2447" s="9">
        <v>0</v>
      </c>
      <c r="L2447" s="9">
        <v>2309</v>
      </c>
      <c r="M2447" s="9">
        <f t="shared" si="130"/>
        <v>192.41666666666666</v>
      </c>
      <c r="N2447" s="9">
        <v>6</v>
      </c>
      <c r="O2447" s="9">
        <v>3</v>
      </c>
      <c r="P2447" s="9">
        <v>1</v>
      </c>
      <c r="Q2447" s="9">
        <v>11026</v>
      </c>
      <c r="R2447" s="9">
        <f t="shared" si="131"/>
        <v>918.83333333333337</v>
      </c>
      <c r="S2447" s="5">
        <v>1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1</v>
      </c>
      <c r="AA2447" s="5">
        <v>0</v>
      </c>
      <c r="AB2447" s="5">
        <v>0</v>
      </c>
      <c r="AC2447" s="5">
        <v>1</v>
      </c>
      <c r="AD2447" s="5">
        <v>0</v>
      </c>
      <c r="AE2447" s="115">
        <v>3201</v>
      </c>
      <c r="AF2447" s="5">
        <v>0</v>
      </c>
    </row>
    <row r="2448" spans="1:32" x14ac:dyDescent="0.25">
      <c r="A2448" s="2">
        <v>2012</v>
      </c>
      <c r="B2448" s="1" t="s">
        <v>30</v>
      </c>
      <c r="C2448" s="9">
        <v>8</v>
      </c>
      <c r="D2448" s="9">
        <v>691</v>
      </c>
      <c r="E2448" s="9">
        <f t="shared" si="132"/>
        <v>7197.916666666667</v>
      </c>
      <c r="F2448" s="9">
        <v>1617</v>
      </c>
      <c r="G2448" s="9">
        <v>136</v>
      </c>
      <c r="H2448" s="9">
        <v>0</v>
      </c>
      <c r="I2448" s="9">
        <v>0</v>
      </c>
      <c r="J2448" s="9">
        <v>0</v>
      </c>
      <c r="K2448" s="9">
        <v>0</v>
      </c>
      <c r="L2448" s="9">
        <v>370</v>
      </c>
      <c r="M2448" s="9">
        <f t="shared" si="130"/>
        <v>46.25</v>
      </c>
      <c r="N2448" s="9">
        <v>1</v>
      </c>
      <c r="O2448" s="9">
        <v>1</v>
      </c>
      <c r="P2448" s="9">
        <v>0</v>
      </c>
      <c r="Q2448" s="9">
        <v>13447</v>
      </c>
      <c r="R2448" s="9">
        <f t="shared" si="131"/>
        <v>1680.875</v>
      </c>
      <c r="S2448" s="5">
        <v>1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1</v>
      </c>
      <c r="AA2448" s="5">
        <v>0</v>
      </c>
      <c r="AB2448" s="5">
        <v>0</v>
      </c>
      <c r="AC2448" s="5">
        <v>0</v>
      </c>
      <c r="AD2448" s="5">
        <v>0</v>
      </c>
      <c r="AE2448" s="115">
        <v>2003</v>
      </c>
      <c r="AF2448" s="5">
        <v>0</v>
      </c>
    </row>
    <row r="2449" spans="1:32" x14ac:dyDescent="0.25">
      <c r="A2449" s="2">
        <v>2012</v>
      </c>
      <c r="B2449" s="1" t="s">
        <v>30</v>
      </c>
      <c r="C2449" s="9">
        <v>4</v>
      </c>
      <c r="D2449" s="9">
        <v>353</v>
      </c>
      <c r="E2449" s="9">
        <f t="shared" si="132"/>
        <v>7354.166666666667</v>
      </c>
      <c r="F2449" s="9">
        <v>351</v>
      </c>
      <c r="G2449" s="9">
        <v>43</v>
      </c>
      <c r="H2449" s="9">
        <v>16</v>
      </c>
      <c r="I2449" s="9">
        <v>0</v>
      </c>
      <c r="J2449" s="9">
        <v>0</v>
      </c>
      <c r="K2449" s="9">
        <v>0</v>
      </c>
      <c r="L2449" s="9">
        <v>999</v>
      </c>
      <c r="M2449" s="9">
        <f t="shared" si="130"/>
        <v>249.75</v>
      </c>
      <c r="N2449" s="9">
        <v>4</v>
      </c>
      <c r="O2449" s="9">
        <v>1</v>
      </c>
      <c r="P2449" s="9">
        <v>0</v>
      </c>
      <c r="Q2449" s="9">
        <v>7557</v>
      </c>
      <c r="R2449" s="9">
        <f t="shared" si="131"/>
        <v>1889.25</v>
      </c>
      <c r="S2449" s="5">
        <v>1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1</v>
      </c>
      <c r="AA2449" s="5">
        <v>0</v>
      </c>
      <c r="AB2449" s="5">
        <v>0</v>
      </c>
      <c r="AC2449" s="5">
        <v>1</v>
      </c>
      <c r="AD2449" s="5">
        <v>0</v>
      </c>
      <c r="AE2449" s="115">
        <v>827</v>
      </c>
      <c r="AF2449" s="5">
        <v>0</v>
      </c>
    </row>
    <row r="2450" spans="1:32" x14ac:dyDescent="0.25">
      <c r="A2450" s="2">
        <v>2012</v>
      </c>
      <c r="B2450" s="1" t="s">
        <v>30</v>
      </c>
      <c r="C2450" s="9">
        <v>2</v>
      </c>
      <c r="D2450" s="9">
        <v>97</v>
      </c>
      <c r="E2450" s="9">
        <f t="shared" si="132"/>
        <v>4041.666666666667</v>
      </c>
      <c r="F2450" s="9">
        <v>365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100</v>
      </c>
      <c r="M2450" s="9">
        <f t="shared" si="130"/>
        <v>50</v>
      </c>
      <c r="N2450" s="9">
        <v>0</v>
      </c>
      <c r="O2450" s="9">
        <v>0</v>
      </c>
      <c r="P2450" s="9">
        <v>0</v>
      </c>
      <c r="Q2450" s="9">
        <v>4266</v>
      </c>
      <c r="R2450" s="9">
        <f t="shared" si="131"/>
        <v>2133</v>
      </c>
      <c r="S2450" s="5">
        <v>1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115">
        <v>250</v>
      </c>
      <c r="AF2450" s="5">
        <v>0</v>
      </c>
    </row>
    <row r="2451" spans="1:32" x14ac:dyDescent="0.25">
      <c r="A2451" s="2">
        <v>2012</v>
      </c>
      <c r="B2451" s="1" t="s">
        <v>30</v>
      </c>
      <c r="C2451" s="9">
        <v>6</v>
      </c>
      <c r="D2451" s="9">
        <v>241</v>
      </c>
      <c r="E2451" s="9">
        <f t="shared" si="132"/>
        <v>3347.2222222222217</v>
      </c>
      <c r="F2451" s="9">
        <v>310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210</v>
      </c>
      <c r="M2451" s="9">
        <f t="shared" si="130"/>
        <v>35</v>
      </c>
      <c r="N2451" s="9">
        <v>4</v>
      </c>
      <c r="O2451" s="9">
        <v>0</v>
      </c>
      <c r="P2451" s="9">
        <v>0</v>
      </c>
      <c r="Q2451" s="9">
        <v>2023</v>
      </c>
      <c r="R2451" s="9">
        <f t="shared" si="131"/>
        <v>337.16666666666669</v>
      </c>
      <c r="S2451" s="5">
        <v>1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115">
        <v>631</v>
      </c>
      <c r="AF2451" s="5">
        <v>1</v>
      </c>
    </row>
    <row r="2452" spans="1:32" x14ac:dyDescent="0.25">
      <c r="A2452" s="2">
        <v>2012</v>
      </c>
      <c r="B2452" s="1" t="s">
        <v>31</v>
      </c>
      <c r="C2452" s="4">
        <v>96</v>
      </c>
      <c r="D2452" s="4">
        <v>11960</v>
      </c>
      <c r="E2452" s="9">
        <f t="shared" si="132"/>
        <v>10381.944444444445</v>
      </c>
      <c r="F2452" s="4">
        <v>4610</v>
      </c>
      <c r="G2452" s="4">
        <f>423+728</f>
        <v>1151</v>
      </c>
      <c r="H2452" s="4">
        <v>423</v>
      </c>
      <c r="I2452" s="4">
        <v>0</v>
      </c>
      <c r="J2452" s="4">
        <v>0</v>
      </c>
      <c r="K2452" s="4">
        <v>0</v>
      </c>
      <c r="L2452" s="4">
        <v>5272</v>
      </c>
      <c r="M2452" s="9">
        <f t="shared" si="130"/>
        <v>54.916666666666664</v>
      </c>
      <c r="N2452" s="4">
        <f>17+7</f>
        <v>24</v>
      </c>
      <c r="O2452" s="4">
        <v>5</v>
      </c>
      <c r="P2452" s="4">
        <v>0</v>
      </c>
      <c r="Q2452" s="4">
        <v>82821</v>
      </c>
      <c r="R2452" s="9">
        <f t="shared" si="131"/>
        <v>862.71875</v>
      </c>
      <c r="S2452" s="5">
        <v>1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1</v>
      </c>
      <c r="AA2452" s="5">
        <v>0</v>
      </c>
      <c r="AB2452" s="5">
        <v>0</v>
      </c>
      <c r="AC2452" s="5">
        <v>1</v>
      </c>
      <c r="AD2452" s="5">
        <v>0</v>
      </c>
      <c r="AE2452" s="115">
        <v>35486</v>
      </c>
      <c r="AF2452" s="5">
        <v>0</v>
      </c>
    </row>
    <row r="2453" spans="1:32" x14ac:dyDescent="0.25">
      <c r="A2453" s="2">
        <v>2012</v>
      </c>
      <c r="B2453" s="1" t="s">
        <v>29</v>
      </c>
      <c r="C2453" s="9">
        <v>2</v>
      </c>
      <c r="D2453" s="9">
        <v>175</v>
      </c>
      <c r="E2453" s="9">
        <f t="shared" si="132"/>
        <v>7291.666666666667</v>
      </c>
      <c r="F2453" s="4">
        <v>1331</v>
      </c>
      <c r="G2453" s="4">
        <f>25+50</f>
        <v>75</v>
      </c>
      <c r="H2453" s="4">
        <v>25</v>
      </c>
      <c r="I2453" s="4">
        <v>0</v>
      </c>
      <c r="J2453" s="4">
        <v>0</v>
      </c>
      <c r="K2453" s="4">
        <v>0</v>
      </c>
      <c r="L2453" s="4">
        <v>1015</v>
      </c>
      <c r="M2453" s="9">
        <f t="shared" si="130"/>
        <v>507.5</v>
      </c>
      <c r="N2453" s="4">
        <v>0</v>
      </c>
      <c r="O2453" s="4">
        <v>0</v>
      </c>
      <c r="P2453" s="4">
        <v>3</v>
      </c>
      <c r="Q2453" s="4">
        <v>10735</v>
      </c>
      <c r="R2453" s="9">
        <f t="shared" si="131"/>
        <v>5367.5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1</v>
      </c>
      <c r="AD2453" s="5">
        <v>0</v>
      </c>
      <c r="AE2453" s="115">
        <v>2245</v>
      </c>
      <c r="AF2453" s="5">
        <v>1</v>
      </c>
    </row>
    <row r="2454" spans="1:32" x14ac:dyDescent="0.25">
      <c r="A2454" s="2">
        <v>2012</v>
      </c>
      <c r="B2454" s="1" t="s">
        <v>29</v>
      </c>
      <c r="C2454" s="16">
        <v>102</v>
      </c>
      <c r="D2454" s="16">
        <v>12031</v>
      </c>
      <c r="E2454" s="9">
        <f t="shared" si="132"/>
        <v>9829.2483660130729</v>
      </c>
      <c r="F2454" s="4">
        <v>2598</v>
      </c>
      <c r="G2454" s="4">
        <f>450+587</f>
        <v>1037</v>
      </c>
      <c r="H2454" s="4">
        <v>450</v>
      </c>
      <c r="I2454" s="4">
        <v>0</v>
      </c>
      <c r="J2454" s="4">
        <v>0</v>
      </c>
      <c r="K2454" s="4">
        <v>0</v>
      </c>
      <c r="L2454" s="4">
        <v>9012</v>
      </c>
      <c r="M2454" s="9">
        <f t="shared" si="130"/>
        <v>88.352941176470594</v>
      </c>
      <c r="N2454" s="4">
        <f>21+3</f>
        <v>24</v>
      </c>
      <c r="O2454" s="4">
        <v>6</v>
      </c>
      <c r="P2454" s="4">
        <v>3</v>
      </c>
      <c r="Q2454" s="4">
        <v>40732</v>
      </c>
      <c r="R2454" s="9">
        <f t="shared" si="131"/>
        <v>399.33333333333331</v>
      </c>
      <c r="S2454" s="5">
        <v>1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1</v>
      </c>
      <c r="AA2454" s="5">
        <v>0</v>
      </c>
      <c r="AB2454" s="5">
        <v>0</v>
      </c>
      <c r="AC2454" s="5">
        <v>1</v>
      </c>
      <c r="AD2454" s="5">
        <v>0</v>
      </c>
      <c r="AE2454" s="115">
        <v>31016</v>
      </c>
      <c r="AF2454" s="5">
        <v>0</v>
      </c>
    </row>
    <row r="2455" spans="1:32" x14ac:dyDescent="0.25">
      <c r="A2455" s="2">
        <v>2012</v>
      </c>
      <c r="B2455" s="1" t="s">
        <v>29</v>
      </c>
      <c r="C2455" s="16">
        <v>48</v>
      </c>
      <c r="D2455" s="16">
        <v>4392</v>
      </c>
      <c r="E2455" s="9">
        <f t="shared" si="132"/>
        <v>7625</v>
      </c>
      <c r="F2455" s="4">
        <v>2896</v>
      </c>
      <c r="G2455" s="4">
        <f>216+391</f>
        <v>607</v>
      </c>
      <c r="H2455" s="4">
        <v>216</v>
      </c>
      <c r="I2455" s="4">
        <v>0</v>
      </c>
      <c r="J2455" s="4">
        <v>0</v>
      </c>
      <c r="K2455" s="4">
        <v>0</v>
      </c>
      <c r="L2455" s="4">
        <v>4402</v>
      </c>
      <c r="M2455" s="9">
        <f t="shared" si="130"/>
        <v>91.708333333333329</v>
      </c>
      <c r="N2455" s="4">
        <f>12+2</f>
        <v>14</v>
      </c>
      <c r="O2455" s="4">
        <v>2</v>
      </c>
      <c r="P2455" s="4">
        <v>2</v>
      </c>
      <c r="Q2455" s="4">
        <v>12720</v>
      </c>
      <c r="R2455" s="9">
        <f t="shared" si="131"/>
        <v>265</v>
      </c>
      <c r="S2455" s="5">
        <v>1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1</v>
      </c>
      <c r="AA2455" s="5">
        <v>0</v>
      </c>
      <c r="AB2455" s="5">
        <v>0</v>
      </c>
      <c r="AC2455" s="5">
        <v>1</v>
      </c>
      <c r="AD2455" s="5">
        <v>0</v>
      </c>
      <c r="AE2455" s="115">
        <v>9853</v>
      </c>
      <c r="AF2455" s="5">
        <v>1</v>
      </c>
    </row>
    <row r="2456" spans="1:32" x14ac:dyDescent="0.25">
      <c r="A2456" s="2">
        <v>2012</v>
      </c>
      <c r="B2456" s="1" t="s">
        <v>30</v>
      </c>
      <c r="C2456" s="4">
        <v>165</v>
      </c>
      <c r="D2456" s="4">
        <v>29347</v>
      </c>
      <c r="E2456" s="9">
        <f t="shared" si="132"/>
        <v>14821.717171717173</v>
      </c>
      <c r="F2456" s="4">
        <v>4087</v>
      </c>
      <c r="G2456" s="4">
        <f>665+1395</f>
        <v>2060</v>
      </c>
      <c r="H2456" s="4">
        <v>665</v>
      </c>
      <c r="I2456" s="4">
        <v>0</v>
      </c>
      <c r="J2456" s="4">
        <v>0</v>
      </c>
      <c r="K2456" s="4">
        <v>0</v>
      </c>
      <c r="L2456" s="4">
        <v>12444</v>
      </c>
      <c r="M2456" s="9">
        <f t="shared" si="130"/>
        <v>75.418181818181822</v>
      </c>
      <c r="N2456" s="4">
        <f>29+10</f>
        <v>39</v>
      </c>
      <c r="O2456" s="4">
        <v>5</v>
      </c>
      <c r="P2456" s="4">
        <v>5</v>
      </c>
      <c r="Q2456" s="4">
        <v>228316</v>
      </c>
      <c r="R2456" s="9">
        <f t="shared" si="131"/>
        <v>1383.7333333333333</v>
      </c>
      <c r="S2456" s="5">
        <v>1</v>
      </c>
      <c r="T2456" s="5">
        <v>0</v>
      </c>
      <c r="U2456" s="5">
        <v>1</v>
      </c>
      <c r="V2456" s="5">
        <v>0</v>
      </c>
      <c r="W2456" s="5">
        <v>0</v>
      </c>
      <c r="X2456" s="5">
        <v>0</v>
      </c>
      <c r="Y2456" s="5">
        <v>0</v>
      </c>
      <c r="Z2456" s="5">
        <v>1</v>
      </c>
      <c r="AA2456" s="5">
        <v>0</v>
      </c>
      <c r="AB2456" s="5">
        <v>0</v>
      </c>
      <c r="AC2456" s="5">
        <v>1</v>
      </c>
      <c r="AD2456" s="5">
        <v>0</v>
      </c>
      <c r="AE2456" s="115">
        <v>96843</v>
      </c>
      <c r="AF2456" s="5">
        <v>1</v>
      </c>
    </row>
    <row r="2457" spans="1:32" x14ac:dyDescent="0.25">
      <c r="A2457" s="2">
        <v>2012</v>
      </c>
      <c r="B2457" s="1" t="s">
        <v>29</v>
      </c>
      <c r="C2457" s="16">
        <v>93</v>
      </c>
      <c r="D2457" s="16">
        <v>11302</v>
      </c>
      <c r="E2457" s="9">
        <f t="shared" si="132"/>
        <v>10127.240143369176</v>
      </c>
      <c r="F2457" s="4">
        <v>2590</v>
      </c>
      <c r="G2457" s="4">
        <f>564+424</f>
        <v>988</v>
      </c>
      <c r="H2457" s="4">
        <v>424</v>
      </c>
      <c r="I2457" s="4">
        <v>0</v>
      </c>
      <c r="J2457" s="4">
        <v>0</v>
      </c>
      <c r="K2457" s="4">
        <v>0</v>
      </c>
      <c r="L2457" s="4">
        <v>4198</v>
      </c>
      <c r="M2457" s="9">
        <f t="shared" si="130"/>
        <v>45.13978494623656</v>
      </c>
      <c r="N2457" s="4">
        <v>0</v>
      </c>
      <c r="O2457" s="4">
        <v>3</v>
      </c>
      <c r="P2457" s="4">
        <v>2</v>
      </c>
      <c r="Q2457" s="4">
        <v>14576</v>
      </c>
      <c r="R2457" s="9">
        <f t="shared" si="131"/>
        <v>156.73118279569891</v>
      </c>
      <c r="S2457" s="5">
        <v>1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1</v>
      </c>
      <c r="AA2457" s="5">
        <v>0</v>
      </c>
      <c r="AB2457" s="5">
        <v>0</v>
      </c>
      <c r="AC2457" s="5">
        <v>1</v>
      </c>
      <c r="AD2457" s="5">
        <v>0</v>
      </c>
      <c r="AE2457" s="115">
        <v>19022</v>
      </c>
      <c r="AF2457" s="5">
        <v>1</v>
      </c>
    </row>
    <row r="2458" spans="1:32" x14ac:dyDescent="0.25">
      <c r="A2458" s="2">
        <v>2012</v>
      </c>
      <c r="B2458" s="1" t="s">
        <v>30</v>
      </c>
      <c r="C2458" s="4">
        <v>83</v>
      </c>
      <c r="D2458" s="4">
        <v>11091</v>
      </c>
      <c r="E2458" s="9">
        <f t="shared" si="132"/>
        <v>11135.542168674698</v>
      </c>
      <c r="F2458" s="4">
        <v>2505</v>
      </c>
      <c r="G2458" s="4">
        <f>261+420</f>
        <v>681</v>
      </c>
      <c r="H2458" s="4">
        <v>261</v>
      </c>
      <c r="I2458" s="4">
        <v>0</v>
      </c>
      <c r="J2458" s="4">
        <v>0</v>
      </c>
      <c r="K2458" s="4">
        <v>0</v>
      </c>
      <c r="L2458" s="4">
        <v>6582</v>
      </c>
      <c r="M2458" s="9">
        <f t="shared" si="130"/>
        <v>79.301204819277103</v>
      </c>
      <c r="N2458" s="4">
        <f>30+2</f>
        <v>32</v>
      </c>
      <c r="O2458" s="4">
        <v>4</v>
      </c>
      <c r="P2458" s="4">
        <v>2</v>
      </c>
      <c r="Q2458" s="4">
        <v>46318</v>
      </c>
      <c r="R2458" s="9">
        <f t="shared" si="131"/>
        <v>558.04819277108436</v>
      </c>
      <c r="S2458" s="5">
        <v>1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1</v>
      </c>
      <c r="AA2458" s="5">
        <v>0</v>
      </c>
      <c r="AB2458" s="5">
        <v>0</v>
      </c>
      <c r="AC2458" s="5">
        <v>1</v>
      </c>
      <c r="AD2458" s="5">
        <v>0</v>
      </c>
      <c r="AE2458" s="115">
        <v>22074</v>
      </c>
      <c r="AF2458" s="5">
        <v>1</v>
      </c>
    </row>
    <row r="2459" spans="1:32" x14ac:dyDescent="0.25">
      <c r="A2459" s="2">
        <v>2012</v>
      </c>
      <c r="B2459" s="1" t="s">
        <v>30</v>
      </c>
      <c r="C2459" s="4">
        <v>58</v>
      </c>
      <c r="D2459" s="4">
        <v>6509</v>
      </c>
      <c r="E2459" s="9">
        <f t="shared" si="132"/>
        <v>9352.0114942528726</v>
      </c>
      <c r="F2459" s="4">
        <v>2608</v>
      </c>
      <c r="G2459" s="4">
        <f>223+476</f>
        <v>699</v>
      </c>
      <c r="H2459" s="4">
        <v>223</v>
      </c>
      <c r="I2459" s="4">
        <v>0</v>
      </c>
      <c r="J2459" s="4">
        <v>0</v>
      </c>
      <c r="K2459" s="4">
        <v>0</v>
      </c>
      <c r="L2459" s="4">
        <v>5509</v>
      </c>
      <c r="M2459" s="9">
        <f t="shared" si="130"/>
        <v>94.982758620689651</v>
      </c>
      <c r="N2459" s="4">
        <f>18+2</f>
        <v>20</v>
      </c>
      <c r="O2459" s="4">
        <v>5</v>
      </c>
      <c r="P2459" s="4">
        <v>3</v>
      </c>
      <c r="Q2459" s="4">
        <v>40404</v>
      </c>
      <c r="R2459" s="9">
        <f t="shared" si="131"/>
        <v>696.62068965517244</v>
      </c>
      <c r="S2459" s="5">
        <v>1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1</v>
      </c>
      <c r="AA2459" s="5">
        <v>0</v>
      </c>
      <c r="AB2459" s="5">
        <v>0</v>
      </c>
      <c r="AC2459" s="5">
        <v>1</v>
      </c>
      <c r="AD2459" s="5">
        <v>0</v>
      </c>
      <c r="AE2459" s="115">
        <v>16666</v>
      </c>
      <c r="AF2459" s="5">
        <v>0</v>
      </c>
    </row>
    <row r="2460" spans="1:32" x14ac:dyDescent="0.25">
      <c r="A2460" s="2">
        <v>2012</v>
      </c>
      <c r="B2460" s="1" t="s">
        <v>30</v>
      </c>
      <c r="C2460" s="4">
        <v>11</v>
      </c>
      <c r="D2460" s="4">
        <v>738</v>
      </c>
      <c r="E2460" s="9">
        <f t="shared" si="132"/>
        <v>5590.909090909091</v>
      </c>
      <c r="F2460" s="4">
        <v>2955</v>
      </c>
      <c r="G2460" s="4">
        <f>28+12</f>
        <v>40</v>
      </c>
      <c r="H2460" s="4">
        <v>28</v>
      </c>
      <c r="I2460" s="4">
        <v>0</v>
      </c>
      <c r="J2460" s="4">
        <v>0</v>
      </c>
      <c r="K2460" s="4">
        <v>0</v>
      </c>
      <c r="L2460" s="4">
        <v>6561</v>
      </c>
      <c r="M2460" s="9">
        <f t="shared" si="130"/>
        <v>596.4545454545455</v>
      </c>
      <c r="N2460" s="4">
        <f>10+2</f>
        <v>12</v>
      </c>
      <c r="O2460" s="4">
        <v>2</v>
      </c>
      <c r="P2460" s="4">
        <v>0</v>
      </c>
      <c r="Q2460" s="4">
        <v>13032</v>
      </c>
      <c r="R2460" s="9">
        <f t="shared" si="131"/>
        <v>1184.7272727272727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1</v>
      </c>
      <c r="AA2460" s="5">
        <v>0</v>
      </c>
      <c r="AB2460" s="5">
        <v>0</v>
      </c>
      <c r="AC2460" s="5">
        <v>1</v>
      </c>
      <c r="AD2460" s="5">
        <v>0</v>
      </c>
      <c r="AE2460" s="115">
        <v>9029</v>
      </c>
      <c r="AF2460" s="5">
        <v>0</v>
      </c>
    </row>
    <row r="2461" spans="1:32" x14ac:dyDescent="0.25">
      <c r="A2461" s="2">
        <v>2012</v>
      </c>
      <c r="B2461" s="1" t="s">
        <v>30</v>
      </c>
      <c r="C2461" s="4">
        <v>45</v>
      </c>
      <c r="D2461" s="4">
        <v>4142</v>
      </c>
      <c r="E2461" s="9">
        <f t="shared" si="132"/>
        <v>7670.3703703703713</v>
      </c>
      <c r="F2461" s="4">
        <v>1384</v>
      </c>
      <c r="G2461" s="4">
        <f>208+134</f>
        <v>342</v>
      </c>
      <c r="H2461" s="4">
        <v>208</v>
      </c>
      <c r="I2461" s="4">
        <v>0</v>
      </c>
      <c r="J2461" s="4">
        <v>0</v>
      </c>
      <c r="K2461" s="4">
        <v>0</v>
      </c>
      <c r="L2461" s="4">
        <v>3000</v>
      </c>
      <c r="M2461" s="9">
        <f t="shared" si="130"/>
        <v>66.666666666666671</v>
      </c>
      <c r="N2461" s="4">
        <f>13+2</f>
        <v>15</v>
      </c>
      <c r="O2461" s="4">
        <v>1</v>
      </c>
      <c r="P2461" s="4">
        <v>2</v>
      </c>
      <c r="Q2461" s="4">
        <v>21569</v>
      </c>
      <c r="R2461" s="9">
        <f t="shared" si="131"/>
        <v>479.31111111111113</v>
      </c>
      <c r="S2461" s="5">
        <v>1</v>
      </c>
      <c r="T2461" s="5">
        <v>0</v>
      </c>
      <c r="U2461" s="5">
        <v>1</v>
      </c>
      <c r="V2461" s="5">
        <v>0</v>
      </c>
      <c r="W2461" s="5">
        <v>0</v>
      </c>
      <c r="X2461" s="5">
        <v>0</v>
      </c>
      <c r="Y2461" s="5">
        <v>0</v>
      </c>
      <c r="Z2461" s="5">
        <v>1</v>
      </c>
      <c r="AA2461" s="5">
        <v>0</v>
      </c>
      <c r="AB2461" s="5">
        <v>0</v>
      </c>
      <c r="AC2461" s="5">
        <v>1</v>
      </c>
      <c r="AD2461" s="5">
        <v>0</v>
      </c>
      <c r="AE2461" s="115">
        <v>12180</v>
      </c>
      <c r="AF2461" s="5">
        <v>0</v>
      </c>
    </row>
    <row r="2462" spans="1:32" x14ac:dyDescent="0.25">
      <c r="A2462" s="2">
        <v>2012</v>
      </c>
      <c r="B2462" s="1" t="s">
        <v>29</v>
      </c>
      <c r="C2462" s="4">
        <v>12</v>
      </c>
      <c r="D2462" s="4">
        <v>1135</v>
      </c>
      <c r="E2462" s="9">
        <f t="shared" si="132"/>
        <v>7881.9444444444434</v>
      </c>
      <c r="F2462" s="4">
        <v>367</v>
      </c>
      <c r="G2462" s="4">
        <f>47+91</f>
        <v>138</v>
      </c>
      <c r="H2462" s="4">
        <v>47</v>
      </c>
      <c r="I2462" s="4">
        <v>0</v>
      </c>
      <c r="J2462" s="4">
        <v>0</v>
      </c>
      <c r="K2462" s="4">
        <v>0</v>
      </c>
      <c r="L2462" s="4">
        <v>1768</v>
      </c>
      <c r="M2462" s="9">
        <f t="shared" si="130"/>
        <v>147.33333333333334</v>
      </c>
      <c r="N2462" s="4">
        <f>8</f>
        <v>8</v>
      </c>
      <c r="O2462" s="4">
        <v>2</v>
      </c>
      <c r="P2462" s="4">
        <v>0</v>
      </c>
      <c r="Q2462" s="4">
        <v>8681</v>
      </c>
      <c r="R2462" s="9">
        <f t="shared" si="131"/>
        <v>723.41666666666663</v>
      </c>
      <c r="S2462" s="5">
        <v>1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1</v>
      </c>
      <c r="AA2462" s="5">
        <v>0</v>
      </c>
      <c r="AB2462" s="5">
        <v>0</v>
      </c>
      <c r="AC2462" s="5">
        <v>1</v>
      </c>
      <c r="AD2462" s="5">
        <v>0</v>
      </c>
      <c r="AE2462" s="115">
        <v>3256</v>
      </c>
      <c r="AF2462" s="5">
        <v>1</v>
      </c>
    </row>
    <row r="2463" spans="1:32" x14ac:dyDescent="0.25">
      <c r="A2463" s="2">
        <v>2012</v>
      </c>
      <c r="B2463" s="1" t="s">
        <v>30</v>
      </c>
      <c r="C2463" s="4">
        <v>12</v>
      </c>
      <c r="D2463" s="4">
        <v>860</v>
      </c>
      <c r="E2463" s="9">
        <f t="shared" si="132"/>
        <v>5972.2222222222226</v>
      </c>
      <c r="F2463" s="4">
        <v>1100</v>
      </c>
      <c r="G2463" s="4">
        <f>32+6</f>
        <v>38</v>
      </c>
      <c r="H2463" s="4">
        <v>32</v>
      </c>
      <c r="I2463" s="4">
        <v>0</v>
      </c>
      <c r="J2463" s="4">
        <v>0</v>
      </c>
      <c r="K2463" s="4">
        <v>0</v>
      </c>
      <c r="L2463" s="4">
        <v>741</v>
      </c>
      <c r="M2463" s="9">
        <f t="shared" si="130"/>
        <v>61.75</v>
      </c>
      <c r="N2463" s="4">
        <f>3+1</f>
        <v>4</v>
      </c>
      <c r="O2463" s="4">
        <v>0</v>
      </c>
      <c r="P2463" s="4">
        <v>0</v>
      </c>
      <c r="Q2463" s="4">
        <v>2044</v>
      </c>
      <c r="R2463" s="9">
        <f t="shared" si="131"/>
        <v>170.33333333333334</v>
      </c>
      <c r="S2463" s="5">
        <v>1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1</v>
      </c>
      <c r="AA2463" s="5">
        <v>0</v>
      </c>
      <c r="AB2463" s="5">
        <v>0</v>
      </c>
      <c r="AC2463" s="5">
        <v>1</v>
      </c>
      <c r="AD2463" s="5">
        <v>0</v>
      </c>
      <c r="AE2463" s="115">
        <v>2196</v>
      </c>
      <c r="AF2463" s="5">
        <v>0</v>
      </c>
    </row>
    <row r="2464" spans="1:32" x14ac:dyDescent="0.25">
      <c r="A2464" s="2">
        <v>2012</v>
      </c>
      <c r="B2464" s="1" t="s">
        <v>30</v>
      </c>
      <c r="C2464" s="4">
        <v>44</v>
      </c>
      <c r="D2464" s="4">
        <v>4159</v>
      </c>
      <c r="E2464" s="9">
        <f t="shared" si="132"/>
        <v>7876.8939393939381</v>
      </c>
      <c r="F2464" s="4">
        <v>2390</v>
      </c>
      <c r="G2464" s="4">
        <f>252+244</f>
        <v>496</v>
      </c>
      <c r="H2464" s="4">
        <v>252</v>
      </c>
      <c r="I2464" s="4">
        <v>0</v>
      </c>
      <c r="J2464" s="4">
        <v>0</v>
      </c>
      <c r="K2464" s="4">
        <v>0</v>
      </c>
      <c r="L2464" s="4">
        <v>3077</v>
      </c>
      <c r="M2464" s="9">
        <f t="shared" si="130"/>
        <v>69.931818181818187</v>
      </c>
      <c r="N2464" s="4">
        <f>12</f>
        <v>12</v>
      </c>
      <c r="O2464" s="4">
        <v>3</v>
      </c>
      <c r="P2464" s="4">
        <v>2</v>
      </c>
      <c r="Q2464" s="4">
        <v>22001</v>
      </c>
      <c r="R2464" s="9">
        <f t="shared" si="131"/>
        <v>500.02272727272725</v>
      </c>
      <c r="S2464" s="5">
        <v>1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1</v>
      </c>
      <c r="AA2464" s="5">
        <v>0</v>
      </c>
      <c r="AB2464" s="5">
        <v>0</v>
      </c>
      <c r="AC2464" s="5">
        <v>1</v>
      </c>
      <c r="AD2464" s="5">
        <v>0</v>
      </c>
      <c r="AE2464" s="115">
        <v>12669</v>
      </c>
      <c r="AF2464" s="5">
        <v>0</v>
      </c>
    </row>
    <row r="2465" spans="1:32" x14ac:dyDescent="0.25">
      <c r="A2465" s="2">
        <v>2012</v>
      </c>
      <c r="B2465" s="1" t="s">
        <v>29</v>
      </c>
      <c r="C2465" s="9">
        <v>74</v>
      </c>
      <c r="D2465" s="9">
        <v>7527</v>
      </c>
      <c r="E2465" s="9">
        <f t="shared" si="132"/>
        <v>8476.3513513513517</v>
      </c>
      <c r="F2465" s="4">
        <v>1517</v>
      </c>
      <c r="G2465" s="4">
        <f>213+455</f>
        <v>668</v>
      </c>
      <c r="H2465" s="4">
        <v>213</v>
      </c>
      <c r="I2465" s="4">
        <v>0</v>
      </c>
      <c r="J2465" s="4">
        <v>0</v>
      </c>
      <c r="K2465" s="4">
        <v>0</v>
      </c>
      <c r="L2465" s="4">
        <v>3537</v>
      </c>
      <c r="M2465" s="9">
        <f t="shared" si="130"/>
        <v>47.797297297297298</v>
      </c>
      <c r="N2465" s="4">
        <v>13</v>
      </c>
      <c r="O2465" s="4">
        <v>2</v>
      </c>
      <c r="P2465" s="4">
        <v>3</v>
      </c>
      <c r="Q2465" s="4">
        <v>46738</v>
      </c>
      <c r="R2465" s="9">
        <f t="shared" si="131"/>
        <v>631.59459459459458</v>
      </c>
      <c r="S2465" s="5">
        <v>1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1</v>
      </c>
      <c r="AA2465" s="5">
        <v>0</v>
      </c>
      <c r="AB2465" s="5">
        <v>0</v>
      </c>
      <c r="AC2465" s="5">
        <v>1</v>
      </c>
      <c r="AD2465" s="5">
        <v>0</v>
      </c>
      <c r="AE2465" s="115">
        <v>18980</v>
      </c>
      <c r="AF2465" s="5">
        <v>1</v>
      </c>
    </row>
    <row r="2466" spans="1:32" x14ac:dyDescent="0.25">
      <c r="A2466" s="2">
        <v>2012</v>
      </c>
      <c r="B2466" s="1" t="s">
        <v>29</v>
      </c>
      <c r="C2466" s="16">
        <v>27</v>
      </c>
      <c r="D2466" s="16">
        <v>2238</v>
      </c>
      <c r="E2466" s="9">
        <f t="shared" si="132"/>
        <v>6907.4074074074078</v>
      </c>
      <c r="F2466" s="9">
        <v>1875</v>
      </c>
      <c r="G2466" s="9">
        <f>157+144</f>
        <v>301</v>
      </c>
      <c r="H2466" s="9">
        <v>157</v>
      </c>
      <c r="I2466" s="9">
        <v>0</v>
      </c>
      <c r="J2466" s="9">
        <v>0</v>
      </c>
      <c r="K2466" s="9">
        <v>0</v>
      </c>
      <c r="L2466" s="9">
        <v>165</v>
      </c>
      <c r="M2466" s="9">
        <f t="shared" si="130"/>
        <v>6.1111111111111107</v>
      </c>
      <c r="N2466" s="9">
        <v>1</v>
      </c>
      <c r="O2466" s="9">
        <v>0</v>
      </c>
      <c r="P2466" s="9">
        <v>0</v>
      </c>
      <c r="Q2466" s="9">
        <v>3527</v>
      </c>
      <c r="R2466" s="9">
        <f t="shared" si="131"/>
        <v>130.62962962962962</v>
      </c>
      <c r="S2466" s="5">
        <v>1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1</v>
      </c>
      <c r="AA2466" s="5">
        <v>0</v>
      </c>
      <c r="AB2466" s="5">
        <v>0</v>
      </c>
      <c r="AC2466" s="5">
        <v>1</v>
      </c>
      <c r="AD2466" s="5">
        <v>0</v>
      </c>
      <c r="AE2466" s="115">
        <v>4549</v>
      </c>
      <c r="AF2466" s="5">
        <v>1</v>
      </c>
    </row>
    <row r="2467" spans="1:32" x14ac:dyDescent="0.25">
      <c r="A2467" s="2">
        <v>2012</v>
      </c>
      <c r="B2467" s="1" t="s">
        <v>30</v>
      </c>
      <c r="C2467" s="9">
        <v>22</v>
      </c>
      <c r="D2467" s="9">
        <v>1995</v>
      </c>
      <c r="E2467" s="9">
        <f t="shared" si="132"/>
        <v>7556.8181818181829</v>
      </c>
      <c r="F2467" s="9">
        <v>1007</v>
      </c>
      <c r="G2467" s="9">
        <v>185</v>
      </c>
      <c r="H2467" s="9">
        <v>105</v>
      </c>
      <c r="I2467" s="9">
        <v>0</v>
      </c>
      <c r="J2467" s="9">
        <v>0</v>
      </c>
      <c r="K2467" s="9">
        <v>0</v>
      </c>
      <c r="L2467" s="9">
        <v>3552</v>
      </c>
      <c r="M2467" s="9">
        <f t="shared" si="130"/>
        <v>161.45454545454547</v>
      </c>
      <c r="N2467" s="9">
        <v>13</v>
      </c>
      <c r="O2467" s="9">
        <v>2</v>
      </c>
      <c r="P2467" s="9">
        <v>1</v>
      </c>
      <c r="Q2467" s="9">
        <v>31789</v>
      </c>
      <c r="R2467" s="9">
        <f t="shared" si="131"/>
        <v>1444.9545454545455</v>
      </c>
      <c r="S2467" s="5">
        <v>1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1</v>
      </c>
      <c r="AA2467" s="5">
        <v>0</v>
      </c>
      <c r="AB2467" s="5">
        <v>0</v>
      </c>
      <c r="AC2467" s="5">
        <v>1</v>
      </c>
      <c r="AD2467" s="5">
        <v>0</v>
      </c>
      <c r="AE2467" s="115">
        <v>5752</v>
      </c>
      <c r="AF2467" s="5">
        <v>0</v>
      </c>
    </row>
    <row r="2468" spans="1:32" x14ac:dyDescent="0.25">
      <c r="A2468" s="2">
        <v>2012</v>
      </c>
      <c r="B2468" s="1" t="s">
        <v>30</v>
      </c>
      <c r="C2468" s="9">
        <v>40</v>
      </c>
      <c r="D2468" s="9">
        <v>7696</v>
      </c>
      <c r="E2468" s="9">
        <f t="shared" si="132"/>
        <v>16033.333333333336</v>
      </c>
      <c r="F2468" s="9">
        <v>710</v>
      </c>
      <c r="G2468" s="9">
        <v>347</v>
      </c>
      <c r="H2468" s="9">
        <v>138</v>
      </c>
      <c r="I2468" s="9">
        <v>0</v>
      </c>
      <c r="J2468" s="9">
        <v>0</v>
      </c>
      <c r="K2468" s="9">
        <v>0</v>
      </c>
      <c r="L2468" s="9">
        <v>2667</v>
      </c>
      <c r="M2468" s="9">
        <f t="shared" si="130"/>
        <v>66.674999999999997</v>
      </c>
      <c r="N2468" s="9">
        <v>9</v>
      </c>
      <c r="O2468" s="9">
        <v>2</v>
      </c>
      <c r="P2468" s="9">
        <v>2</v>
      </c>
      <c r="Q2468" s="9">
        <v>38536</v>
      </c>
      <c r="R2468" s="9">
        <f t="shared" si="131"/>
        <v>963.4</v>
      </c>
      <c r="S2468" s="5">
        <v>1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  <c r="Z2468" s="5">
        <v>1</v>
      </c>
      <c r="AA2468" s="5">
        <v>0</v>
      </c>
      <c r="AB2468" s="5">
        <v>0</v>
      </c>
      <c r="AC2468" s="5">
        <v>1</v>
      </c>
      <c r="AD2468" s="5">
        <v>0</v>
      </c>
      <c r="AE2468" s="115">
        <v>12863</v>
      </c>
      <c r="AF2468" s="5">
        <v>1</v>
      </c>
    </row>
    <row r="2469" spans="1:32" x14ac:dyDescent="0.25">
      <c r="A2469" s="2">
        <v>2012</v>
      </c>
      <c r="B2469" s="1" t="s">
        <v>29</v>
      </c>
      <c r="C2469" s="9">
        <v>72</v>
      </c>
      <c r="D2469" s="9">
        <v>10383</v>
      </c>
      <c r="E2469" s="9">
        <f t="shared" si="132"/>
        <v>12017.361111111113</v>
      </c>
      <c r="F2469" s="9">
        <v>2392</v>
      </c>
      <c r="G2469" s="9">
        <v>840</v>
      </c>
      <c r="H2469" s="9">
        <v>230</v>
      </c>
      <c r="I2469" s="9">
        <v>0</v>
      </c>
      <c r="J2469" s="9">
        <v>0</v>
      </c>
      <c r="K2469" s="9">
        <v>0</v>
      </c>
      <c r="L2469" s="9">
        <v>5769</v>
      </c>
      <c r="M2469" s="9">
        <f t="shared" si="130"/>
        <v>80.125</v>
      </c>
      <c r="N2469" s="9">
        <v>18</v>
      </c>
      <c r="O2469" s="9">
        <v>5</v>
      </c>
      <c r="P2469" s="9">
        <v>1</v>
      </c>
      <c r="Q2469" s="9">
        <v>53714</v>
      </c>
      <c r="R2469" s="9">
        <f t="shared" si="131"/>
        <v>746.02777777777783</v>
      </c>
      <c r="S2469" s="5">
        <v>1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1</v>
      </c>
      <c r="AA2469" s="5">
        <v>0</v>
      </c>
      <c r="AB2469" s="5">
        <v>0</v>
      </c>
      <c r="AC2469" s="5">
        <v>1</v>
      </c>
      <c r="AD2469" s="5">
        <v>0</v>
      </c>
      <c r="AE2469" s="115">
        <v>31381</v>
      </c>
      <c r="AF2469" s="5">
        <v>1</v>
      </c>
    </row>
    <row r="2470" spans="1:32" x14ac:dyDescent="0.25">
      <c r="A2470" s="2">
        <v>2012</v>
      </c>
      <c r="B2470" s="1" t="s">
        <v>30</v>
      </c>
      <c r="C2470" s="9">
        <v>55</v>
      </c>
      <c r="D2470" s="9">
        <v>5586</v>
      </c>
      <c r="E2470" s="9">
        <f t="shared" si="132"/>
        <v>8463.6363636363621</v>
      </c>
      <c r="F2470" s="9">
        <v>1410</v>
      </c>
      <c r="G2470" s="9">
        <v>309</v>
      </c>
      <c r="H2470" s="9">
        <v>179</v>
      </c>
      <c r="I2470" s="9">
        <v>0</v>
      </c>
      <c r="J2470" s="9">
        <v>0</v>
      </c>
      <c r="K2470" s="9">
        <v>0</v>
      </c>
      <c r="L2470" s="9">
        <v>3902</v>
      </c>
      <c r="M2470" s="9">
        <f t="shared" si="130"/>
        <v>70.945454545454552</v>
      </c>
      <c r="N2470" s="9">
        <v>19</v>
      </c>
      <c r="O2470" s="9">
        <v>3</v>
      </c>
      <c r="P2470" s="9">
        <v>3</v>
      </c>
      <c r="Q2470" s="9">
        <v>51593</v>
      </c>
      <c r="R2470" s="9">
        <f t="shared" si="131"/>
        <v>938.0545454545454</v>
      </c>
      <c r="S2470" s="5">
        <v>1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1</v>
      </c>
      <c r="AA2470" s="5">
        <v>0</v>
      </c>
      <c r="AB2470" s="5">
        <v>0</v>
      </c>
      <c r="AC2470" s="5">
        <v>1</v>
      </c>
      <c r="AD2470" s="5">
        <v>0</v>
      </c>
      <c r="AE2470" s="115">
        <v>21706</v>
      </c>
      <c r="AF2470" s="5">
        <v>0</v>
      </c>
    </row>
    <row r="2471" spans="1:32" x14ac:dyDescent="0.25">
      <c r="A2471" s="2">
        <v>2012</v>
      </c>
      <c r="B2471" s="1" t="s">
        <v>29</v>
      </c>
      <c r="C2471" s="9">
        <v>3</v>
      </c>
      <c r="D2471" s="9">
        <v>270</v>
      </c>
      <c r="E2471" s="9">
        <f t="shared" si="132"/>
        <v>7500</v>
      </c>
      <c r="F2471" s="9">
        <v>926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656</v>
      </c>
      <c r="M2471" s="9">
        <f t="shared" si="130"/>
        <v>218.66666666666666</v>
      </c>
      <c r="N2471" s="9">
        <v>2</v>
      </c>
      <c r="O2471" s="9">
        <v>1</v>
      </c>
      <c r="P2471" s="9">
        <v>0</v>
      </c>
      <c r="Q2471" s="9">
        <v>10837</v>
      </c>
      <c r="R2471" s="9">
        <f t="shared" si="131"/>
        <v>3612.3333333333335</v>
      </c>
      <c r="S2471" s="5">
        <v>1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115">
        <v>4259</v>
      </c>
      <c r="AF2471" s="5">
        <v>1</v>
      </c>
    </row>
    <row r="2472" spans="1:32" x14ac:dyDescent="0.25">
      <c r="A2472" s="2">
        <v>2012</v>
      </c>
      <c r="B2472" s="1" t="s">
        <v>29</v>
      </c>
      <c r="C2472" s="9">
        <v>31</v>
      </c>
      <c r="D2472" s="9">
        <v>3015</v>
      </c>
      <c r="E2472" s="9">
        <f t="shared" si="132"/>
        <v>8104.8387096774195</v>
      </c>
      <c r="F2472" s="9">
        <v>685</v>
      </c>
      <c r="G2472" s="9">
        <v>185</v>
      </c>
      <c r="H2472" s="9">
        <v>70</v>
      </c>
      <c r="I2472" s="9">
        <v>0</v>
      </c>
      <c r="J2472" s="9">
        <v>0</v>
      </c>
      <c r="K2472" s="9">
        <v>0</v>
      </c>
      <c r="L2472" s="9">
        <v>2466</v>
      </c>
      <c r="M2472" s="9">
        <f t="shared" si="130"/>
        <v>79.548387096774192</v>
      </c>
      <c r="N2472" s="9">
        <v>13</v>
      </c>
      <c r="O2472" s="9">
        <v>2</v>
      </c>
      <c r="P2472" s="9">
        <v>0</v>
      </c>
      <c r="Q2472" s="9">
        <v>15364</v>
      </c>
      <c r="R2472" s="9">
        <f t="shared" si="131"/>
        <v>495.61290322580646</v>
      </c>
      <c r="S2472" s="5">
        <v>1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1</v>
      </c>
      <c r="Z2472" s="5">
        <v>1</v>
      </c>
      <c r="AA2472" s="5">
        <v>0</v>
      </c>
      <c r="AB2472" s="5">
        <v>0</v>
      </c>
      <c r="AC2472" s="5">
        <v>1</v>
      </c>
      <c r="AD2472" s="5">
        <v>0</v>
      </c>
      <c r="AE2472" s="115">
        <v>7418</v>
      </c>
      <c r="AF2472" s="5">
        <v>1</v>
      </c>
    </row>
    <row r="2473" spans="1:32" x14ac:dyDescent="0.25">
      <c r="A2473" s="2">
        <v>2012</v>
      </c>
      <c r="B2473" s="1" t="s">
        <v>30</v>
      </c>
      <c r="C2473" s="9">
        <v>3</v>
      </c>
      <c r="D2473" s="9">
        <v>252</v>
      </c>
      <c r="E2473" s="9">
        <f t="shared" si="132"/>
        <v>7000</v>
      </c>
      <c r="F2473" s="9">
        <v>171.2</v>
      </c>
      <c r="G2473" s="9">
        <v>0</v>
      </c>
      <c r="H2473" s="9">
        <v>0</v>
      </c>
      <c r="I2473" s="9">
        <v>0</v>
      </c>
      <c r="J2473" s="9">
        <v>0</v>
      </c>
      <c r="K2473" s="9">
        <v>0</v>
      </c>
      <c r="L2473" s="9">
        <v>220</v>
      </c>
      <c r="M2473" s="9">
        <f t="shared" si="130"/>
        <v>73.333333333333329</v>
      </c>
      <c r="N2473" s="9">
        <v>2</v>
      </c>
      <c r="O2473" s="9">
        <v>1</v>
      </c>
      <c r="P2473" s="9">
        <v>0</v>
      </c>
      <c r="Q2473" s="9">
        <v>691</v>
      </c>
      <c r="R2473" s="9">
        <f t="shared" si="131"/>
        <v>230.33333333333334</v>
      </c>
      <c r="S2473" s="5">
        <v>1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5">
        <v>0</v>
      </c>
      <c r="AD2473" s="5">
        <v>0</v>
      </c>
      <c r="AE2473" s="115">
        <v>638</v>
      </c>
      <c r="AF2473" s="5">
        <v>1</v>
      </c>
    </row>
    <row r="2474" spans="1:32" x14ac:dyDescent="0.25">
      <c r="A2474" s="2">
        <v>2012</v>
      </c>
      <c r="B2474" s="1" t="s">
        <v>29</v>
      </c>
      <c r="C2474" s="9">
        <v>3</v>
      </c>
      <c r="D2474" s="9">
        <v>291.2</v>
      </c>
      <c r="E2474" s="9">
        <f t="shared" si="132"/>
        <v>8088.8888888888887</v>
      </c>
      <c r="F2474" s="9">
        <v>1000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269</v>
      </c>
      <c r="M2474" s="9">
        <f t="shared" si="130"/>
        <v>89.666666666666671</v>
      </c>
      <c r="N2474" s="9">
        <v>5</v>
      </c>
      <c r="O2474" s="9">
        <v>3</v>
      </c>
      <c r="P2474" s="9">
        <v>0</v>
      </c>
      <c r="Q2474" s="9">
        <v>13142</v>
      </c>
      <c r="R2474" s="9">
        <f t="shared" si="131"/>
        <v>4380.666666666667</v>
      </c>
      <c r="S2474" s="5">
        <v>1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115">
        <v>4365</v>
      </c>
      <c r="AF2474" s="5">
        <v>1</v>
      </c>
    </row>
    <row r="2475" spans="1:32" x14ac:dyDescent="0.25">
      <c r="A2475" s="2">
        <v>2012</v>
      </c>
      <c r="B2475" s="1" t="s">
        <v>30</v>
      </c>
      <c r="C2475" s="9">
        <v>16</v>
      </c>
      <c r="D2475" s="9">
        <v>454</v>
      </c>
      <c r="E2475" s="9">
        <f t="shared" si="132"/>
        <v>2364.5833333333335</v>
      </c>
      <c r="F2475" s="9">
        <v>1316</v>
      </c>
      <c r="G2475" s="9">
        <v>65</v>
      </c>
      <c r="H2475" s="9">
        <v>54</v>
      </c>
      <c r="I2475" s="9">
        <v>0</v>
      </c>
      <c r="J2475" s="9">
        <v>0</v>
      </c>
      <c r="K2475" s="9">
        <v>0</v>
      </c>
      <c r="L2475" s="9">
        <v>670</v>
      </c>
      <c r="M2475" s="9">
        <f t="shared" si="130"/>
        <v>41.875</v>
      </c>
      <c r="N2475" s="9">
        <v>5</v>
      </c>
      <c r="O2475" s="9">
        <v>3</v>
      </c>
      <c r="P2475" s="9">
        <v>0</v>
      </c>
      <c r="Q2475" s="9">
        <v>17398</v>
      </c>
      <c r="R2475" s="9">
        <f t="shared" si="131"/>
        <v>1087.375</v>
      </c>
      <c r="S2475" s="5">
        <v>1</v>
      </c>
      <c r="T2475" s="5">
        <v>0</v>
      </c>
      <c r="U2475" s="5">
        <v>1</v>
      </c>
      <c r="V2475" s="5">
        <v>0</v>
      </c>
      <c r="W2475" s="5">
        <v>0</v>
      </c>
      <c r="X2475" s="5">
        <v>0</v>
      </c>
      <c r="Y2475" s="5">
        <v>1</v>
      </c>
      <c r="Z2475" s="5">
        <v>1</v>
      </c>
      <c r="AA2475" s="5">
        <v>0</v>
      </c>
      <c r="AB2475" s="5">
        <v>0</v>
      </c>
      <c r="AC2475" s="5">
        <v>1</v>
      </c>
      <c r="AD2475" s="5">
        <v>0</v>
      </c>
      <c r="AE2475" s="115">
        <v>1328</v>
      </c>
      <c r="AF2475" s="5">
        <v>0</v>
      </c>
    </row>
    <row r="2476" spans="1:32" x14ac:dyDescent="0.25">
      <c r="A2476" s="2">
        <v>2012</v>
      </c>
      <c r="B2476" s="1" t="s">
        <v>30</v>
      </c>
      <c r="C2476" s="9">
        <v>60</v>
      </c>
      <c r="D2476" s="9">
        <v>5889</v>
      </c>
      <c r="E2476" s="9">
        <f t="shared" si="132"/>
        <v>8179.166666666667</v>
      </c>
      <c r="F2476" s="9">
        <v>2540</v>
      </c>
      <c r="G2476" s="9">
        <v>748</v>
      </c>
      <c r="H2476" s="9">
        <v>306</v>
      </c>
      <c r="I2476" s="9">
        <v>0</v>
      </c>
      <c r="J2476" s="9">
        <v>0</v>
      </c>
      <c r="K2476" s="9">
        <v>0</v>
      </c>
      <c r="L2476" s="9">
        <v>10666</v>
      </c>
      <c r="M2476" s="9">
        <f t="shared" si="130"/>
        <v>177.76666666666668</v>
      </c>
      <c r="N2476" s="9">
        <v>20</v>
      </c>
      <c r="O2476" s="9">
        <v>4</v>
      </c>
      <c r="P2476" s="9">
        <v>1</v>
      </c>
      <c r="Q2476" s="9">
        <v>66749</v>
      </c>
      <c r="R2476" s="9">
        <f t="shared" si="131"/>
        <v>1112.4833333333333</v>
      </c>
      <c r="S2476" s="5">
        <v>1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1</v>
      </c>
      <c r="AA2476" s="5">
        <v>0</v>
      </c>
      <c r="AB2476" s="5">
        <v>0</v>
      </c>
      <c r="AC2476" s="5">
        <v>1</v>
      </c>
      <c r="AD2476" s="5">
        <v>0</v>
      </c>
      <c r="AE2476" s="115">
        <v>18322</v>
      </c>
      <c r="AF2476" s="5">
        <v>0</v>
      </c>
    </row>
    <row r="2477" spans="1:32" x14ac:dyDescent="0.25">
      <c r="A2477" s="2">
        <v>2012</v>
      </c>
      <c r="B2477" s="1" t="s">
        <v>29</v>
      </c>
      <c r="C2477" s="9">
        <v>25</v>
      </c>
      <c r="D2477" s="9">
        <v>2224</v>
      </c>
      <c r="E2477" s="9">
        <f t="shared" si="132"/>
        <v>7413.333333333333</v>
      </c>
      <c r="F2477" s="9">
        <v>1585</v>
      </c>
      <c r="G2477" s="9">
        <v>489</v>
      </c>
      <c r="H2477" s="9">
        <v>234</v>
      </c>
      <c r="I2477" s="9">
        <v>0</v>
      </c>
      <c r="J2477" s="9">
        <v>0</v>
      </c>
      <c r="K2477" s="9">
        <v>0</v>
      </c>
      <c r="L2477" s="9">
        <v>3436</v>
      </c>
      <c r="M2477" s="9">
        <f t="shared" si="130"/>
        <v>137.44</v>
      </c>
      <c r="N2477" s="9">
        <v>15</v>
      </c>
      <c r="O2477" s="9">
        <v>3</v>
      </c>
      <c r="P2477" s="9">
        <v>2</v>
      </c>
      <c r="Q2477" s="9">
        <v>44187</v>
      </c>
      <c r="R2477" s="9">
        <f t="shared" si="131"/>
        <v>1767.48</v>
      </c>
      <c r="S2477" s="5">
        <v>1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1</v>
      </c>
      <c r="AA2477" s="5">
        <v>0</v>
      </c>
      <c r="AB2477" s="5">
        <v>0</v>
      </c>
      <c r="AC2477" s="5">
        <v>1</v>
      </c>
      <c r="AD2477" s="5">
        <v>0</v>
      </c>
      <c r="AE2477" s="115">
        <v>10573</v>
      </c>
      <c r="AF2477" s="5">
        <v>0</v>
      </c>
    </row>
    <row r="2478" spans="1:32" x14ac:dyDescent="0.25">
      <c r="A2478" s="2">
        <v>2012</v>
      </c>
      <c r="B2478" s="1" t="s">
        <v>29</v>
      </c>
      <c r="C2478" s="9">
        <v>41</v>
      </c>
      <c r="D2478" s="9">
        <v>4302</v>
      </c>
      <c r="E2478" s="9">
        <f t="shared" si="132"/>
        <v>8743.9024390243903</v>
      </c>
      <c r="F2478" s="9">
        <v>1623</v>
      </c>
      <c r="G2478" s="9">
        <v>364</v>
      </c>
      <c r="H2478" s="9">
        <v>157</v>
      </c>
      <c r="I2478" s="9">
        <v>0</v>
      </c>
      <c r="J2478" s="9">
        <v>0</v>
      </c>
      <c r="K2478" s="9">
        <v>0</v>
      </c>
      <c r="L2478" s="9">
        <v>7119</v>
      </c>
      <c r="M2478" s="9">
        <f t="shared" si="130"/>
        <v>173.63414634146341</v>
      </c>
      <c r="N2478" s="9">
        <v>14</v>
      </c>
      <c r="O2478" s="9">
        <v>6</v>
      </c>
      <c r="P2478" s="9">
        <v>1</v>
      </c>
      <c r="Q2478" s="9">
        <v>32028</v>
      </c>
      <c r="R2478" s="9">
        <f t="shared" si="131"/>
        <v>781.17073170731703</v>
      </c>
      <c r="S2478" s="5">
        <v>1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1</v>
      </c>
      <c r="AA2478" s="5">
        <v>0</v>
      </c>
      <c r="AB2478" s="5">
        <v>0</v>
      </c>
      <c r="AC2478" s="5">
        <v>1</v>
      </c>
      <c r="AD2478" s="5">
        <v>0</v>
      </c>
      <c r="AE2478" s="115">
        <v>9014</v>
      </c>
      <c r="AF2478" s="5">
        <v>0</v>
      </c>
    </row>
    <row r="2479" spans="1:32" x14ac:dyDescent="0.25">
      <c r="A2479" s="2">
        <v>2012</v>
      </c>
      <c r="B2479" s="1" t="s">
        <v>30</v>
      </c>
      <c r="C2479" s="9">
        <v>14</v>
      </c>
      <c r="D2479" s="9">
        <v>1368</v>
      </c>
      <c r="E2479" s="9">
        <f t="shared" si="132"/>
        <v>8142.8571428571422</v>
      </c>
      <c r="F2479" s="9">
        <v>810</v>
      </c>
      <c r="G2479" s="9">
        <v>0</v>
      </c>
      <c r="H2479" s="9">
        <v>0</v>
      </c>
      <c r="I2479" s="9">
        <v>834</v>
      </c>
      <c r="J2479" s="9">
        <v>0</v>
      </c>
      <c r="K2479" s="9">
        <v>0</v>
      </c>
      <c r="L2479" s="9">
        <v>365</v>
      </c>
      <c r="M2479" s="9">
        <f t="shared" si="130"/>
        <v>26.071428571428573</v>
      </c>
      <c r="N2479" s="9">
        <v>2</v>
      </c>
      <c r="O2479" s="9">
        <v>0</v>
      </c>
      <c r="P2479" s="9">
        <v>0</v>
      </c>
      <c r="Q2479" s="9">
        <v>12234</v>
      </c>
      <c r="R2479" s="9">
        <f t="shared" si="131"/>
        <v>873.85714285714289</v>
      </c>
      <c r="S2479" s="5">
        <v>1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1</v>
      </c>
      <c r="AB2479" s="5">
        <v>0</v>
      </c>
      <c r="AC2479" s="5">
        <v>0</v>
      </c>
      <c r="AD2479" s="5">
        <v>0</v>
      </c>
      <c r="AE2479" s="115">
        <v>40897</v>
      </c>
      <c r="AF2479" s="5">
        <v>1</v>
      </c>
    </row>
    <row r="2480" spans="1:32" x14ac:dyDescent="0.25">
      <c r="A2480" s="2">
        <v>2012</v>
      </c>
      <c r="B2480" s="1" t="s">
        <v>29</v>
      </c>
      <c r="C2480" s="9">
        <v>12</v>
      </c>
      <c r="D2480" s="9">
        <v>1188</v>
      </c>
      <c r="E2480" s="9">
        <f t="shared" si="132"/>
        <v>8250</v>
      </c>
      <c r="F2480" s="9">
        <v>1351</v>
      </c>
      <c r="G2480" s="9">
        <v>429</v>
      </c>
      <c r="H2480" s="9">
        <v>201</v>
      </c>
      <c r="I2480" s="9">
        <v>0</v>
      </c>
      <c r="J2480" s="9">
        <v>0</v>
      </c>
      <c r="K2480" s="9">
        <v>0</v>
      </c>
      <c r="L2480" s="9">
        <v>1499</v>
      </c>
      <c r="M2480" s="9">
        <f t="shared" si="130"/>
        <v>124.91666666666667</v>
      </c>
      <c r="N2480" s="9">
        <v>8</v>
      </c>
      <c r="O2480" s="9">
        <v>4</v>
      </c>
      <c r="P2480" s="9">
        <v>1</v>
      </c>
      <c r="Q2480" s="9">
        <v>52245</v>
      </c>
      <c r="R2480" s="9">
        <f t="shared" si="131"/>
        <v>4353.75</v>
      </c>
      <c r="S2480" s="5">
        <v>1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1</v>
      </c>
      <c r="AA2480" s="5">
        <v>0</v>
      </c>
      <c r="AB2480" s="5">
        <v>0</v>
      </c>
      <c r="AC2480" s="5">
        <v>1</v>
      </c>
      <c r="AD2480" s="5">
        <v>0</v>
      </c>
      <c r="AE2480" s="115">
        <v>8450</v>
      </c>
      <c r="AF2480" s="5">
        <v>1</v>
      </c>
    </row>
    <row r="2481" spans="1:32" x14ac:dyDescent="0.25">
      <c r="A2481" s="2">
        <v>2012</v>
      </c>
      <c r="B2481" s="1" t="s">
        <v>29</v>
      </c>
      <c r="C2481" s="9">
        <v>32</v>
      </c>
      <c r="D2481" s="9">
        <v>3615</v>
      </c>
      <c r="E2481" s="9">
        <f t="shared" si="132"/>
        <v>9414.0625</v>
      </c>
      <c r="F2481" s="9">
        <v>1450</v>
      </c>
      <c r="G2481" s="9">
        <v>463</v>
      </c>
      <c r="H2481" s="9">
        <v>185</v>
      </c>
      <c r="I2481" s="9">
        <v>0</v>
      </c>
      <c r="J2481" s="9">
        <v>0</v>
      </c>
      <c r="K2481" s="9">
        <v>0</v>
      </c>
      <c r="L2481" s="9">
        <v>3500</v>
      </c>
      <c r="M2481" s="9">
        <f t="shared" si="130"/>
        <v>109.375</v>
      </c>
      <c r="N2481" s="9">
        <v>11</v>
      </c>
      <c r="O2481" s="9">
        <v>4</v>
      </c>
      <c r="P2481" s="9">
        <v>2</v>
      </c>
      <c r="Q2481" s="9">
        <v>23502</v>
      </c>
      <c r="R2481" s="9">
        <f t="shared" si="131"/>
        <v>734.4375</v>
      </c>
      <c r="S2481" s="5">
        <v>1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1</v>
      </c>
      <c r="AA2481" s="5">
        <v>0</v>
      </c>
      <c r="AB2481" s="5">
        <v>0</v>
      </c>
      <c r="AC2481" s="5">
        <v>1</v>
      </c>
      <c r="AD2481" s="5">
        <v>0</v>
      </c>
      <c r="AE2481" s="115">
        <v>13484</v>
      </c>
      <c r="AF2481" s="5">
        <v>1</v>
      </c>
    </row>
    <row r="2482" spans="1:32" x14ac:dyDescent="0.25">
      <c r="A2482" s="2">
        <v>2012</v>
      </c>
      <c r="B2482" s="1" t="s">
        <v>29</v>
      </c>
      <c r="C2482" s="9">
        <v>5</v>
      </c>
      <c r="D2482" s="9">
        <v>582</v>
      </c>
      <c r="E2482" s="9">
        <f t="shared" si="132"/>
        <v>9700.0000000000018</v>
      </c>
      <c r="F2482" s="9">
        <v>1048</v>
      </c>
      <c r="G2482" s="9">
        <v>103</v>
      </c>
      <c r="H2482" s="9">
        <v>45</v>
      </c>
      <c r="I2482" s="9">
        <v>0</v>
      </c>
      <c r="J2482" s="9">
        <v>0</v>
      </c>
      <c r="K2482" s="9">
        <v>0</v>
      </c>
      <c r="L2482" s="9">
        <v>1100</v>
      </c>
      <c r="M2482" s="9">
        <f t="shared" si="130"/>
        <v>220</v>
      </c>
      <c r="N2482" s="9">
        <v>2</v>
      </c>
      <c r="O2482" s="9">
        <v>0</v>
      </c>
      <c r="P2482" s="9">
        <v>0</v>
      </c>
      <c r="Q2482" s="9">
        <v>5740</v>
      </c>
      <c r="R2482" s="9">
        <f t="shared" si="131"/>
        <v>1148</v>
      </c>
      <c r="S2482" s="5">
        <v>1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1</v>
      </c>
      <c r="AA2482" s="5">
        <v>0</v>
      </c>
      <c r="AB2482" s="5">
        <v>0</v>
      </c>
      <c r="AC2482" s="5">
        <v>1</v>
      </c>
      <c r="AD2482" s="5">
        <v>0</v>
      </c>
      <c r="AE2482" s="115">
        <v>1903</v>
      </c>
      <c r="AF2482" s="5">
        <v>1</v>
      </c>
    </row>
    <row r="2483" spans="1:32" x14ac:dyDescent="0.25">
      <c r="A2483" s="2">
        <v>2012</v>
      </c>
      <c r="B2483" s="1" t="s">
        <v>29</v>
      </c>
      <c r="C2483" s="9">
        <v>13</v>
      </c>
      <c r="D2483" s="9">
        <v>730</v>
      </c>
      <c r="E2483" s="9">
        <f t="shared" si="132"/>
        <v>4679.4871794871797</v>
      </c>
      <c r="F2483" s="9">
        <v>2103</v>
      </c>
      <c r="G2483" s="9">
        <v>100</v>
      </c>
      <c r="H2483" s="9">
        <v>0</v>
      </c>
      <c r="I2483" s="9">
        <v>0</v>
      </c>
      <c r="J2483" s="9">
        <v>0</v>
      </c>
      <c r="K2483" s="9">
        <v>0</v>
      </c>
      <c r="L2483" s="9">
        <v>2434</v>
      </c>
      <c r="M2483" s="9">
        <f t="shared" si="130"/>
        <v>187.23076923076923</v>
      </c>
      <c r="N2483" s="9">
        <v>7</v>
      </c>
      <c r="O2483" s="9">
        <v>3</v>
      </c>
      <c r="P2483" s="9">
        <v>0</v>
      </c>
      <c r="Q2483" s="9">
        <v>661</v>
      </c>
      <c r="R2483" s="9">
        <f t="shared" si="131"/>
        <v>50.846153846153847</v>
      </c>
      <c r="S2483" s="5">
        <v>1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1</v>
      </c>
      <c r="AA2483" s="5">
        <v>0</v>
      </c>
      <c r="AB2483" s="5">
        <v>0</v>
      </c>
      <c r="AC2483" s="5">
        <v>0</v>
      </c>
      <c r="AD2483" s="5">
        <v>0</v>
      </c>
      <c r="AE2483" s="115">
        <v>1806</v>
      </c>
      <c r="AF2483" s="5">
        <v>0</v>
      </c>
    </row>
    <row r="2484" spans="1:32" x14ac:dyDescent="0.25">
      <c r="A2484" s="2">
        <v>2012</v>
      </c>
      <c r="B2484" s="1" t="s">
        <v>29</v>
      </c>
      <c r="C2484" s="9">
        <v>5</v>
      </c>
      <c r="D2484" s="9">
        <v>552</v>
      </c>
      <c r="E2484" s="9">
        <f t="shared" si="132"/>
        <v>9200.0000000000018</v>
      </c>
      <c r="F2484" s="9">
        <v>580</v>
      </c>
      <c r="G2484" s="9">
        <v>166</v>
      </c>
      <c r="H2484" s="9">
        <v>105</v>
      </c>
      <c r="I2484" s="9">
        <v>0</v>
      </c>
      <c r="J2484" s="9">
        <v>0</v>
      </c>
      <c r="K2484" s="9">
        <v>0</v>
      </c>
      <c r="L2484" s="9">
        <v>983</v>
      </c>
      <c r="M2484" s="9">
        <f t="shared" si="130"/>
        <v>196.6</v>
      </c>
      <c r="N2484" s="9">
        <v>8</v>
      </c>
      <c r="O2484" s="9">
        <v>2</v>
      </c>
      <c r="P2484" s="9">
        <v>0</v>
      </c>
      <c r="Q2484" s="9">
        <v>3533</v>
      </c>
      <c r="R2484" s="9">
        <f t="shared" si="131"/>
        <v>706.6</v>
      </c>
      <c r="S2484" s="5">
        <v>1</v>
      </c>
      <c r="T2484" s="5">
        <v>0</v>
      </c>
      <c r="U2484" s="5">
        <v>1</v>
      </c>
      <c r="V2484" s="5">
        <v>0</v>
      </c>
      <c r="W2484" s="5">
        <v>0</v>
      </c>
      <c r="X2484" s="5">
        <v>0</v>
      </c>
      <c r="Y2484" s="5">
        <v>1</v>
      </c>
      <c r="Z2484" s="5">
        <v>1</v>
      </c>
      <c r="AA2484" s="5">
        <v>0</v>
      </c>
      <c r="AB2484" s="5">
        <v>0</v>
      </c>
      <c r="AC2484" s="5">
        <v>1</v>
      </c>
      <c r="AD2484" s="5">
        <v>0</v>
      </c>
      <c r="AE2484" s="115">
        <v>5134</v>
      </c>
      <c r="AF2484" s="5">
        <v>0</v>
      </c>
    </row>
    <row r="2485" spans="1:32" x14ac:dyDescent="0.25">
      <c r="A2485" s="2">
        <v>2012</v>
      </c>
      <c r="B2485" s="1" t="s">
        <v>29</v>
      </c>
      <c r="C2485" s="9">
        <v>11</v>
      </c>
      <c r="D2485" s="9">
        <v>1043</v>
      </c>
      <c r="E2485" s="9">
        <f t="shared" si="132"/>
        <v>7901.515151515151</v>
      </c>
      <c r="F2485" s="9">
        <v>2240</v>
      </c>
      <c r="G2485" s="9">
        <v>190</v>
      </c>
      <c r="H2485" s="9">
        <v>96</v>
      </c>
      <c r="I2485" s="9">
        <v>0</v>
      </c>
      <c r="J2485" s="9">
        <v>0</v>
      </c>
      <c r="K2485" s="9">
        <v>0</v>
      </c>
      <c r="L2485" s="9">
        <v>2657</v>
      </c>
      <c r="M2485" s="9">
        <f t="shared" si="130"/>
        <v>241.54545454545453</v>
      </c>
      <c r="N2485" s="9">
        <v>7</v>
      </c>
      <c r="O2485" s="9">
        <v>3</v>
      </c>
      <c r="P2485" s="9">
        <v>1</v>
      </c>
      <c r="Q2485" s="9">
        <v>1723</v>
      </c>
      <c r="R2485" s="9">
        <f t="shared" si="131"/>
        <v>156.63636363636363</v>
      </c>
      <c r="S2485" s="5">
        <v>1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1</v>
      </c>
      <c r="Z2485" s="5">
        <v>1</v>
      </c>
      <c r="AA2485" s="5">
        <v>0</v>
      </c>
      <c r="AB2485" s="5">
        <v>0</v>
      </c>
      <c r="AC2485" s="5">
        <v>1</v>
      </c>
      <c r="AD2485" s="5">
        <v>0</v>
      </c>
      <c r="AE2485" s="115">
        <v>3887</v>
      </c>
      <c r="AF2485" s="5">
        <v>0</v>
      </c>
    </row>
    <row r="2486" spans="1:32" x14ac:dyDescent="0.25">
      <c r="A2486" s="2">
        <v>2012</v>
      </c>
      <c r="B2486" s="1" t="s">
        <v>29</v>
      </c>
      <c r="C2486" s="8">
        <v>5</v>
      </c>
      <c r="D2486" s="8">
        <v>433</v>
      </c>
      <c r="E2486" s="9">
        <f t="shared" si="132"/>
        <v>7216.6666666666661</v>
      </c>
      <c r="F2486" s="8">
        <v>960</v>
      </c>
      <c r="G2486" s="8">
        <v>3</v>
      </c>
      <c r="H2486" s="8">
        <v>1</v>
      </c>
      <c r="I2486" s="8">
        <v>0</v>
      </c>
      <c r="J2486" s="8">
        <v>0</v>
      </c>
      <c r="K2486" s="8">
        <v>0</v>
      </c>
      <c r="L2486" s="8">
        <v>596</v>
      </c>
      <c r="M2486" s="9">
        <f t="shared" si="130"/>
        <v>119.2</v>
      </c>
      <c r="N2486" s="8">
        <v>6</v>
      </c>
      <c r="O2486" s="8">
        <v>0</v>
      </c>
      <c r="P2486" s="8">
        <v>0</v>
      </c>
      <c r="Q2486" s="8">
        <v>217</v>
      </c>
      <c r="R2486" s="9">
        <f t="shared" si="131"/>
        <v>43.4</v>
      </c>
      <c r="S2486" s="5">
        <v>1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1</v>
      </c>
      <c r="AA2486" s="5">
        <v>0</v>
      </c>
      <c r="AB2486" s="5">
        <v>0</v>
      </c>
      <c r="AC2486" s="5">
        <v>0</v>
      </c>
      <c r="AD2486" s="5">
        <v>0</v>
      </c>
      <c r="AE2486" s="115">
        <v>536</v>
      </c>
      <c r="AF2486" s="5">
        <v>1</v>
      </c>
    </row>
    <row r="2487" spans="1:32" x14ac:dyDescent="0.25">
      <c r="A2487" s="2">
        <v>2012</v>
      </c>
      <c r="B2487" s="1" t="s">
        <v>29</v>
      </c>
      <c r="C2487" s="9">
        <v>33</v>
      </c>
      <c r="D2487" s="9">
        <v>3107</v>
      </c>
      <c r="E2487" s="9">
        <f t="shared" si="132"/>
        <v>7845.9595959595963</v>
      </c>
      <c r="F2487" s="9">
        <v>3811</v>
      </c>
      <c r="G2487" s="9">
        <v>203</v>
      </c>
      <c r="H2487" s="9">
        <v>115</v>
      </c>
      <c r="I2487" s="9">
        <v>0</v>
      </c>
      <c r="J2487" s="9">
        <v>0</v>
      </c>
      <c r="K2487" s="9">
        <v>0</v>
      </c>
      <c r="L2487" s="9">
        <v>3627</v>
      </c>
      <c r="M2487" s="9">
        <f t="shared" si="130"/>
        <v>109.90909090909091</v>
      </c>
      <c r="N2487" s="9">
        <v>13</v>
      </c>
      <c r="O2487" s="9">
        <v>1</v>
      </c>
      <c r="P2487" s="9">
        <v>0</v>
      </c>
      <c r="Q2487" s="9">
        <v>24184</v>
      </c>
      <c r="R2487" s="9">
        <f t="shared" si="131"/>
        <v>732.84848484848487</v>
      </c>
      <c r="S2487" s="5">
        <v>1</v>
      </c>
      <c r="T2487" s="5">
        <v>0</v>
      </c>
      <c r="U2487" s="5">
        <v>1</v>
      </c>
      <c r="V2487" s="5">
        <v>0</v>
      </c>
      <c r="W2487" s="5">
        <v>0</v>
      </c>
      <c r="X2487" s="5">
        <v>0</v>
      </c>
      <c r="Y2487" s="5">
        <v>0</v>
      </c>
      <c r="Z2487" s="5">
        <v>1</v>
      </c>
      <c r="AA2487" s="5">
        <v>0</v>
      </c>
      <c r="AB2487" s="5">
        <v>0</v>
      </c>
      <c r="AC2487" s="5">
        <v>1</v>
      </c>
      <c r="AD2487" s="5">
        <v>0</v>
      </c>
      <c r="AE2487" s="115">
        <v>10989</v>
      </c>
      <c r="AF2487" s="5">
        <v>0</v>
      </c>
    </row>
    <row r="2488" spans="1:32" x14ac:dyDescent="0.25">
      <c r="A2488" s="2">
        <v>2012</v>
      </c>
      <c r="B2488" s="1" t="s">
        <v>30</v>
      </c>
      <c r="C2488" s="9">
        <v>12</v>
      </c>
      <c r="D2488" s="9">
        <v>1170</v>
      </c>
      <c r="E2488" s="9">
        <f t="shared" si="132"/>
        <v>8125</v>
      </c>
      <c r="F2488" s="9">
        <v>2878</v>
      </c>
      <c r="G2488" s="9">
        <v>340</v>
      </c>
      <c r="H2488" s="9">
        <v>220</v>
      </c>
      <c r="I2488" s="9">
        <v>0</v>
      </c>
      <c r="J2488" s="9">
        <v>0</v>
      </c>
      <c r="K2488" s="9">
        <v>0</v>
      </c>
      <c r="L2488" s="9">
        <v>9965</v>
      </c>
      <c r="M2488" s="9">
        <f t="shared" si="130"/>
        <v>830.41666666666663</v>
      </c>
      <c r="N2488" s="9">
        <v>10</v>
      </c>
      <c r="O2488" s="9">
        <v>3</v>
      </c>
      <c r="P2488" s="9">
        <v>4</v>
      </c>
      <c r="Q2488" s="9">
        <v>52621</v>
      </c>
      <c r="R2488" s="9">
        <f t="shared" si="131"/>
        <v>4385.083333333333</v>
      </c>
      <c r="S2488" s="5">
        <v>1</v>
      </c>
      <c r="T2488" s="5">
        <v>0</v>
      </c>
      <c r="U2488" s="5">
        <v>1</v>
      </c>
      <c r="V2488" s="5">
        <v>0</v>
      </c>
      <c r="W2488" s="5">
        <v>0</v>
      </c>
      <c r="X2488" s="5">
        <v>0</v>
      </c>
      <c r="Y2488" s="5">
        <v>0</v>
      </c>
      <c r="Z2488" s="5">
        <v>1</v>
      </c>
      <c r="AA2488" s="5">
        <v>0</v>
      </c>
      <c r="AB2488" s="5">
        <v>0</v>
      </c>
      <c r="AC2488" s="5">
        <v>1</v>
      </c>
      <c r="AD2488" s="5">
        <v>0</v>
      </c>
      <c r="AE2488" s="115">
        <v>11522</v>
      </c>
      <c r="AF2488" s="5">
        <v>1</v>
      </c>
    </row>
    <row r="2489" spans="1:32" x14ac:dyDescent="0.25">
      <c r="A2489" s="2">
        <v>2012</v>
      </c>
      <c r="B2489" s="1" t="s">
        <v>29</v>
      </c>
      <c r="C2489" s="9">
        <v>58</v>
      </c>
      <c r="D2489" s="9">
        <v>6709</v>
      </c>
      <c r="E2489" s="9">
        <f t="shared" si="132"/>
        <v>9639.3678160919535</v>
      </c>
      <c r="F2489" s="9">
        <v>0</v>
      </c>
      <c r="G2489" s="9">
        <v>315</v>
      </c>
      <c r="H2489" s="9">
        <v>180</v>
      </c>
      <c r="I2489" s="9">
        <v>0</v>
      </c>
      <c r="J2489" s="9">
        <v>0</v>
      </c>
      <c r="K2489" s="9">
        <v>0</v>
      </c>
      <c r="L2489" s="9">
        <v>1837</v>
      </c>
      <c r="M2489" s="9">
        <f t="shared" si="130"/>
        <v>31.672413793103448</v>
      </c>
      <c r="N2489" s="9">
        <v>7</v>
      </c>
      <c r="O2489" s="9">
        <v>1</v>
      </c>
      <c r="P2489" s="9">
        <v>2</v>
      </c>
      <c r="Q2489" s="9">
        <v>25429</v>
      </c>
      <c r="R2489" s="9">
        <f t="shared" si="131"/>
        <v>438.43103448275861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1</v>
      </c>
      <c r="AA2489" s="5">
        <v>0</v>
      </c>
      <c r="AB2489" s="5">
        <v>0</v>
      </c>
      <c r="AC2489" s="5">
        <v>1</v>
      </c>
      <c r="AD2489" s="5">
        <v>0</v>
      </c>
      <c r="AE2489" s="115">
        <v>16781</v>
      </c>
      <c r="AF2489" s="5">
        <v>0</v>
      </c>
    </row>
    <row r="2490" spans="1:32" x14ac:dyDescent="0.25">
      <c r="A2490" s="2">
        <v>2012</v>
      </c>
      <c r="B2490" s="1" t="s">
        <v>30</v>
      </c>
      <c r="C2490" s="9">
        <v>176</v>
      </c>
      <c r="D2490" s="9">
        <v>21056</v>
      </c>
      <c r="E2490" s="9">
        <f t="shared" si="132"/>
        <v>9969.69696969697</v>
      </c>
      <c r="F2490" s="9">
        <v>4291</v>
      </c>
      <c r="G2490" s="9">
        <v>1023</v>
      </c>
      <c r="H2490" s="9">
        <v>450</v>
      </c>
      <c r="I2490" s="9">
        <v>0</v>
      </c>
      <c r="J2490" s="9">
        <v>0</v>
      </c>
      <c r="K2490" s="9">
        <v>0</v>
      </c>
      <c r="L2490" s="9">
        <v>11164</v>
      </c>
      <c r="M2490" s="9">
        <f t="shared" si="130"/>
        <v>63.43181818181818</v>
      </c>
      <c r="N2490" s="9">
        <v>28</v>
      </c>
      <c r="O2490" s="9">
        <v>7</v>
      </c>
      <c r="P2490" s="9">
        <v>1</v>
      </c>
      <c r="Q2490" s="9">
        <v>106897</v>
      </c>
      <c r="R2490" s="9">
        <f t="shared" si="131"/>
        <v>607.36931818181813</v>
      </c>
      <c r="S2490" s="5">
        <v>1</v>
      </c>
      <c r="T2490" s="5">
        <v>0</v>
      </c>
      <c r="U2490" s="5">
        <v>1</v>
      </c>
      <c r="V2490" s="5">
        <v>0</v>
      </c>
      <c r="W2490" s="5">
        <v>0</v>
      </c>
      <c r="X2490" s="5">
        <v>0</v>
      </c>
      <c r="Y2490" s="5">
        <v>0</v>
      </c>
      <c r="Z2490" s="5">
        <v>1</v>
      </c>
      <c r="AA2490" s="5">
        <v>0</v>
      </c>
      <c r="AB2490" s="5">
        <v>0</v>
      </c>
      <c r="AC2490" s="5">
        <v>1</v>
      </c>
      <c r="AD2490" s="5">
        <v>0</v>
      </c>
      <c r="AE2490" s="115">
        <v>68327</v>
      </c>
      <c r="AF2490" s="5">
        <v>0</v>
      </c>
    </row>
    <row r="2491" spans="1:32" x14ac:dyDescent="0.25">
      <c r="A2491" s="2">
        <v>2012</v>
      </c>
      <c r="B2491" s="1" t="s">
        <v>29</v>
      </c>
      <c r="C2491" s="9">
        <v>65</v>
      </c>
      <c r="D2491" s="9">
        <v>5905</v>
      </c>
      <c r="E2491" s="9">
        <f t="shared" si="132"/>
        <v>7570.5128205128203</v>
      </c>
      <c r="F2491" s="9">
        <v>7852</v>
      </c>
      <c r="G2491" s="9">
        <v>693</v>
      </c>
      <c r="H2491" s="9">
        <v>300</v>
      </c>
      <c r="I2491" s="9">
        <v>0</v>
      </c>
      <c r="J2491" s="9">
        <v>0</v>
      </c>
      <c r="K2491" s="9">
        <v>0</v>
      </c>
      <c r="L2491" s="9">
        <v>11327</v>
      </c>
      <c r="M2491" s="9">
        <f t="shared" si="130"/>
        <v>174.26153846153846</v>
      </c>
      <c r="N2491" s="9">
        <v>19</v>
      </c>
      <c r="O2491" s="9">
        <v>8</v>
      </c>
      <c r="P2491" s="9">
        <v>2</v>
      </c>
      <c r="Q2491" s="9">
        <v>97108</v>
      </c>
      <c r="R2491" s="9">
        <f t="shared" si="131"/>
        <v>1493.9692307692308</v>
      </c>
      <c r="S2491" s="5">
        <v>1</v>
      </c>
      <c r="T2491" s="5">
        <v>0</v>
      </c>
      <c r="U2491" s="5">
        <v>1</v>
      </c>
      <c r="V2491" s="5">
        <v>0</v>
      </c>
      <c r="W2491" s="5">
        <v>0</v>
      </c>
      <c r="X2491" s="5">
        <v>0</v>
      </c>
      <c r="Y2491" s="5">
        <v>0</v>
      </c>
      <c r="Z2491" s="5">
        <v>1</v>
      </c>
      <c r="AA2491" s="5">
        <v>0</v>
      </c>
      <c r="AB2491" s="5">
        <v>0</v>
      </c>
      <c r="AC2491" s="5">
        <v>1</v>
      </c>
      <c r="AD2491" s="5">
        <v>0</v>
      </c>
      <c r="AE2491" s="115">
        <v>24315</v>
      </c>
      <c r="AF2491" s="5">
        <v>1</v>
      </c>
    </row>
    <row r="2492" spans="1:32" x14ac:dyDescent="0.25">
      <c r="A2492" s="2">
        <v>2012</v>
      </c>
      <c r="B2492" s="1" t="s">
        <v>30</v>
      </c>
      <c r="C2492" s="9">
        <v>86</v>
      </c>
      <c r="D2492" s="9">
        <v>12178</v>
      </c>
      <c r="E2492" s="9">
        <f t="shared" si="132"/>
        <v>11800.387596899225</v>
      </c>
      <c r="F2492" s="9">
        <v>657</v>
      </c>
      <c r="G2492" s="9">
        <v>415</v>
      </c>
      <c r="H2492" s="9">
        <v>210</v>
      </c>
      <c r="I2492" s="9">
        <v>0</v>
      </c>
      <c r="J2492" s="9">
        <v>0</v>
      </c>
      <c r="K2492" s="9">
        <v>0</v>
      </c>
      <c r="L2492" s="9">
        <v>7198</v>
      </c>
      <c r="M2492" s="9">
        <f t="shared" si="130"/>
        <v>83.697674418604649</v>
      </c>
      <c r="N2492" s="9">
        <v>18</v>
      </c>
      <c r="O2492" s="9">
        <v>7</v>
      </c>
      <c r="P2492" s="9">
        <v>1</v>
      </c>
      <c r="Q2492" s="9">
        <v>54026</v>
      </c>
      <c r="R2492" s="9">
        <f t="shared" si="131"/>
        <v>628.20930232558135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1</v>
      </c>
      <c r="AA2492" s="5">
        <v>0</v>
      </c>
      <c r="AB2492" s="5">
        <v>0</v>
      </c>
      <c r="AC2492" s="5">
        <v>1</v>
      </c>
      <c r="AD2492" s="5">
        <v>0</v>
      </c>
      <c r="AE2492" s="115">
        <v>23671</v>
      </c>
      <c r="AF2492" s="5">
        <v>0</v>
      </c>
    </row>
    <row r="2493" spans="1:32" x14ac:dyDescent="0.25">
      <c r="A2493" s="2">
        <v>2012</v>
      </c>
      <c r="B2493" s="1" t="s">
        <v>29</v>
      </c>
      <c r="C2493" s="9">
        <v>172</v>
      </c>
      <c r="D2493" s="9">
        <v>23826</v>
      </c>
      <c r="E2493" s="9">
        <f t="shared" si="132"/>
        <v>11543.60465116279</v>
      </c>
      <c r="F2493" s="9">
        <v>10522</v>
      </c>
      <c r="G2493" s="9">
        <v>1193</v>
      </c>
      <c r="H2493" s="9">
        <v>512</v>
      </c>
      <c r="I2493" s="9">
        <v>0</v>
      </c>
      <c r="J2493" s="9">
        <v>0</v>
      </c>
      <c r="K2493" s="9">
        <v>0</v>
      </c>
      <c r="L2493" s="9">
        <v>4899</v>
      </c>
      <c r="M2493" s="9">
        <f t="shared" si="130"/>
        <v>28.482558139534884</v>
      </c>
      <c r="N2493" s="9">
        <v>17</v>
      </c>
      <c r="O2493" s="9">
        <v>1</v>
      </c>
      <c r="P2493" s="9">
        <v>1</v>
      </c>
      <c r="Q2493" s="9">
        <v>119334</v>
      </c>
      <c r="R2493" s="9">
        <f t="shared" si="131"/>
        <v>693.80232558139539</v>
      </c>
      <c r="S2493" s="5">
        <v>1</v>
      </c>
      <c r="T2493" s="5">
        <v>0</v>
      </c>
      <c r="U2493" s="5">
        <v>1</v>
      </c>
      <c r="V2493" s="5">
        <v>0</v>
      </c>
      <c r="W2493" s="5">
        <v>0</v>
      </c>
      <c r="X2493" s="5">
        <v>0</v>
      </c>
      <c r="Y2493" s="5">
        <v>0</v>
      </c>
      <c r="Z2493" s="5">
        <v>1</v>
      </c>
      <c r="AA2493" s="5">
        <v>0</v>
      </c>
      <c r="AB2493" s="5">
        <v>0</v>
      </c>
      <c r="AC2493" s="5">
        <v>1</v>
      </c>
      <c r="AD2493" s="5">
        <v>0</v>
      </c>
      <c r="AE2493" s="115">
        <v>93578</v>
      </c>
      <c r="AF2493" s="5">
        <v>1</v>
      </c>
    </row>
    <row r="2494" spans="1:32" x14ac:dyDescent="0.25">
      <c r="A2494" s="2">
        <v>2012</v>
      </c>
      <c r="B2494" s="1" t="s">
        <v>30</v>
      </c>
      <c r="C2494" s="9">
        <v>91</v>
      </c>
      <c r="D2494" s="9">
        <v>14370</v>
      </c>
      <c r="E2494" s="9">
        <f t="shared" si="132"/>
        <v>13159.340659340658</v>
      </c>
      <c r="F2494" s="9">
        <v>2503</v>
      </c>
      <c r="G2494" s="9">
        <v>538</v>
      </c>
      <c r="H2494" s="9">
        <v>325</v>
      </c>
      <c r="I2494" s="9">
        <v>0</v>
      </c>
      <c r="J2494" s="9">
        <v>0</v>
      </c>
      <c r="K2494" s="9">
        <v>0</v>
      </c>
      <c r="L2494" s="9">
        <v>8569</v>
      </c>
      <c r="M2494" s="9">
        <f t="shared" si="130"/>
        <v>94.164835164835168</v>
      </c>
      <c r="N2494" s="9">
        <v>30</v>
      </c>
      <c r="O2494" s="9">
        <v>6</v>
      </c>
      <c r="P2494" s="9">
        <v>3</v>
      </c>
      <c r="Q2494" s="9">
        <v>64584</v>
      </c>
      <c r="R2494" s="9">
        <f t="shared" si="131"/>
        <v>709.71428571428567</v>
      </c>
      <c r="S2494" s="5">
        <v>1</v>
      </c>
      <c r="T2494" s="5">
        <v>0</v>
      </c>
      <c r="U2494" s="5">
        <v>1</v>
      </c>
      <c r="V2494" s="5">
        <v>0</v>
      </c>
      <c r="W2494" s="5">
        <v>0</v>
      </c>
      <c r="X2494" s="5">
        <v>0</v>
      </c>
      <c r="Y2494" s="5">
        <v>0</v>
      </c>
      <c r="Z2494" s="5">
        <v>1</v>
      </c>
      <c r="AA2494" s="5">
        <v>0</v>
      </c>
      <c r="AB2494" s="5">
        <v>0</v>
      </c>
      <c r="AC2494" s="5">
        <v>1</v>
      </c>
      <c r="AD2494" s="5">
        <v>0</v>
      </c>
      <c r="AE2494" s="115">
        <v>26129</v>
      </c>
      <c r="AF2494" s="5">
        <v>1</v>
      </c>
    </row>
    <row r="2495" spans="1:32" x14ac:dyDescent="0.25">
      <c r="A2495" s="2">
        <v>2012</v>
      </c>
      <c r="B2495" s="1" t="s">
        <v>30</v>
      </c>
      <c r="C2495" s="9">
        <v>42</v>
      </c>
      <c r="D2495" s="9">
        <v>5740</v>
      </c>
      <c r="E2495" s="9">
        <f t="shared" si="132"/>
        <v>11388.888888888887</v>
      </c>
      <c r="F2495" s="9">
        <v>641</v>
      </c>
      <c r="G2495" s="9">
        <v>370</v>
      </c>
      <c r="H2495" s="9">
        <v>184</v>
      </c>
      <c r="I2495" s="9">
        <v>0</v>
      </c>
      <c r="J2495" s="9">
        <v>0</v>
      </c>
      <c r="K2495" s="9">
        <v>0</v>
      </c>
      <c r="L2495" s="9">
        <v>2516</v>
      </c>
      <c r="M2495" s="9">
        <f t="shared" si="130"/>
        <v>59.904761904761905</v>
      </c>
      <c r="N2495" s="9">
        <v>9</v>
      </c>
      <c r="O2495" s="9">
        <v>1</v>
      </c>
      <c r="P2495" s="9">
        <v>0</v>
      </c>
      <c r="Q2495" s="9">
        <v>32241</v>
      </c>
      <c r="R2495" s="9">
        <f t="shared" si="131"/>
        <v>767.64285714285711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  <c r="Z2495" s="5">
        <v>1</v>
      </c>
      <c r="AA2495" s="5">
        <v>0</v>
      </c>
      <c r="AB2495" s="5">
        <v>0</v>
      </c>
      <c r="AC2495" s="5">
        <v>1</v>
      </c>
      <c r="AD2495" s="5">
        <v>0</v>
      </c>
      <c r="AE2495" s="115">
        <v>16901</v>
      </c>
      <c r="AF2495" s="5">
        <v>0</v>
      </c>
    </row>
    <row r="2496" spans="1:32" x14ac:dyDescent="0.25">
      <c r="A2496" s="2">
        <v>2012</v>
      </c>
      <c r="B2496" s="1" t="s">
        <v>29</v>
      </c>
      <c r="C2496" s="9">
        <v>41</v>
      </c>
      <c r="D2496" s="9">
        <v>3944</v>
      </c>
      <c r="E2496" s="9">
        <f t="shared" si="132"/>
        <v>8016.2601626016258</v>
      </c>
      <c r="F2496" s="9">
        <v>3274</v>
      </c>
      <c r="G2496" s="9">
        <v>9</v>
      </c>
      <c r="H2496" s="9">
        <v>0</v>
      </c>
      <c r="I2496" s="9">
        <v>0</v>
      </c>
      <c r="J2496" s="9">
        <v>0</v>
      </c>
      <c r="K2496" s="9">
        <v>0</v>
      </c>
      <c r="L2496" s="9">
        <v>4044</v>
      </c>
      <c r="M2496" s="9">
        <f t="shared" si="130"/>
        <v>98.634146341463421</v>
      </c>
      <c r="N2496" s="9">
        <v>20</v>
      </c>
      <c r="O2496" s="9">
        <v>5</v>
      </c>
      <c r="P2496" s="9">
        <v>1</v>
      </c>
      <c r="Q2496" s="9">
        <v>41862</v>
      </c>
      <c r="R2496" s="9">
        <f t="shared" si="131"/>
        <v>1021.0243902439024</v>
      </c>
      <c r="S2496" s="5">
        <v>1</v>
      </c>
      <c r="T2496" s="5">
        <v>1</v>
      </c>
      <c r="U2496" s="5">
        <v>1</v>
      </c>
      <c r="V2496" s="5">
        <v>0</v>
      </c>
      <c r="W2496" s="5">
        <v>0</v>
      </c>
      <c r="X2496" s="5">
        <v>0</v>
      </c>
      <c r="Y2496" s="5">
        <v>0</v>
      </c>
      <c r="Z2496" s="5">
        <v>1</v>
      </c>
      <c r="AA2496" s="5">
        <v>0</v>
      </c>
      <c r="AB2496" s="5">
        <v>0</v>
      </c>
      <c r="AC2496" s="5">
        <v>0</v>
      </c>
      <c r="AD2496" s="5">
        <v>0</v>
      </c>
      <c r="AE2496" s="115">
        <v>11888</v>
      </c>
      <c r="AF2496" s="5">
        <v>1</v>
      </c>
    </row>
    <row r="2497" spans="1:32" x14ac:dyDescent="0.25">
      <c r="A2497" s="2">
        <v>2012</v>
      </c>
      <c r="B2497" s="1" t="s">
        <v>29</v>
      </c>
      <c r="C2497" s="9">
        <v>7</v>
      </c>
      <c r="D2497" s="9">
        <v>1320</v>
      </c>
      <c r="E2497" s="9">
        <f t="shared" si="132"/>
        <v>15714.285714285716</v>
      </c>
      <c r="F2497" s="9">
        <v>2615</v>
      </c>
      <c r="G2497" s="9">
        <v>0</v>
      </c>
      <c r="H2497" s="9">
        <v>0</v>
      </c>
      <c r="I2497" s="9">
        <v>0</v>
      </c>
      <c r="J2497" s="9">
        <v>0</v>
      </c>
      <c r="K2497" s="9">
        <v>0</v>
      </c>
      <c r="L2497" s="9">
        <v>150</v>
      </c>
      <c r="M2497" s="9">
        <f t="shared" si="130"/>
        <v>21.428571428571427</v>
      </c>
      <c r="N2497" s="9">
        <v>0</v>
      </c>
      <c r="O2497" s="9">
        <v>0</v>
      </c>
      <c r="P2497" s="9">
        <v>0</v>
      </c>
      <c r="Q2497" s="9">
        <v>13500</v>
      </c>
      <c r="R2497" s="9">
        <f t="shared" si="131"/>
        <v>1928.5714285714287</v>
      </c>
      <c r="S2497" s="5">
        <v>0</v>
      </c>
      <c r="T2497" s="5">
        <v>0</v>
      </c>
      <c r="U2497" s="5">
        <v>1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115">
        <v>9892</v>
      </c>
      <c r="AF2497" s="5">
        <v>1</v>
      </c>
    </row>
    <row r="2498" spans="1:32" x14ac:dyDescent="0.25">
      <c r="A2498" s="2">
        <v>2012</v>
      </c>
      <c r="B2498" s="1" t="s">
        <v>29</v>
      </c>
      <c r="C2498" s="9">
        <v>77</v>
      </c>
      <c r="D2498" s="9">
        <v>7343</v>
      </c>
      <c r="E2498" s="9">
        <f t="shared" si="132"/>
        <v>7946.9696969696961</v>
      </c>
      <c r="F2498" s="9">
        <v>0</v>
      </c>
      <c r="G2498" s="9">
        <v>418</v>
      </c>
      <c r="H2498" s="9">
        <v>368</v>
      </c>
      <c r="I2498" s="9">
        <v>0</v>
      </c>
      <c r="J2498" s="9">
        <v>0</v>
      </c>
      <c r="K2498" s="9">
        <v>0</v>
      </c>
      <c r="L2498" s="9">
        <v>4883</v>
      </c>
      <c r="M2498" s="9">
        <f t="shared" si="130"/>
        <v>63.415584415584412</v>
      </c>
      <c r="N2498" s="9">
        <v>0</v>
      </c>
      <c r="O2498" s="9">
        <v>10</v>
      </c>
      <c r="P2498" s="9">
        <v>0</v>
      </c>
      <c r="Q2498" s="9">
        <v>55407</v>
      </c>
      <c r="R2498" s="9">
        <f t="shared" si="131"/>
        <v>719.57142857142856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1</v>
      </c>
      <c r="AA2498" s="5">
        <v>0</v>
      </c>
      <c r="AB2498" s="5">
        <v>0</v>
      </c>
      <c r="AC2498" s="5">
        <v>1</v>
      </c>
      <c r="AD2498" s="5">
        <v>0</v>
      </c>
      <c r="AE2498" s="115">
        <v>12006</v>
      </c>
      <c r="AF2498" s="5">
        <v>0</v>
      </c>
    </row>
    <row r="2499" spans="1:32" x14ac:dyDescent="0.25">
      <c r="A2499" s="2">
        <v>2012</v>
      </c>
      <c r="B2499" s="1" t="s">
        <v>29</v>
      </c>
      <c r="C2499" s="9">
        <v>3</v>
      </c>
      <c r="D2499" s="9">
        <v>68</v>
      </c>
      <c r="E2499" s="9">
        <f t="shared" si="132"/>
        <v>1888.8888888888891</v>
      </c>
      <c r="F2499" s="9">
        <v>3031</v>
      </c>
      <c r="G2499" s="9">
        <v>243</v>
      </c>
      <c r="H2499" s="9">
        <v>10</v>
      </c>
      <c r="I2499" s="9">
        <v>34</v>
      </c>
      <c r="J2499" s="9">
        <v>0</v>
      </c>
      <c r="K2499" s="9">
        <v>0</v>
      </c>
      <c r="L2499" s="9">
        <v>3220</v>
      </c>
      <c r="M2499" s="9">
        <f t="shared" si="130"/>
        <v>1073.3333333333333</v>
      </c>
      <c r="N2499" s="9">
        <v>18</v>
      </c>
      <c r="O2499" s="9">
        <v>0</v>
      </c>
      <c r="P2499" s="9">
        <v>0</v>
      </c>
      <c r="Q2499" s="9">
        <v>2911</v>
      </c>
      <c r="R2499" s="9">
        <f t="shared" si="131"/>
        <v>970.33333333333337</v>
      </c>
      <c r="S2499" s="5">
        <v>1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1</v>
      </c>
      <c r="AA2499" s="5">
        <v>1</v>
      </c>
      <c r="AB2499" s="5">
        <v>0</v>
      </c>
      <c r="AC2499" s="5">
        <v>1</v>
      </c>
      <c r="AD2499" s="5">
        <v>0</v>
      </c>
      <c r="AE2499" s="115">
        <v>13566</v>
      </c>
      <c r="AF2499" s="5">
        <v>1</v>
      </c>
    </row>
    <row r="2500" spans="1:32" x14ac:dyDescent="0.25">
      <c r="A2500" s="2">
        <v>2012</v>
      </c>
      <c r="B2500" s="1" t="s">
        <v>29</v>
      </c>
      <c r="C2500" s="9">
        <v>6</v>
      </c>
      <c r="D2500" s="9">
        <v>552</v>
      </c>
      <c r="E2500" s="9">
        <f t="shared" si="132"/>
        <v>7666.666666666667</v>
      </c>
      <c r="F2500" s="9">
        <v>825</v>
      </c>
      <c r="G2500" s="9">
        <v>0</v>
      </c>
      <c r="H2500" s="9">
        <v>0</v>
      </c>
      <c r="I2500" s="9">
        <v>0</v>
      </c>
      <c r="J2500" s="9">
        <v>0</v>
      </c>
      <c r="K2500" s="9">
        <v>0</v>
      </c>
      <c r="L2500" s="9">
        <v>683</v>
      </c>
      <c r="M2500" s="9">
        <f t="shared" ref="M2500:M2563" si="133">L2500/C2500</f>
        <v>113.83333333333333</v>
      </c>
      <c r="N2500" s="9">
        <v>3</v>
      </c>
      <c r="O2500" s="9">
        <v>0</v>
      </c>
      <c r="P2500" s="9">
        <v>0</v>
      </c>
      <c r="Q2500" s="9">
        <v>3624</v>
      </c>
      <c r="R2500" s="9">
        <f t="shared" ref="R2500:R2563" si="134">Q2500/C2500</f>
        <v>604</v>
      </c>
      <c r="S2500" s="5">
        <v>1</v>
      </c>
      <c r="T2500" s="5">
        <v>0</v>
      </c>
      <c r="U2500" s="5">
        <v>1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0</v>
      </c>
      <c r="AD2500" s="5">
        <v>0</v>
      </c>
      <c r="AE2500" s="115">
        <v>3850</v>
      </c>
      <c r="AF2500" s="5">
        <v>1</v>
      </c>
    </row>
    <row r="2501" spans="1:32" x14ac:dyDescent="0.25">
      <c r="A2501" s="2">
        <v>2012</v>
      </c>
      <c r="B2501" s="1" t="s">
        <v>30</v>
      </c>
      <c r="C2501" s="9">
        <v>20</v>
      </c>
      <c r="D2501" s="9">
        <v>1764</v>
      </c>
      <c r="E2501" s="9">
        <f t="shared" ref="E2501:E2511" si="135">D2501/C2501/12*1000</f>
        <v>7350.0000000000009</v>
      </c>
      <c r="F2501" s="9">
        <v>1535</v>
      </c>
      <c r="G2501" s="9">
        <v>197</v>
      </c>
      <c r="H2501" s="9">
        <v>85</v>
      </c>
      <c r="I2501" s="9">
        <v>0</v>
      </c>
      <c r="J2501" s="9">
        <v>0</v>
      </c>
      <c r="K2501" s="9">
        <v>0</v>
      </c>
      <c r="L2501" s="9">
        <v>2600</v>
      </c>
      <c r="M2501" s="9">
        <f t="shared" si="133"/>
        <v>130</v>
      </c>
      <c r="N2501" s="9">
        <v>7</v>
      </c>
      <c r="O2501" s="9">
        <v>3</v>
      </c>
      <c r="P2501" s="9">
        <v>0</v>
      </c>
      <c r="Q2501" s="9">
        <v>6642</v>
      </c>
      <c r="R2501" s="9">
        <f t="shared" si="134"/>
        <v>332.1</v>
      </c>
      <c r="S2501" s="5">
        <v>1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1</v>
      </c>
      <c r="AA2501" s="5">
        <v>0</v>
      </c>
      <c r="AB2501" s="5">
        <v>0</v>
      </c>
      <c r="AC2501" s="5">
        <v>1</v>
      </c>
      <c r="AD2501" s="5">
        <v>0</v>
      </c>
      <c r="AE2501" s="115">
        <v>3222</v>
      </c>
      <c r="AF2501" s="5">
        <v>0</v>
      </c>
    </row>
    <row r="2502" spans="1:32" x14ac:dyDescent="0.25">
      <c r="A2502" s="2">
        <v>2012</v>
      </c>
      <c r="B2502" s="1" t="s">
        <v>30</v>
      </c>
      <c r="C2502" s="9">
        <v>79</v>
      </c>
      <c r="D2502" s="9">
        <v>9968</v>
      </c>
      <c r="E2502" s="9">
        <f t="shared" si="135"/>
        <v>10514.767932489453</v>
      </c>
      <c r="F2502" s="9">
        <v>2587</v>
      </c>
      <c r="G2502" s="9">
        <v>1117</v>
      </c>
      <c r="H2502" s="9">
        <v>504</v>
      </c>
      <c r="I2502" s="9">
        <v>0</v>
      </c>
      <c r="J2502" s="9">
        <v>0</v>
      </c>
      <c r="K2502" s="9">
        <v>0</v>
      </c>
      <c r="L2502" s="9">
        <v>9339</v>
      </c>
      <c r="M2502" s="9">
        <f t="shared" si="133"/>
        <v>118.21518987341773</v>
      </c>
      <c r="N2502" s="9">
        <v>18</v>
      </c>
      <c r="O2502" s="9">
        <v>3</v>
      </c>
      <c r="P2502" s="9">
        <v>2</v>
      </c>
      <c r="Q2502" s="9">
        <v>91300</v>
      </c>
      <c r="R2502" s="9">
        <f t="shared" si="134"/>
        <v>1155.6962025316457</v>
      </c>
      <c r="S2502" s="5">
        <v>1</v>
      </c>
      <c r="T2502" s="5">
        <v>0</v>
      </c>
      <c r="U2502" s="5">
        <v>1</v>
      </c>
      <c r="V2502" s="5">
        <v>0</v>
      </c>
      <c r="W2502" s="5">
        <v>0</v>
      </c>
      <c r="X2502" s="5">
        <v>0</v>
      </c>
      <c r="Y2502" s="5">
        <v>0</v>
      </c>
      <c r="Z2502" s="5">
        <v>1</v>
      </c>
      <c r="AA2502" s="5">
        <v>0</v>
      </c>
      <c r="AB2502" s="5">
        <v>0</v>
      </c>
      <c r="AC2502" s="5">
        <v>1</v>
      </c>
      <c r="AD2502" s="5">
        <v>0</v>
      </c>
      <c r="AE2502" s="115">
        <v>32718</v>
      </c>
      <c r="AF2502" s="5">
        <v>1</v>
      </c>
    </row>
    <row r="2503" spans="1:32" x14ac:dyDescent="0.25">
      <c r="A2503" s="2">
        <v>2012</v>
      </c>
      <c r="B2503" s="1" t="s">
        <v>31</v>
      </c>
      <c r="C2503" s="9">
        <v>120</v>
      </c>
      <c r="D2503" s="9">
        <v>17244</v>
      </c>
      <c r="E2503" s="9">
        <f t="shared" si="135"/>
        <v>11975</v>
      </c>
      <c r="F2503" s="9">
        <v>3222</v>
      </c>
      <c r="G2503" s="9">
        <v>1098</v>
      </c>
      <c r="H2503" s="9">
        <v>630</v>
      </c>
      <c r="I2503" s="9">
        <v>0</v>
      </c>
      <c r="J2503" s="9">
        <v>0</v>
      </c>
      <c r="K2503" s="9">
        <v>0</v>
      </c>
      <c r="L2503" s="9">
        <v>8294</v>
      </c>
      <c r="M2503" s="9">
        <f t="shared" si="133"/>
        <v>69.11666666666666</v>
      </c>
      <c r="N2503" s="9">
        <v>24</v>
      </c>
      <c r="O2503" s="9">
        <v>4</v>
      </c>
      <c r="P2503" s="9">
        <v>5</v>
      </c>
      <c r="Q2503" s="9">
        <v>105934</v>
      </c>
      <c r="R2503" s="9">
        <f t="shared" si="134"/>
        <v>882.7833333333333</v>
      </c>
      <c r="S2503" s="5">
        <v>1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1</v>
      </c>
      <c r="AA2503" s="5">
        <v>0</v>
      </c>
      <c r="AB2503" s="5">
        <v>0</v>
      </c>
      <c r="AC2503" s="5">
        <v>1</v>
      </c>
      <c r="AD2503" s="5">
        <v>0</v>
      </c>
      <c r="AE2503" s="115">
        <v>35117</v>
      </c>
      <c r="AF2503" s="5">
        <v>1</v>
      </c>
    </row>
    <row r="2504" spans="1:32" x14ac:dyDescent="0.25">
      <c r="A2504" s="2">
        <v>2012</v>
      </c>
      <c r="B2504" s="1" t="s">
        <v>30</v>
      </c>
      <c r="C2504" s="9">
        <v>6</v>
      </c>
      <c r="D2504" s="9">
        <v>644</v>
      </c>
      <c r="E2504" s="9">
        <f t="shared" si="135"/>
        <v>8944.4444444444453</v>
      </c>
      <c r="F2504" s="9">
        <v>1070</v>
      </c>
      <c r="G2504" s="9">
        <v>0</v>
      </c>
      <c r="H2504" s="9">
        <v>0</v>
      </c>
      <c r="I2504" s="9">
        <v>0</v>
      </c>
      <c r="J2504" s="9">
        <v>0</v>
      </c>
      <c r="K2504" s="9">
        <v>0</v>
      </c>
      <c r="L2504" s="9">
        <v>2215</v>
      </c>
      <c r="M2504" s="9">
        <f t="shared" si="133"/>
        <v>369.16666666666669</v>
      </c>
      <c r="N2504" s="9">
        <v>7</v>
      </c>
      <c r="O2504" s="9">
        <v>1</v>
      </c>
      <c r="P2504" s="9">
        <v>1</v>
      </c>
      <c r="Q2504" s="9">
        <v>12042</v>
      </c>
      <c r="R2504" s="9">
        <f t="shared" si="134"/>
        <v>2007</v>
      </c>
      <c r="S2504" s="5">
        <v>1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0</v>
      </c>
      <c r="AD2504" s="5">
        <v>0</v>
      </c>
      <c r="AE2504" s="115">
        <v>1392</v>
      </c>
      <c r="AF2504" s="5">
        <v>1</v>
      </c>
    </row>
    <row r="2505" spans="1:32" x14ac:dyDescent="0.25">
      <c r="A2505" s="2">
        <v>2012</v>
      </c>
      <c r="B2505" s="1" t="s">
        <v>30</v>
      </c>
      <c r="C2505" s="9">
        <v>80</v>
      </c>
      <c r="D2505" s="9">
        <v>10851</v>
      </c>
      <c r="E2505" s="9">
        <f t="shared" si="135"/>
        <v>11303.125</v>
      </c>
      <c r="F2505" s="9">
        <v>2490</v>
      </c>
      <c r="G2505" s="9">
        <v>776</v>
      </c>
      <c r="H2505" s="9">
        <v>285</v>
      </c>
      <c r="I2505" s="9">
        <v>0</v>
      </c>
      <c r="J2505" s="9">
        <v>0</v>
      </c>
      <c r="K2505" s="9">
        <v>0</v>
      </c>
      <c r="L2505" s="9">
        <v>9024</v>
      </c>
      <c r="M2505" s="9">
        <f t="shared" si="133"/>
        <v>112.8</v>
      </c>
      <c r="N2505" s="9">
        <v>23</v>
      </c>
      <c r="O2505" s="9">
        <v>2</v>
      </c>
      <c r="P2505" s="9">
        <v>1</v>
      </c>
      <c r="Q2505" s="9">
        <v>44145</v>
      </c>
      <c r="R2505" s="9">
        <f t="shared" si="134"/>
        <v>551.8125</v>
      </c>
      <c r="S2505" s="5">
        <v>1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1</v>
      </c>
      <c r="AA2505" s="5">
        <v>0</v>
      </c>
      <c r="AB2505" s="5">
        <v>0</v>
      </c>
      <c r="AC2505" s="5">
        <v>1</v>
      </c>
      <c r="AD2505" s="5">
        <v>0</v>
      </c>
      <c r="AE2505" s="115">
        <v>18686</v>
      </c>
      <c r="AF2505" s="5">
        <v>0</v>
      </c>
    </row>
    <row r="2506" spans="1:32" x14ac:dyDescent="0.25">
      <c r="A2506" s="2">
        <v>2012</v>
      </c>
      <c r="B2506" s="1" t="s">
        <v>30</v>
      </c>
      <c r="C2506" s="9">
        <v>9</v>
      </c>
      <c r="D2506" s="9">
        <v>428</v>
      </c>
      <c r="E2506" s="9">
        <f t="shared" si="135"/>
        <v>3962.962962962963</v>
      </c>
      <c r="F2506" s="9">
        <v>1490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10</v>
      </c>
      <c r="M2506" s="9">
        <f t="shared" si="133"/>
        <v>1.1111111111111112</v>
      </c>
      <c r="N2506" s="9">
        <v>0</v>
      </c>
      <c r="O2506" s="9">
        <v>0</v>
      </c>
      <c r="P2506" s="9">
        <v>0</v>
      </c>
      <c r="Q2506" s="9">
        <v>9797</v>
      </c>
      <c r="R2506" s="9">
        <f t="shared" si="134"/>
        <v>1088.5555555555557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0</v>
      </c>
      <c r="AD2506" s="5">
        <v>0</v>
      </c>
      <c r="AE2506" s="115">
        <v>843</v>
      </c>
      <c r="AF2506" s="5">
        <v>0</v>
      </c>
    </row>
    <row r="2507" spans="1:32" x14ac:dyDescent="0.25">
      <c r="A2507" s="2">
        <v>2012</v>
      </c>
      <c r="B2507" s="1" t="s">
        <v>30</v>
      </c>
      <c r="C2507" s="9">
        <v>11</v>
      </c>
      <c r="D2507" s="9">
        <v>1185</v>
      </c>
      <c r="E2507" s="9">
        <f t="shared" si="135"/>
        <v>8977.2727272727279</v>
      </c>
      <c r="F2507" s="9">
        <v>1238</v>
      </c>
      <c r="G2507" s="9">
        <v>129</v>
      </c>
      <c r="H2507" s="9">
        <v>117</v>
      </c>
      <c r="I2507" s="9">
        <v>0</v>
      </c>
      <c r="J2507" s="9">
        <v>0</v>
      </c>
      <c r="K2507" s="9">
        <v>0</v>
      </c>
      <c r="L2507" s="9">
        <v>245</v>
      </c>
      <c r="M2507" s="9">
        <f t="shared" si="133"/>
        <v>22.272727272727273</v>
      </c>
      <c r="N2507" s="9">
        <v>2</v>
      </c>
      <c r="O2507" s="9">
        <v>1</v>
      </c>
      <c r="P2507" s="9">
        <v>0</v>
      </c>
      <c r="Q2507" s="9">
        <v>4496</v>
      </c>
      <c r="R2507" s="9">
        <f t="shared" si="134"/>
        <v>408.72727272727275</v>
      </c>
      <c r="S2507" s="5">
        <v>1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1</v>
      </c>
      <c r="AA2507" s="5">
        <v>0</v>
      </c>
      <c r="AB2507" s="5">
        <v>0</v>
      </c>
      <c r="AC2507" s="5">
        <v>1</v>
      </c>
      <c r="AD2507" s="5">
        <v>0</v>
      </c>
      <c r="AE2507" s="115">
        <v>2557</v>
      </c>
      <c r="AF2507" s="5">
        <v>0</v>
      </c>
    </row>
    <row r="2508" spans="1:32" x14ac:dyDescent="0.25">
      <c r="A2508" s="2">
        <v>2012</v>
      </c>
      <c r="B2508" s="1" t="s">
        <v>29</v>
      </c>
      <c r="C2508" s="9">
        <v>6</v>
      </c>
      <c r="D2508" s="9">
        <v>591</v>
      </c>
      <c r="E2508" s="9">
        <f t="shared" si="135"/>
        <v>8208.3333333333339</v>
      </c>
      <c r="F2508" s="9">
        <v>1786</v>
      </c>
      <c r="G2508" s="9">
        <v>0</v>
      </c>
      <c r="H2508" s="9">
        <v>0</v>
      </c>
      <c r="I2508" s="9">
        <v>0</v>
      </c>
      <c r="J2508" s="9">
        <v>0</v>
      </c>
      <c r="K2508" s="9">
        <v>0</v>
      </c>
      <c r="L2508" s="9">
        <v>1028</v>
      </c>
      <c r="M2508" s="9">
        <f t="shared" si="133"/>
        <v>171.33333333333334</v>
      </c>
      <c r="N2508" s="9">
        <v>3</v>
      </c>
      <c r="O2508" s="9">
        <v>2</v>
      </c>
      <c r="P2508" s="9">
        <v>0</v>
      </c>
      <c r="Q2508" s="9">
        <v>98865</v>
      </c>
      <c r="R2508" s="9">
        <f t="shared" si="134"/>
        <v>16477.5</v>
      </c>
      <c r="S2508" s="5">
        <v>1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115">
        <v>1115</v>
      </c>
      <c r="AF2508" s="5">
        <v>1</v>
      </c>
    </row>
    <row r="2509" spans="1:32" x14ac:dyDescent="0.25">
      <c r="A2509" s="2">
        <v>2012</v>
      </c>
      <c r="B2509" s="1" t="s">
        <v>29</v>
      </c>
      <c r="C2509" s="9">
        <v>2</v>
      </c>
      <c r="D2509" s="9">
        <v>173</v>
      </c>
      <c r="E2509" s="9">
        <f t="shared" si="135"/>
        <v>7208.333333333333</v>
      </c>
      <c r="F2509" s="9">
        <v>250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245</v>
      </c>
      <c r="M2509" s="9">
        <f t="shared" si="133"/>
        <v>122.5</v>
      </c>
      <c r="N2509" s="9">
        <v>2</v>
      </c>
      <c r="O2509" s="9">
        <v>0</v>
      </c>
      <c r="P2509" s="9">
        <v>0</v>
      </c>
      <c r="Q2509" s="9">
        <v>12</v>
      </c>
      <c r="R2509" s="9">
        <f t="shared" si="134"/>
        <v>6</v>
      </c>
      <c r="S2509" s="5">
        <v>1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115">
        <v>507</v>
      </c>
      <c r="AF2509" s="5">
        <v>0</v>
      </c>
    </row>
    <row r="2510" spans="1:32" x14ac:dyDescent="0.25">
      <c r="A2510" s="2">
        <v>2012</v>
      </c>
      <c r="B2510" s="1" t="s">
        <v>31</v>
      </c>
      <c r="C2510" s="8">
        <v>256</v>
      </c>
      <c r="D2510" s="8">
        <v>70707</v>
      </c>
      <c r="E2510" s="9">
        <f t="shared" si="135"/>
        <v>23016.6015625</v>
      </c>
      <c r="F2510" s="8">
        <v>589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11120</v>
      </c>
      <c r="M2510" s="9">
        <f t="shared" si="133"/>
        <v>43.4375</v>
      </c>
      <c r="N2510" s="8">
        <v>14</v>
      </c>
      <c r="O2510" s="8">
        <v>0</v>
      </c>
      <c r="P2510" s="8">
        <v>0</v>
      </c>
      <c r="Q2510" s="8">
        <v>742231</v>
      </c>
      <c r="R2510" s="9">
        <f t="shared" si="134"/>
        <v>2899.33984375</v>
      </c>
      <c r="S2510" s="5">
        <v>0</v>
      </c>
      <c r="T2510" s="5">
        <v>0</v>
      </c>
      <c r="U2510" s="5">
        <v>0</v>
      </c>
      <c r="V2510" s="5">
        <v>0</v>
      </c>
      <c r="W2510" s="5">
        <v>1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0</v>
      </c>
      <c r="AD2510" s="5">
        <v>0</v>
      </c>
      <c r="AE2510" s="115">
        <v>244300</v>
      </c>
      <c r="AF2510" s="5">
        <v>1</v>
      </c>
    </row>
    <row r="2511" spans="1:32" x14ac:dyDescent="0.25">
      <c r="A2511" s="2">
        <v>2012</v>
      </c>
      <c r="B2511" s="1" t="s">
        <v>29</v>
      </c>
      <c r="C2511" s="9">
        <v>225</v>
      </c>
      <c r="D2511" s="9">
        <v>48721</v>
      </c>
      <c r="E2511" s="9">
        <f t="shared" si="135"/>
        <v>18044.814814814818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3153</v>
      </c>
      <c r="M2511" s="9">
        <f t="shared" si="133"/>
        <v>14.013333333333334</v>
      </c>
      <c r="N2511" s="9">
        <v>14</v>
      </c>
      <c r="O2511" s="9">
        <v>0</v>
      </c>
      <c r="P2511" s="9">
        <v>0</v>
      </c>
      <c r="Q2511" s="9">
        <v>76620</v>
      </c>
      <c r="R2511" s="9">
        <f t="shared" si="134"/>
        <v>340.53333333333336</v>
      </c>
      <c r="S2511" s="5">
        <v>0</v>
      </c>
      <c r="T2511" s="5">
        <v>0</v>
      </c>
      <c r="U2511" s="5">
        <v>0</v>
      </c>
      <c r="V2511" s="5">
        <v>0</v>
      </c>
      <c r="W2511" s="5">
        <v>1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115">
        <v>183171</v>
      </c>
      <c r="AF2511" s="5">
        <v>1</v>
      </c>
    </row>
    <row r="2512" spans="1:32" x14ac:dyDescent="0.25">
      <c r="A2512" s="2">
        <v>2011</v>
      </c>
      <c r="B2512" s="1" t="s">
        <v>29</v>
      </c>
      <c r="C2512" s="8">
        <v>61</v>
      </c>
      <c r="D2512" s="8">
        <v>4112</v>
      </c>
      <c r="E2512" s="8">
        <f t="shared" ref="E2512:E2567" si="136">D2512/C2512/12*1000</f>
        <v>5617.4863387978139</v>
      </c>
      <c r="F2512" s="8">
        <v>3046</v>
      </c>
      <c r="G2512" s="8">
        <v>727</v>
      </c>
      <c r="H2512" s="8">
        <v>315</v>
      </c>
      <c r="I2512" s="8">
        <v>0</v>
      </c>
      <c r="J2512" s="8">
        <v>0</v>
      </c>
      <c r="K2512" s="8">
        <v>0</v>
      </c>
      <c r="L2512" s="8">
        <v>3328</v>
      </c>
      <c r="M2512" s="8">
        <f t="shared" si="133"/>
        <v>54.557377049180324</v>
      </c>
      <c r="N2512" s="8">
        <v>12</v>
      </c>
      <c r="O2512" s="8">
        <v>3</v>
      </c>
      <c r="P2512" s="8">
        <v>2</v>
      </c>
      <c r="Q2512" s="8">
        <v>40000</v>
      </c>
      <c r="R2512" s="8">
        <f t="shared" si="134"/>
        <v>655.73770491803282</v>
      </c>
      <c r="S2512" s="5">
        <v>1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  <c r="Z2512" s="5">
        <v>1</v>
      </c>
      <c r="AA2512" s="5">
        <v>0</v>
      </c>
      <c r="AB2512" s="5">
        <v>0</v>
      </c>
      <c r="AC2512" s="5">
        <v>1</v>
      </c>
      <c r="AD2512" s="5">
        <v>0</v>
      </c>
      <c r="AE2512" s="115">
        <v>16418</v>
      </c>
      <c r="AF2512" s="5">
        <v>1</v>
      </c>
    </row>
    <row r="2513" spans="1:32" x14ac:dyDescent="0.25">
      <c r="A2513" s="2">
        <v>2011</v>
      </c>
      <c r="B2513" s="1" t="s">
        <v>30</v>
      </c>
      <c r="C2513" s="8">
        <v>48</v>
      </c>
      <c r="D2513" s="8">
        <v>4126</v>
      </c>
      <c r="E2513" s="8">
        <f t="shared" si="136"/>
        <v>7163.1944444444434</v>
      </c>
      <c r="F2513" s="8">
        <v>5094</v>
      </c>
      <c r="G2513" s="8">
        <v>600</v>
      </c>
      <c r="H2513" s="8">
        <v>210</v>
      </c>
      <c r="I2513" s="8">
        <v>0</v>
      </c>
      <c r="J2513" s="8">
        <v>0</v>
      </c>
      <c r="K2513" s="8">
        <v>0</v>
      </c>
      <c r="L2513" s="8">
        <v>3912</v>
      </c>
      <c r="M2513" s="8">
        <f t="shared" si="133"/>
        <v>81.5</v>
      </c>
      <c r="N2513" s="8">
        <v>21</v>
      </c>
      <c r="O2513" s="8">
        <v>5</v>
      </c>
      <c r="P2513" s="8">
        <v>3</v>
      </c>
      <c r="Q2513" s="8">
        <v>36884</v>
      </c>
      <c r="R2513" s="8">
        <f t="shared" si="134"/>
        <v>768.41666666666663</v>
      </c>
      <c r="S2513" s="5">
        <v>1</v>
      </c>
      <c r="T2513" s="5">
        <v>1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1</v>
      </c>
      <c r="AA2513" s="5">
        <v>0</v>
      </c>
      <c r="AB2513" s="5">
        <v>0</v>
      </c>
      <c r="AC2513" s="5">
        <v>1</v>
      </c>
      <c r="AD2513" s="5">
        <v>0</v>
      </c>
      <c r="AE2513" s="115">
        <v>15193</v>
      </c>
      <c r="AF2513" s="5">
        <v>0</v>
      </c>
    </row>
    <row r="2514" spans="1:32" x14ac:dyDescent="0.25">
      <c r="A2514" s="2">
        <v>2011</v>
      </c>
      <c r="B2514" s="1" t="s">
        <v>29</v>
      </c>
      <c r="C2514" s="8">
        <v>8</v>
      </c>
      <c r="D2514" s="8">
        <v>637</v>
      </c>
      <c r="E2514" s="8">
        <f t="shared" si="136"/>
        <v>6635.416666666667</v>
      </c>
      <c r="F2514" s="8">
        <v>750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1359</v>
      </c>
      <c r="M2514" s="8">
        <f t="shared" si="133"/>
        <v>169.875</v>
      </c>
      <c r="N2514" s="8">
        <v>4</v>
      </c>
      <c r="O2514" s="8">
        <v>3</v>
      </c>
      <c r="P2514" s="8">
        <v>0</v>
      </c>
      <c r="Q2514" s="8">
        <v>718</v>
      </c>
      <c r="R2514" s="8">
        <f t="shared" si="134"/>
        <v>89.75</v>
      </c>
      <c r="S2514" s="5">
        <v>1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115">
        <v>1994</v>
      </c>
      <c r="AF2514" s="5">
        <v>1</v>
      </c>
    </row>
    <row r="2515" spans="1:32" x14ac:dyDescent="0.25">
      <c r="A2515" s="2">
        <v>2011</v>
      </c>
      <c r="B2515" s="1" t="s">
        <v>29</v>
      </c>
      <c r="C2515" s="8">
        <v>33</v>
      </c>
      <c r="D2515" s="8">
        <v>2218</v>
      </c>
      <c r="E2515" s="8">
        <f t="shared" si="136"/>
        <v>5601.0101010101016</v>
      </c>
      <c r="F2515" s="8">
        <v>1523</v>
      </c>
      <c r="G2515" s="8">
        <v>251</v>
      </c>
      <c r="H2515" s="8">
        <v>100</v>
      </c>
      <c r="I2515" s="8">
        <v>0</v>
      </c>
      <c r="J2515" s="8">
        <v>0</v>
      </c>
      <c r="K2515" s="8">
        <v>0</v>
      </c>
      <c r="L2515" s="8">
        <v>1801</v>
      </c>
      <c r="M2515" s="8">
        <f t="shared" si="133"/>
        <v>54.575757575757578</v>
      </c>
      <c r="N2515" s="8">
        <v>10</v>
      </c>
      <c r="O2515" s="8">
        <v>4</v>
      </c>
      <c r="P2515" s="8">
        <v>0</v>
      </c>
      <c r="Q2515" s="8">
        <v>14308</v>
      </c>
      <c r="R2515" s="8">
        <f t="shared" si="134"/>
        <v>433.57575757575756</v>
      </c>
      <c r="S2515" s="5">
        <v>1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1</v>
      </c>
      <c r="AA2515" s="5">
        <v>0</v>
      </c>
      <c r="AB2515" s="5">
        <v>0</v>
      </c>
      <c r="AC2515" s="5">
        <v>1</v>
      </c>
      <c r="AD2515" s="5">
        <v>0</v>
      </c>
      <c r="AE2515" s="115">
        <v>8925</v>
      </c>
      <c r="AF2515" s="5">
        <v>1</v>
      </c>
    </row>
    <row r="2516" spans="1:32" x14ac:dyDescent="0.25">
      <c r="A2516" s="2">
        <v>2011</v>
      </c>
      <c r="B2516" s="1" t="s">
        <v>29</v>
      </c>
      <c r="C2516" s="8">
        <v>29</v>
      </c>
      <c r="D2516" s="8">
        <v>4267</v>
      </c>
      <c r="E2516" s="8">
        <f t="shared" si="136"/>
        <v>12261.494252873563</v>
      </c>
      <c r="F2516" s="8">
        <v>3137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5538</v>
      </c>
      <c r="M2516" s="8">
        <f t="shared" si="133"/>
        <v>190.9655172413793</v>
      </c>
      <c r="N2516" s="8">
        <v>16</v>
      </c>
      <c r="O2516" s="8">
        <v>6</v>
      </c>
      <c r="P2516" s="8">
        <v>1</v>
      </c>
      <c r="Q2516" s="8">
        <v>62817</v>
      </c>
      <c r="R2516" s="8">
        <f t="shared" si="134"/>
        <v>2166.1034482758619</v>
      </c>
      <c r="S2516" s="5">
        <v>1</v>
      </c>
      <c r="T2516" s="5">
        <v>1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115">
        <v>35552</v>
      </c>
      <c r="AF2516" s="5">
        <v>0</v>
      </c>
    </row>
    <row r="2517" spans="1:32" x14ac:dyDescent="0.25">
      <c r="A2517" s="2">
        <v>2011</v>
      </c>
      <c r="B2517" s="1" t="s">
        <v>30</v>
      </c>
      <c r="C2517" s="8">
        <v>60</v>
      </c>
      <c r="D2517" s="8">
        <v>4270</v>
      </c>
      <c r="E2517" s="8">
        <f t="shared" si="136"/>
        <v>5930.5555555555566</v>
      </c>
      <c r="F2517" s="8">
        <v>3758</v>
      </c>
      <c r="G2517" s="8">
        <v>799</v>
      </c>
      <c r="H2517" s="8">
        <v>351</v>
      </c>
      <c r="I2517" s="8">
        <v>0</v>
      </c>
      <c r="J2517" s="8">
        <v>0</v>
      </c>
      <c r="K2517" s="8">
        <v>0</v>
      </c>
      <c r="L2517" s="8">
        <v>3474</v>
      </c>
      <c r="M2517" s="8">
        <f t="shared" si="133"/>
        <v>57.9</v>
      </c>
      <c r="N2517" s="8">
        <v>18</v>
      </c>
      <c r="O2517" s="8">
        <v>5</v>
      </c>
      <c r="P2517" s="8">
        <v>2</v>
      </c>
      <c r="Q2517" s="8">
        <v>29118</v>
      </c>
      <c r="R2517" s="8">
        <f t="shared" si="134"/>
        <v>485.3</v>
      </c>
      <c r="S2517" s="5">
        <v>1</v>
      </c>
      <c r="T2517" s="5">
        <v>1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  <c r="Z2517" s="5">
        <v>1</v>
      </c>
      <c r="AA2517" s="5">
        <v>0</v>
      </c>
      <c r="AB2517" s="5">
        <v>0</v>
      </c>
      <c r="AC2517" s="5">
        <v>1</v>
      </c>
      <c r="AD2517" s="5">
        <v>0</v>
      </c>
      <c r="AE2517" s="115">
        <v>13940</v>
      </c>
      <c r="AF2517" s="5">
        <v>1</v>
      </c>
    </row>
    <row r="2518" spans="1:32" x14ac:dyDescent="0.25">
      <c r="A2518" s="2">
        <v>2011</v>
      </c>
      <c r="B2518" s="1" t="s">
        <v>36</v>
      </c>
      <c r="C2518" s="8">
        <v>48</v>
      </c>
      <c r="D2518" s="8">
        <v>3507</v>
      </c>
      <c r="E2518" s="8">
        <f t="shared" si="136"/>
        <v>6088.541666666667</v>
      </c>
      <c r="F2518" s="8">
        <v>3450</v>
      </c>
      <c r="G2518" s="8">
        <v>802</v>
      </c>
      <c r="H2518" s="8">
        <v>441</v>
      </c>
      <c r="I2518" s="8">
        <v>0</v>
      </c>
      <c r="J2518" s="8">
        <v>0</v>
      </c>
      <c r="K2518" s="8">
        <v>0</v>
      </c>
      <c r="L2518" s="8">
        <v>7828</v>
      </c>
      <c r="M2518" s="8">
        <f t="shared" si="133"/>
        <v>163.08333333333334</v>
      </c>
      <c r="N2518" s="8">
        <v>20</v>
      </c>
      <c r="O2518" s="8">
        <v>8</v>
      </c>
      <c r="P2518" s="8">
        <v>3</v>
      </c>
      <c r="Q2518" s="8">
        <v>112576</v>
      </c>
      <c r="R2518" s="8">
        <f t="shared" si="134"/>
        <v>2345.3333333333335</v>
      </c>
      <c r="S2518" s="5">
        <v>1</v>
      </c>
      <c r="T2518" s="5">
        <v>1</v>
      </c>
      <c r="U2518" s="5">
        <v>1</v>
      </c>
      <c r="V2518" s="5">
        <v>0</v>
      </c>
      <c r="W2518" s="5">
        <v>0</v>
      </c>
      <c r="X2518" s="5">
        <v>0</v>
      </c>
      <c r="Y2518" s="5">
        <v>0</v>
      </c>
      <c r="Z2518" s="5">
        <v>1</v>
      </c>
      <c r="AA2518" s="5">
        <v>0</v>
      </c>
      <c r="AB2518" s="5">
        <v>0</v>
      </c>
      <c r="AC2518" s="5">
        <v>1</v>
      </c>
      <c r="AD2518" s="5">
        <v>0</v>
      </c>
      <c r="AE2518" s="115">
        <v>14542</v>
      </c>
      <c r="AF2518" s="5">
        <v>1</v>
      </c>
    </row>
    <row r="2519" spans="1:32" x14ac:dyDescent="0.25">
      <c r="A2519" s="2">
        <v>2011</v>
      </c>
      <c r="B2519" s="1" t="s">
        <v>31</v>
      </c>
      <c r="C2519" s="8">
        <v>56</v>
      </c>
      <c r="D2519" s="8">
        <v>5999</v>
      </c>
      <c r="E2519" s="8">
        <f t="shared" si="136"/>
        <v>8927.0833333333339</v>
      </c>
      <c r="F2519" s="8">
        <v>3317</v>
      </c>
      <c r="G2519" s="8">
        <v>1012</v>
      </c>
      <c r="H2519" s="8">
        <v>470</v>
      </c>
      <c r="I2519" s="8">
        <v>0</v>
      </c>
      <c r="J2519" s="8">
        <v>0</v>
      </c>
      <c r="K2519" s="8">
        <v>0</v>
      </c>
      <c r="L2519" s="8">
        <v>8157</v>
      </c>
      <c r="M2519" s="8">
        <f t="shared" si="133"/>
        <v>145.66071428571428</v>
      </c>
      <c r="N2519" s="8">
        <v>22</v>
      </c>
      <c r="O2519" s="8">
        <v>8</v>
      </c>
      <c r="P2519" s="8">
        <v>2</v>
      </c>
      <c r="Q2519" s="8">
        <v>86595</v>
      </c>
      <c r="R2519" s="8">
        <f t="shared" si="134"/>
        <v>1546.3392857142858</v>
      </c>
      <c r="S2519" s="5">
        <v>1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1</v>
      </c>
      <c r="AA2519" s="5">
        <v>0</v>
      </c>
      <c r="AB2519" s="5">
        <v>0</v>
      </c>
      <c r="AC2519" s="5">
        <v>1</v>
      </c>
      <c r="AD2519" s="5">
        <v>0</v>
      </c>
      <c r="AE2519" s="115">
        <v>27495</v>
      </c>
      <c r="AF2519" s="5">
        <v>1</v>
      </c>
    </row>
    <row r="2520" spans="1:32" x14ac:dyDescent="0.25">
      <c r="A2520" s="2">
        <v>2011</v>
      </c>
      <c r="B2520" s="1" t="s">
        <v>30</v>
      </c>
      <c r="C2520" s="8">
        <v>56</v>
      </c>
      <c r="D2520" s="8">
        <v>5321</v>
      </c>
      <c r="E2520" s="8">
        <f t="shared" si="136"/>
        <v>7918.1547619047615</v>
      </c>
      <c r="F2520" s="8">
        <v>1626</v>
      </c>
      <c r="G2520" s="8">
        <v>377</v>
      </c>
      <c r="H2520" s="8">
        <v>184</v>
      </c>
      <c r="I2520" s="8">
        <v>0</v>
      </c>
      <c r="J2520" s="8">
        <v>0</v>
      </c>
      <c r="K2520" s="8">
        <v>0</v>
      </c>
      <c r="L2520" s="8">
        <v>7526</v>
      </c>
      <c r="M2520" s="8">
        <f t="shared" si="133"/>
        <v>134.39285714285714</v>
      </c>
      <c r="N2520" s="8">
        <v>15</v>
      </c>
      <c r="O2520" s="8">
        <v>5</v>
      </c>
      <c r="P2520" s="8">
        <v>1</v>
      </c>
      <c r="Q2520" s="8">
        <v>30636</v>
      </c>
      <c r="R2520" s="8">
        <f t="shared" si="134"/>
        <v>547.07142857142856</v>
      </c>
      <c r="S2520" s="5">
        <v>1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1</v>
      </c>
      <c r="AA2520" s="5">
        <v>0</v>
      </c>
      <c r="AB2520" s="5">
        <v>0</v>
      </c>
      <c r="AC2520" s="5">
        <v>1</v>
      </c>
      <c r="AD2520" s="5">
        <v>0</v>
      </c>
      <c r="AE2520" s="115">
        <v>10175</v>
      </c>
      <c r="AF2520" s="5">
        <v>1</v>
      </c>
    </row>
    <row r="2521" spans="1:32" x14ac:dyDescent="0.25">
      <c r="A2521" s="2">
        <v>2011</v>
      </c>
      <c r="B2521" s="1" t="s">
        <v>30</v>
      </c>
      <c r="C2521" s="8">
        <v>2</v>
      </c>
      <c r="D2521" s="8">
        <v>79</v>
      </c>
      <c r="E2521" s="8">
        <f t="shared" si="136"/>
        <v>3291.6666666666665</v>
      </c>
      <c r="F2521" s="8">
        <v>496</v>
      </c>
      <c r="G2521" s="8">
        <v>0</v>
      </c>
      <c r="H2521" s="8">
        <v>0</v>
      </c>
      <c r="I2521" s="8">
        <v>0</v>
      </c>
      <c r="J2521" s="8">
        <v>0</v>
      </c>
      <c r="K2521" s="8">
        <v>0</v>
      </c>
      <c r="L2521" s="8">
        <v>567</v>
      </c>
      <c r="M2521" s="8">
        <f t="shared" si="133"/>
        <v>283.5</v>
      </c>
      <c r="N2521" s="8">
        <v>2</v>
      </c>
      <c r="O2521" s="8">
        <v>0</v>
      </c>
      <c r="P2521" s="8">
        <v>0</v>
      </c>
      <c r="Q2521" s="8">
        <v>172</v>
      </c>
      <c r="R2521" s="8">
        <f t="shared" si="134"/>
        <v>86</v>
      </c>
      <c r="S2521" s="5">
        <v>1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0</v>
      </c>
      <c r="AD2521" s="5">
        <v>0</v>
      </c>
      <c r="AE2521" s="115">
        <v>725</v>
      </c>
      <c r="AF2521" s="5">
        <v>0</v>
      </c>
    </row>
    <row r="2522" spans="1:32" x14ac:dyDescent="0.25">
      <c r="A2522" s="2">
        <v>2011</v>
      </c>
      <c r="B2522" s="1" t="s">
        <v>29</v>
      </c>
      <c r="C2522" s="8">
        <v>70</v>
      </c>
      <c r="D2522" s="8">
        <v>7884</v>
      </c>
      <c r="E2522" s="8">
        <f t="shared" si="136"/>
        <v>9385.7142857142862</v>
      </c>
      <c r="F2522" s="8">
        <v>3400</v>
      </c>
      <c r="G2522" s="8">
        <v>0</v>
      </c>
      <c r="H2522" s="8">
        <v>0</v>
      </c>
      <c r="I2522" s="8">
        <v>0</v>
      </c>
      <c r="J2522" s="8">
        <v>0</v>
      </c>
      <c r="K2522" s="8">
        <v>0</v>
      </c>
      <c r="L2522" s="8">
        <v>1480</v>
      </c>
      <c r="M2522" s="8">
        <f t="shared" si="133"/>
        <v>21.142857142857142</v>
      </c>
      <c r="N2522" s="8">
        <v>0</v>
      </c>
      <c r="O2522" s="8">
        <v>0</v>
      </c>
      <c r="P2522" s="8">
        <v>0</v>
      </c>
      <c r="Q2522" s="8">
        <v>1032</v>
      </c>
      <c r="R2522" s="8">
        <f t="shared" si="134"/>
        <v>14.742857142857142</v>
      </c>
      <c r="S2522" s="5">
        <v>1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115">
        <v>22782</v>
      </c>
      <c r="AF2522" s="5">
        <v>0</v>
      </c>
    </row>
    <row r="2523" spans="1:32" x14ac:dyDescent="0.25">
      <c r="A2523" s="2">
        <v>2011</v>
      </c>
      <c r="B2523" s="1" t="s">
        <v>29</v>
      </c>
      <c r="C2523" s="8">
        <v>7</v>
      </c>
      <c r="D2523" s="8">
        <v>614</v>
      </c>
      <c r="E2523" s="8">
        <f t="shared" si="136"/>
        <v>7309.5238095238092</v>
      </c>
      <c r="F2523" s="8">
        <v>735</v>
      </c>
      <c r="G2523" s="8">
        <v>95</v>
      </c>
      <c r="H2523" s="8">
        <v>1</v>
      </c>
      <c r="I2523" s="8">
        <v>0</v>
      </c>
      <c r="J2523" s="8">
        <v>0</v>
      </c>
      <c r="K2523" s="8">
        <v>0</v>
      </c>
      <c r="L2523" s="8">
        <v>1071</v>
      </c>
      <c r="M2523" s="8">
        <f t="shared" si="133"/>
        <v>153</v>
      </c>
      <c r="N2523" s="8">
        <v>5</v>
      </c>
      <c r="O2523" s="8">
        <v>1</v>
      </c>
      <c r="P2523" s="8">
        <v>0</v>
      </c>
      <c r="Q2523" s="8">
        <v>14242</v>
      </c>
      <c r="R2523" s="8">
        <f t="shared" si="134"/>
        <v>2034.5714285714287</v>
      </c>
      <c r="S2523" s="5">
        <v>1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1</v>
      </c>
      <c r="AA2523" s="5">
        <v>0</v>
      </c>
      <c r="AB2523" s="5">
        <v>0</v>
      </c>
      <c r="AC2523" s="5">
        <v>1</v>
      </c>
      <c r="AD2523" s="5">
        <v>0</v>
      </c>
      <c r="AE2523" s="115">
        <v>2709</v>
      </c>
      <c r="AF2523" s="5">
        <v>1</v>
      </c>
    </row>
    <row r="2524" spans="1:32" x14ac:dyDescent="0.25">
      <c r="A2524" s="2">
        <v>2011</v>
      </c>
      <c r="B2524" s="1" t="s">
        <v>29</v>
      </c>
      <c r="C2524" s="8">
        <v>10</v>
      </c>
      <c r="D2524" s="8">
        <v>751</v>
      </c>
      <c r="E2524" s="8">
        <f t="shared" si="136"/>
        <v>6258.333333333333</v>
      </c>
      <c r="F2524" s="8">
        <v>750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641</v>
      </c>
      <c r="M2524" s="8">
        <f t="shared" si="133"/>
        <v>64.099999999999994</v>
      </c>
      <c r="N2524" s="8">
        <v>2</v>
      </c>
      <c r="O2524" s="8">
        <v>1</v>
      </c>
      <c r="P2524" s="8">
        <v>0</v>
      </c>
      <c r="Q2524" s="8">
        <v>28256</v>
      </c>
      <c r="R2524" s="8">
        <f t="shared" si="134"/>
        <v>2825.6</v>
      </c>
      <c r="S2524" s="5">
        <v>1</v>
      </c>
      <c r="T2524" s="5">
        <v>0</v>
      </c>
      <c r="U2524" s="5">
        <v>1</v>
      </c>
      <c r="V2524" s="5">
        <v>0</v>
      </c>
      <c r="W2524" s="5">
        <v>0</v>
      </c>
      <c r="X2524" s="5">
        <v>1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115">
        <v>4975</v>
      </c>
      <c r="AF2524" s="5">
        <v>0</v>
      </c>
    </row>
    <row r="2525" spans="1:32" x14ac:dyDescent="0.25">
      <c r="A2525" s="2">
        <v>2011</v>
      </c>
      <c r="B2525" s="1" t="s">
        <v>29</v>
      </c>
      <c r="C2525" s="8">
        <v>4</v>
      </c>
      <c r="D2525" s="8">
        <v>643</v>
      </c>
      <c r="E2525" s="8">
        <f t="shared" si="136"/>
        <v>13395.833333333334</v>
      </c>
      <c r="F2525" s="8">
        <v>10000</v>
      </c>
      <c r="G2525" s="8">
        <v>0</v>
      </c>
      <c r="H2525" s="8">
        <v>0</v>
      </c>
      <c r="I2525" s="8">
        <v>0</v>
      </c>
      <c r="J2525" s="8">
        <v>0</v>
      </c>
      <c r="K2525" s="8">
        <v>0</v>
      </c>
      <c r="L2525" s="8">
        <v>1400</v>
      </c>
      <c r="M2525" s="8">
        <f t="shared" si="133"/>
        <v>350</v>
      </c>
      <c r="N2525" s="8">
        <v>3</v>
      </c>
      <c r="O2525" s="8">
        <v>0</v>
      </c>
      <c r="P2525" s="8">
        <v>0</v>
      </c>
      <c r="Q2525" s="8">
        <v>27556</v>
      </c>
      <c r="R2525" s="8">
        <f t="shared" si="134"/>
        <v>6889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115">
        <v>1513</v>
      </c>
      <c r="AF2525" s="5">
        <v>0</v>
      </c>
    </row>
    <row r="2526" spans="1:32" x14ac:dyDescent="0.25">
      <c r="A2526" s="2">
        <v>2011</v>
      </c>
      <c r="B2526" s="1" t="s">
        <v>29</v>
      </c>
      <c r="C2526" s="8">
        <v>193</v>
      </c>
      <c r="D2526" s="8">
        <v>25807</v>
      </c>
      <c r="E2526" s="8">
        <f t="shared" si="136"/>
        <v>11142.918825561312</v>
      </c>
      <c r="F2526" s="8">
        <v>5336</v>
      </c>
      <c r="G2526" s="8">
        <v>1832</v>
      </c>
      <c r="H2526" s="8">
        <v>980</v>
      </c>
      <c r="I2526" s="8">
        <v>0</v>
      </c>
      <c r="J2526" s="8">
        <v>0</v>
      </c>
      <c r="K2526" s="8">
        <v>0</v>
      </c>
      <c r="L2526" s="8">
        <v>8106</v>
      </c>
      <c r="M2526" s="8">
        <f t="shared" si="133"/>
        <v>42</v>
      </c>
      <c r="N2526" s="8">
        <v>27</v>
      </c>
      <c r="O2526" s="8">
        <v>3</v>
      </c>
      <c r="P2526" s="8">
        <v>5</v>
      </c>
      <c r="Q2526" s="8">
        <v>427352</v>
      </c>
      <c r="R2526" s="8">
        <f t="shared" si="134"/>
        <v>2214.2590673575128</v>
      </c>
      <c r="S2526" s="5">
        <v>1</v>
      </c>
      <c r="T2526" s="5">
        <v>0</v>
      </c>
      <c r="U2526" s="5">
        <v>0</v>
      </c>
      <c r="V2526" s="5">
        <v>1</v>
      </c>
      <c r="W2526" s="5">
        <v>0</v>
      </c>
      <c r="X2526" s="5">
        <v>0</v>
      </c>
      <c r="Y2526" s="5">
        <v>0</v>
      </c>
      <c r="Z2526" s="5">
        <v>1</v>
      </c>
      <c r="AA2526" s="5">
        <v>0</v>
      </c>
      <c r="AB2526" s="5">
        <v>0</v>
      </c>
      <c r="AC2526" s="5">
        <v>1</v>
      </c>
      <c r="AD2526" s="5">
        <v>0</v>
      </c>
      <c r="AE2526" s="115">
        <v>109105</v>
      </c>
      <c r="AF2526" s="5">
        <v>0</v>
      </c>
    </row>
    <row r="2527" spans="1:32" x14ac:dyDescent="0.25">
      <c r="A2527" s="2">
        <v>2011</v>
      </c>
      <c r="B2527" s="1" t="s">
        <v>29</v>
      </c>
      <c r="C2527" s="8">
        <v>118</v>
      </c>
      <c r="D2527" s="8">
        <v>15276</v>
      </c>
      <c r="E2527" s="8">
        <f t="shared" si="136"/>
        <v>10788.135593220339</v>
      </c>
      <c r="F2527" s="8">
        <v>3080</v>
      </c>
      <c r="G2527" s="8">
        <v>912</v>
      </c>
      <c r="H2527" s="8">
        <v>400</v>
      </c>
      <c r="I2527" s="8">
        <v>0</v>
      </c>
      <c r="J2527" s="8">
        <v>0</v>
      </c>
      <c r="K2527" s="8">
        <v>0</v>
      </c>
      <c r="L2527" s="8">
        <v>3408</v>
      </c>
      <c r="M2527" s="8">
        <f t="shared" si="133"/>
        <v>28.881355932203391</v>
      </c>
      <c r="N2527" s="8">
        <v>14</v>
      </c>
      <c r="O2527" s="8">
        <v>2</v>
      </c>
      <c r="P2527" s="8">
        <v>1</v>
      </c>
      <c r="Q2527" s="8">
        <v>49643</v>
      </c>
      <c r="R2527" s="8">
        <f t="shared" si="134"/>
        <v>420.70338983050846</v>
      </c>
      <c r="S2527" s="5">
        <v>1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1</v>
      </c>
      <c r="AA2527" s="5">
        <v>0</v>
      </c>
      <c r="AB2527" s="5">
        <v>0</v>
      </c>
      <c r="AC2527" s="5">
        <v>1</v>
      </c>
      <c r="AD2527" s="5">
        <v>0</v>
      </c>
      <c r="AE2527" s="115">
        <v>40526</v>
      </c>
      <c r="AF2527" s="5">
        <v>0</v>
      </c>
    </row>
    <row r="2528" spans="1:32" x14ac:dyDescent="0.25">
      <c r="A2528" s="2">
        <v>2011</v>
      </c>
      <c r="B2528" s="1" t="s">
        <v>29</v>
      </c>
      <c r="C2528" s="8">
        <v>69</v>
      </c>
      <c r="D2528" s="8">
        <v>7783</v>
      </c>
      <c r="E2528" s="8">
        <f t="shared" si="136"/>
        <v>9399.7584541062806</v>
      </c>
      <c r="F2528" s="8">
        <v>900</v>
      </c>
      <c r="G2528" s="8">
        <v>839</v>
      </c>
      <c r="H2528" s="8">
        <v>405</v>
      </c>
      <c r="I2528" s="8">
        <v>0</v>
      </c>
      <c r="J2528" s="8">
        <v>0</v>
      </c>
      <c r="K2528" s="8">
        <v>0</v>
      </c>
      <c r="L2528" s="8">
        <v>440</v>
      </c>
      <c r="M2528" s="8">
        <f t="shared" si="133"/>
        <v>6.3768115942028984</v>
      </c>
      <c r="N2528" s="8">
        <v>4</v>
      </c>
      <c r="O2528" s="8">
        <v>0</v>
      </c>
      <c r="P2528" s="8">
        <v>0</v>
      </c>
      <c r="Q2528" s="8">
        <v>30028</v>
      </c>
      <c r="R2528" s="8">
        <f t="shared" si="134"/>
        <v>435.18840579710144</v>
      </c>
      <c r="S2528" s="5">
        <v>0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  <c r="Z2528" s="5">
        <v>1</v>
      </c>
      <c r="AA2528" s="5">
        <v>0</v>
      </c>
      <c r="AB2528" s="5">
        <v>0</v>
      </c>
      <c r="AC2528" s="5">
        <v>1</v>
      </c>
      <c r="AD2528" s="5">
        <v>0</v>
      </c>
      <c r="AE2528" s="115">
        <v>30549</v>
      </c>
      <c r="AF2528" s="5">
        <v>1</v>
      </c>
    </row>
    <row r="2529" spans="1:32" x14ac:dyDescent="0.25">
      <c r="A2529" s="2">
        <v>2011</v>
      </c>
      <c r="B2529" s="1" t="s">
        <v>29</v>
      </c>
      <c r="C2529" s="8">
        <v>65</v>
      </c>
      <c r="D2529" s="8">
        <v>12998</v>
      </c>
      <c r="E2529" s="8">
        <f t="shared" si="136"/>
        <v>16664.102564102563</v>
      </c>
      <c r="F2529" s="8">
        <v>4774</v>
      </c>
      <c r="G2529" s="8">
        <v>0</v>
      </c>
      <c r="H2529" s="8">
        <v>0</v>
      </c>
      <c r="I2529" s="8">
        <v>0</v>
      </c>
      <c r="J2529" s="8">
        <v>0</v>
      </c>
      <c r="K2529" s="8">
        <v>0</v>
      </c>
      <c r="L2529" s="8">
        <v>10818</v>
      </c>
      <c r="M2529" s="8">
        <f t="shared" si="133"/>
        <v>166.43076923076924</v>
      </c>
      <c r="N2529" s="8">
        <v>18</v>
      </c>
      <c r="O2529" s="8">
        <v>4</v>
      </c>
      <c r="P2529" s="8">
        <v>0</v>
      </c>
      <c r="Q2529" s="8">
        <v>401457</v>
      </c>
      <c r="R2529" s="8">
        <f t="shared" si="134"/>
        <v>6176.2615384615383</v>
      </c>
      <c r="S2529" s="5">
        <v>1</v>
      </c>
      <c r="T2529" s="5">
        <v>0</v>
      </c>
      <c r="U2529" s="5">
        <v>1</v>
      </c>
      <c r="V2529" s="5">
        <v>1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115">
        <v>62450</v>
      </c>
      <c r="AF2529" s="5">
        <v>0</v>
      </c>
    </row>
    <row r="2530" spans="1:32" x14ac:dyDescent="0.25">
      <c r="A2530" s="2">
        <v>2011</v>
      </c>
      <c r="B2530" s="1" t="s">
        <v>29</v>
      </c>
      <c r="C2530" s="8">
        <v>49</v>
      </c>
      <c r="D2530" s="8">
        <v>9209</v>
      </c>
      <c r="E2530" s="8">
        <f t="shared" si="136"/>
        <v>15661.56462585034</v>
      </c>
      <c r="F2530" s="8">
        <v>1389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2025</v>
      </c>
      <c r="M2530" s="8">
        <f t="shared" si="133"/>
        <v>41.326530612244895</v>
      </c>
      <c r="N2530" s="8">
        <v>5</v>
      </c>
      <c r="O2530" s="8">
        <v>1</v>
      </c>
      <c r="P2530" s="8">
        <v>0</v>
      </c>
      <c r="Q2530" s="8">
        <v>99045</v>
      </c>
      <c r="R2530" s="8">
        <f t="shared" si="134"/>
        <v>2021.3265306122448</v>
      </c>
      <c r="S2530" s="5">
        <v>1</v>
      </c>
      <c r="T2530" s="5">
        <v>0</v>
      </c>
      <c r="U2530" s="5">
        <v>1</v>
      </c>
      <c r="V2530" s="5">
        <v>1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115">
        <v>33125</v>
      </c>
      <c r="AF2530" s="5">
        <v>0</v>
      </c>
    </row>
    <row r="2531" spans="1:32" x14ac:dyDescent="0.25">
      <c r="A2531" s="2">
        <v>2011</v>
      </c>
      <c r="B2531" s="1" t="s">
        <v>31</v>
      </c>
      <c r="C2531" s="8">
        <v>22</v>
      </c>
      <c r="D2531" s="8">
        <v>1547</v>
      </c>
      <c r="E2531" s="8">
        <f t="shared" si="136"/>
        <v>5859.8484848484841</v>
      </c>
      <c r="F2531" s="8">
        <v>1528</v>
      </c>
      <c r="G2531" s="8">
        <v>0</v>
      </c>
      <c r="H2531" s="8">
        <v>0</v>
      </c>
      <c r="I2531" s="8">
        <v>0</v>
      </c>
      <c r="J2531" s="8">
        <v>0</v>
      </c>
      <c r="K2531" s="8">
        <v>0</v>
      </c>
      <c r="L2531" s="8">
        <v>2661</v>
      </c>
      <c r="M2531" s="8">
        <f t="shared" si="133"/>
        <v>120.95454545454545</v>
      </c>
      <c r="N2531" s="8">
        <v>5</v>
      </c>
      <c r="O2531" s="8">
        <v>1</v>
      </c>
      <c r="P2531" s="8">
        <v>0</v>
      </c>
      <c r="Q2531" s="8">
        <v>23254</v>
      </c>
      <c r="R2531" s="8">
        <f t="shared" si="134"/>
        <v>1057</v>
      </c>
      <c r="S2531" s="5">
        <v>1</v>
      </c>
      <c r="T2531" s="5">
        <v>0</v>
      </c>
      <c r="U2531" s="5">
        <v>1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0</v>
      </c>
      <c r="AD2531" s="5">
        <v>0</v>
      </c>
      <c r="AE2531" s="115">
        <v>5071</v>
      </c>
      <c r="AF2531" s="5">
        <v>1</v>
      </c>
    </row>
    <row r="2532" spans="1:32" x14ac:dyDescent="0.25">
      <c r="A2532" s="2">
        <v>2011</v>
      </c>
      <c r="B2532" s="1" t="s">
        <v>29</v>
      </c>
      <c r="C2532" s="8">
        <v>12</v>
      </c>
      <c r="D2532" s="8">
        <v>1249</v>
      </c>
      <c r="E2532" s="8">
        <f t="shared" si="136"/>
        <v>8673.6111111111113</v>
      </c>
      <c r="F2532" s="8">
        <v>547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2340</v>
      </c>
      <c r="M2532" s="8">
        <f t="shared" si="133"/>
        <v>195</v>
      </c>
      <c r="N2532" s="8">
        <v>6</v>
      </c>
      <c r="O2532" s="8">
        <v>1</v>
      </c>
      <c r="P2532" s="8">
        <v>0</v>
      </c>
      <c r="Q2532" s="8">
        <v>58391</v>
      </c>
      <c r="R2532" s="8">
        <f t="shared" si="134"/>
        <v>4865.916666666667</v>
      </c>
      <c r="S2532" s="5">
        <v>1</v>
      </c>
      <c r="T2532" s="5">
        <v>0</v>
      </c>
      <c r="U2532" s="5">
        <v>1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115">
        <v>12581</v>
      </c>
      <c r="AF2532" s="5">
        <v>1</v>
      </c>
    </row>
    <row r="2533" spans="1:32" x14ac:dyDescent="0.25">
      <c r="A2533" s="2">
        <v>2011</v>
      </c>
      <c r="B2533" s="1" t="s">
        <v>29</v>
      </c>
      <c r="C2533" s="8">
        <v>7</v>
      </c>
      <c r="D2533" s="8">
        <v>580</v>
      </c>
      <c r="E2533" s="8">
        <f t="shared" si="136"/>
        <v>6904.7619047619055</v>
      </c>
      <c r="F2533" s="8">
        <v>446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2216</v>
      </c>
      <c r="M2533" s="8">
        <f t="shared" si="133"/>
        <v>316.57142857142856</v>
      </c>
      <c r="N2533" s="8">
        <v>8</v>
      </c>
      <c r="O2533" s="8">
        <v>2</v>
      </c>
      <c r="P2533" s="8">
        <v>0</v>
      </c>
      <c r="Q2533" s="8">
        <v>56392</v>
      </c>
      <c r="R2533" s="8">
        <f t="shared" si="134"/>
        <v>8056</v>
      </c>
      <c r="S2533" s="5">
        <v>1</v>
      </c>
      <c r="T2533" s="5">
        <v>0</v>
      </c>
      <c r="U2533" s="5">
        <v>1</v>
      </c>
      <c r="V2533" s="5">
        <v>0</v>
      </c>
      <c r="W2533" s="5">
        <v>0</v>
      </c>
      <c r="X2533" s="5">
        <v>0</v>
      </c>
      <c r="Y2533" s="5">
        <v>0</v>
      </c>
      <c r="Z2533" s="5">
        <v>0</v>
      </c>
      <c r="AA2533" s="5">
        <v>0</v>
      </c>
      <c r="AB2533" s="5">
        <v>0</v>
      </c>
      <c r="AC2533" s="5">
        <v>0</v>
      </c>
      <c r="AD2533" s="5">
        <v>0</v>
      </c>
      <c r="AE2533" s="115">
        <v>6843</v>
      </c>
      <c r="AF2533" s="5">
        <v>1</v>
      </c>
    </row>
    <row r="2534" spans="1:32" x14ac:dyDescent="0.25">
      <c r="A2534" s="2">
        <v>2011</v>
      </c>
      <c r="B2534" s="1" t="s">
        <v>30</v>
      </c>
      <c r="C2534" s="8">
        <v>66</v>
      </c>
      <c r="D2534" s="8">
        <v>5423</v>
      </c>
      <c r="E2534" s="8">
        <f t="shared" si="136"/>
        <v>6847.2222222222226</v>
      </c>
      <c r="F2534" s="8">
        <v>1250</v>
      </c>
      <c r="G2534" s="8">
        <v>411</v>
      </c>
      <c r="H2534" s="8">
        <v>283</v>
      </c>
      <c r="I2534" s="8">
        <v>0</v>
      </c>
      <c r="J2534" s="8">
        <v>0</v>
      </c>
      <c r="K2534" s="8">
        <v>0</v>
      </c>
      <c r="L2534" s="8">
        <v>4015</v>
      </c>
      <c r="M2534" s="8">
        <f t="shared" si="133"/>
        <v>60.833333333333336</v>
      </c>
      <c r="N2534" s="8">
        <v>12</v>
      </c>
      <c r="O2534" s="8">
        <v>3</v>
      </c>
      <c r="P2534" s="8">
        <v>1</v>
      </c>
      <c r="Q2534" s="8">
        <v>34112</v>
      </c>
      <c r="R2534" s="8">
        <f t="shared" si="134"/>
        <v>516.84848484848487</v>
      </c>
      <c r="S2534" s="5">
        <v>1</v>
      </c>
      <c r="T2534" s="5">
        <v>0</v>
      </c>
      <c r="U2534" s="5">
        <v>1</v>
      </c>
      <c r="V2534" s="5">
        <v>0</v>
      </c>
      <c r="W2534" s="5">
        <v>0</v>
      </c>
      <c r="X2534" s="5">
        <v>0</v>
      </c>
      <c r="Y2534" s="5">
        <v>0</v>
      </c>
      <c r="Z2534" s="5">
        <v>1</v>
      </c>
      <c r="AA2534" s="5">
        <v>0</v>
      </c>
      <c r="AB2534" s="5">
        <v>0</v>
      </c>
      <c r="AC2534" s="5">
        <v>1</v>
      </c>
      <c r="AD2534" s="5">
        <v>0</v>
      </c>
      <c r="AE2534" s="115">
        <v>16319</v>
      </c>
      <c r="AF2534" s="5">
        <v>0</v>
      </c>
    </row>
    <row r="2535" spans="1:32" x14ac:dyDescent="0.25">
      <c r="A2535" s="2">
        <v>2011</v>
      </c>
      <c r="B2535" s="1" t="s">
        <v>30</v>
      </c>
      <c r="C2535" s="8">
        <v>18</v>
      </c>
      <c r="D2535" s="8">
        <v>2572</v>
      </c>
      <c r="E2535" s="8">
        <f t="shared" si="136"/>
        <v>11907.407407407407</v>
      </c>
      <c r="F2535" s="8">
        <v>1066</v>
      </c>
      <c r="G2535" s="8">
        <v>0</v>
      </c>
      <c r="H2535" s="8">
        <v>0</v>
      </c>
      <c r="I2535" s="8">
        <v>0</v>
      </c>
      <c r="J2535" s="8">
        <v>0</v>
      </c>
      <c r="K2535" s="8">
        <v>0</v>
      </c>
      <c r="L2535" s="8">
        <v>4134</v>
      </c>
      <c r="M2535" s="8">
        <f t="shared" si="133"/>
        <v>229.66666666666666</v>
      </c>
      <c r="N2535" s="8">
        <v>10</v>
      </c>
      <c r="O2535" s="8">
        <v>3</v>
      </c>
      <c r="P2535" s="8">
        <v>1</v>
      </c>
      <c r="Q2535" s="8">
        <v>28789</v>
      </c>
      <c r="R2535" s="8">
        <f t="shared" si="134"/>
        <v>1599.3888888888889</v>
      </c>
      <c r="S2535" s="5">
        <v>1</v>
      </c>
      <c r="T2535" s="5">
        <v>0</v>
      </c>
      <c r="U2535" s="5">
        <v>1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115">
        <v>9842</v>
      </c>
      <c r="AF2535" s="5">
        <v>0</v>
      </c>
    </row>
    <row r="2536" spans="1:32" x14ac:dyDescent="0.25">
      <c r="A2536" s="2">
        <v>2011</v>
      </c>
      <c r="B2536" s="1" t="s">
        <v>29</v>
      </c>
      <c r="C2536" s="8">
        <v>7</v>
      </c>
      <c r="D2536" s="8">
        <v>486</v>
      </c>
      <c r="E2536" s="8">
        <f t="shared" si="136"/>
        <v>5785.7142857142853</v>
      </c>
      <c r="F2536" s="8">
        <v>338</v>
      </c>
      <c r="G2536" s="8">
        <v>149</v>
      </c>
      <c r="H2536" s="8">
        <v>68</v>
      </c>
      <c r="I2536" s="8">
        <v>0</v>
      </c>
      <c r="J2536" s="8">
        <v>0</v>
      </c>
      <c r="K2536" s="8">
        <v>0</v>
      </c>
      <c r="L2536" s="8">
        <v>240</v>
      </c>
      <c r="M2536" s="8">
        <f t="shared" si="133"/>
        <v>34.285714285714285</v>
      </c>
      <c r="N2536" s="8">
        <v>0</v>
      </c>
      <c r="O2536" s="8">
        <v>1</v>
      </c>
      <c r="P2536" s="8">
        <v>0</v>
      </c>
      <c r="Q2536" s="8">
        <v>11912</v>
      </c>
      <c r="R2536" s="8">
        <f t="shared" si="134"/>
        <v>1701.7142857142858</v>
      </c>
      <c r="S2536" s="5">
        <v>1</v>
      </c>
      <c r="T2536" s="5">
        <v>0</v>
      </c>
      <c r="U2536" s="5">
        <v>1</v>
      </c>
      <c r="V2536" s="5">
        <v>0</v>
      </c>
      <c r="W2536" s="5">
        <v>0</v>
      </c>
      <c r="X2536" s="5">
        <v>0</v>
      </c>
      <c r="Y2536" s="5">
        <v>0</v>
      </c>
      <c r="Z2536" s="5">
        <v>1</v>
      </c>
      <c r="AA2536" s="5">
        <v>0</v>
      </c>
      <c r="AB2536" s="5">
        <v>0</v>
      </c>
      <c r="AC2536" s="5">
        <v>1</v>
      </c>
      <c r="AD2536" s="5">
        <v>0</v>
      </c>
      <c r="AE2536" s="115">
        <v>1972</v>
      </c>
      <c r="AF2536" s="5">
        <v>1</v>
      </c>
    </row>
    <row r="2537" spans="1:32" x14ac:dyDescent="0.25">
      <c r="A2537" s="2">
        <v>2011</v>
      </c>
      <c r="B2537" s="1" t="s">
        <v>29</v>
      </c>
      <c r="C2537" s="8">
        <v>4</v>
      </c>
      <c r="D2537" s="8">
        <v>261</v>
      </c>
      <c r="E2537" s="8">
        <f t="shared" si="136"/>
        <v>5437.5</v>
      </c>
      <c r="F2537" s="8">
        <v>150</v>
      </c>
      <c r="G2537" s="8">
        <v>0</v>
      </c>
      <c r="H2537" s="8">
        <v>0</v>
      </c>
      <c r="I2537" s="8">
        <v>0</v>
      </c>
      <c r="J2537" s="8">
        <v>0</v>
      </c>
      <c r="K2537" s="8">
        <v>0</v>
      </c>
      <c r="L2537" s="8">
        <v>597</v>
      </c>
      <c r="M2537" s="8">
        <f t="shared" si="133"/>
        <v>149.25</v>
      </c>
      <c r="N2537" s="8">
        <v>1</v>
      </c>
      <c r="O2537" s="8">
        <v>0</v>
      </c>
      <c r="P2537" s="8">
        <v>0</v>
      </c>
      <c r="Q2537" s="8">
        <v>2108</v>
      </c>
      <c r="R2537" s="8">
        <f t="shared" si="134"/>
        <v>527</v>
      </c>
      <c r="S2537" s="5">
        <v>1</v>
      </c>
      <c r="T2537" s="5">
        <v>0</v>
      </c>
      <c r="U2537" s="5">
        <v>1</v>
      </c>
      <c r="V2537" s="5">
        <v>1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115">
        <v>6004</v>
      </c>
      <c r="AF2537" s="5">
        <v>1</v>
      </c>
    </row>
    <row r="2538" spans="1:32" x14ac:dyDescent="0.25">
      <c r="A2538" s="2">
        <v>2011</v>
      </c>
      <c r="B2538" s="1" t="s">
        <v>29</v>
      </c>
      <c r="C2538" s="8">
        <v>15</v>
      </c>
      <c r="D2538" s="8">
        <v>863</v>
      </c>
      <c r="E2538" s="8">
        <f t="shared" si="136"/>
        <v>4794.4444444444443</v>
      </c>
      <c r="F2538" s="8">
        <v>598</v>
      </c>
      <c r="G2538" s="8">
        <v>0</v>
      </c>
      <c r="H2538" s="8">
        <v>0</v>
      </c>
      <c r="I2538" s="8">
        <v>0</v>
      </c>
      <c r="J2538" s="8">
        <v>0</v>
      </c>
      <c r="K2538" s="8">
        <v>0</v>
      </c>
      <c r="L2538" s="8">
        <v>1032</v>
      </c>
      <c r="M2538" s="8">
        <f t="shared" si="133"/>
        <v>68.8</v>
      </c>
      <c r="N2538" s="8">
        <v>3</v>
      </c>
      <c r="O2538" s="8">
        <v>1</v>
      </c>
      <c r="P2538" s="8">
        <v>0</v>
      </c>
      <c r="Q2538" s="8">
        <v>3696</v>
      </c>
      <c r="R2538" s="8">
        <f t="shared" si="134"/>
        <v>246.4</v>
      </c>
      <c r="S2538" s="5">
        <v>1</v>
      </c>
      <c r="T2538" s="5">
        <v>0</v>
      </c>
      <c r="U2538" s="5">
        <v>1</v>
      </c>
      <c r="V2538" s="5">
        <v>1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0</v>
      </c>
      <c r="AD2538" s="5">
        <v>0</v>
      </c>
      <c r="AE2538" s="115">
        <v>1545</v>
      </c>
      <c r="AF2538" s="5">
        <v>1</v>
      </c>
    </row>
    <row r="2539" spans="1:32" x14ac:dyDescent="0.25">
      <c r="A2539" s="2">
        <v>2011</v>
      </c>
      <c r="B2539" s="1" t="s">
        <v>29</v>
      </c>
      <c r="C2539" s="8">
        <v>11</v>
      </c>
      <c r="D2539" s="8">
        <v>753</v>
      </c>
      <c r="E2539" s="8">
        <f t="shared" si="136"/>
        <v>5704.545454545454</v>
      </c>
      <c r="F2539" s="8">
        <v>1954</v>
      </c>
      <c r="G2539" s="8">
        <v>0</v>
      </c>
      <c r="H2539" s="8">
        <v>0</v>
      </c>
      <c r="I2539" s="8">
        <v>0</v>
      </c>
      <c r="J2539" s="8">
        <v>0</v>
      </c>
      <c r="K2539" s="8">
        <v>0</v>
      </c>
      <c r="L2539" s="8">
        <v>350</v>
      </c>
      <c r="M2539" s="8">
        <f t="shared" si="133"/>
        <v>31.818181818181817</v>
      </c>
      <c r="N2539" s="8">
        <v>0</v>
      </c>
      <c r="O2539" s="8">
        <v>0</v>
      </c>
      <c r="P2539" s="8">
        <v>0</v>
      </c>
      <c r="Q2539" s="8">
        <v>3953</v>
      </c>
      <c r="R2539" s="8">
        <f t="shared" si="134"/>
        <v>359.36363636363637</v>
      </c>
      <c r="S2539" s="5">
        <v>1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115">
        <v>17017</v>
      </c>
      <c r="AF2539" s="5">
        <v>0</v>
      </c>
    </row>
    <row r="2540" spans="1:32" x14ac:dyDescent="0.25">
      <c r="A2540" s="2">
        <v>2011</v>
      </c>
      <c r="B2540" s="1" t="s">
        <v>29</v>
      </c>
      <c r="C2540" s="8">
        <v>3</v>
      </c>
      <c r="D2540" s="8">
        <v>222</v>
      </c>
      <c r="E2540" s="8">
        <f t="shared" si="136"/>
        <v>6166.666666666667</v>
      </c>
      <c r="F2540" s="8">
        <v>113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477</v>
      </c>
      <c r="M2540" s="8">
        <f t="shared" si="133"/>
        <v>159</v>
      </c>
      <c r="N2540" s="8">
        <v>2</v>
      </c>
      <c r="O2540" s="8">
        <v>0</v>
      </c>
      <c r="P2540" s="8">
        <v>0</v>
      </c>
      <c r="Q2540" s="8">
        <v>2589</v>
      </c>
      <c r="R2540" s="8">
        <f t="shared" si="134"/>
        <v>863</v>
      </c>
      <c r="S2540" s="5">
        <v>1</v>
      </c>
      <c r="T2540" s="5">
        <v>0</v>
      </c>
      <c r="U2540" s="5">
        <v>1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115">
        <v>1486</v>
      </c>
      <c r="AF2540" s="5">
        <v>1</v>
      </c>
    </row>
    <row r="2541" spans="1:32" x14ac:dyDescent="0.25">
      <c r="A2541" s="2">
        <v>2011</v>
      </c>
      <c r="B2541" s="1" t="s">
        <v>29</v>
      </c>
      <c r="C2541" s="8">
        <v>6</v>
      </c>
      <c r="D2541" s="8">
        <v>440</v>
      </c>
      <c r="E2541" s="8">
        <f t="shared" si="136"/>
        <v>6111.1111111111104</v>
      </c>
      <c r="F2541" s="8">
        <v>374</v>
      </c>
      <c r="G2541" s="8">
        <v>0</v>
      </c>
      <c r="H2541" s="8">
        <v>0</v>
      </c>
      <c r="I2541" s="8">
        <v>0</v>
      </c>
      <c r="J2541" s="8">
        <v>0</v>
      </c>
      <c r="K2541" s="8">
        <v>0</v>
      </c>
      <c r="L2541" s="8">
        <v>10620</v>
      </c>
      <c r="M2541" s="8">
        <f t="shared" si="133"/>
        <v>1770</v>
      </c>
      <c r="N2541" s="8">
        <v>10</v>
      </c>
      <c r="O2541" s="8">
        <v>1</v>
      </c>
      <c r="P2541" s="8">
        <v>0</v>
      </c>
      <c r="Q2541" s="8">
        <v>2616</v>
      </c>
      <c r="R2541" s="8">
        <f t="shared" si="134"/>
        <v>436</v>
      </c>
      <c r="S2541" s="5">
        <v>1</v>
      </c>
      <c r="T2541" s="5">
        <v>0</v>
      </c>
      <c r="U2541" s="5">
        <v>1</v>
      </c>
      <c r="V2541" s="5">
        <v>1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115">
        <v>1410</v>
      </c>
      <c r="AF2541" s="5">
        <v>0</v>
      </c>
    </row>
    <row r="2542" spans="1:32" x14ac:dyDescent="0.25">
      <c r="A2542" s="2">
        <v>2011</v>
      </c>
      <c r="B2542" s="1" t="s">
        <v>29</v>
      </c>
      <c r="C2542" s="8">
        <v>10</v>
      </c>
      <c r="D2542" s="8">
        <v>554</v>
      </c>
      <c r="E2542" s="8">
        <f t="shared" si="136"/>
        <v>4616.6666666666661</v>
      </c>
      <c r="F2542" s="8">
        <v>305</v>
      </c>
      <c r="G2542" s="8">
        <v>0</v>
      </c>
      <c r="H2542" s="8">
        <v>0</v>
      </c>
      <c r="I2542" s="8">
        <v>0</v>
      </c>
      <c r="J2542" s="8">
        <v>0</v>
      </c>
      <c r="K2542" s="8">
        <v>0</v>
      </c>
      <c r="L2542" s="8">
        <v>1012</v>
      </c>
      <c r="M2542" s="8">
        <f t="shared" si="133"/>
        <v>101.2</v>
      </c>
      <c r="N2542" s="8">
        <v>8</v>
      </c>
      <c r="O2542" s="8">
        <v>2</v>
      </c>
      <c r="P2542" s="8">
        <v>0</v>
      </c>
      <c r="Q2542" s="8">
        <v>2297</v>
      </c>
      <c r="R2542" s="8">
        <f t="shared" si="134"/>
        <v>229.7</v>
      </c>
      <c r="S2542" s="5">
        <v>1</v>
      </c>
      <c r="T2542" s="5">
        <v>0</v>
      </c>
      <c r="U2542" s="5">
        <v>1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0</v>
      </c>
      <c r="AD2542" s="5">
        <v>0</v>
      </c>
      <c r="AE2542" s="115">
        <v>1142</v>
      </c>
      <c r="AF2542" s="5">
        <v>1</v>
      </c>
    </row>
    <row r="2543" spans="1:32" x14ac:dyDescent="0.25">
      <c r="A2543" s="2">
        <v>2011</v>
      </c>
      <c r="B2543" s="1" t="s">
        <v>29</v>
      </c>
      <c r="C2543" s="8">
        <v>5</v>
      </c>
      <c r="D2543" s="8">
        <v>387</v>
      </c>
      <c r="E2543" s="8">
        <f t="shared" si="136"/>
        <v>6450</v>
      </c>
      <c r="F2543" s="8">
        <v>128</v>
      </c>
      <c r="G2543" s="8">
        <v>0</v>
      </c>
      <c r="H2543" s="8">
        <v>0</v>
      </c>
      <c r="I2543" s="8">
        <v>0</v>
      </c>
      <c r="J2543" s="8">
        <v>0</v>
      </c>
      <c r="K2543" s="8">
        <v>0</v>
      </c>
      <c r="L2543" s="8">
        <v>989</v>
      </c>
      <c r="M2543" s="8">
        <f t="shared" si="133"/>
        <v>197.8</v>
      </c>
      <c r="N2543" s="8">
        <v>4</v>
      </c>
      <c r="O2543" s="8">
        <v>0</v>
      </c>
      <c r="P2543" s="8">
        <v>0</v>
      </c>
      <c r="Q2543" s="8">
        <v>6529</v>
      </c>
      <c r="R2543" s="8">
        <f t="shared" si="134"/>
        <v>1305.8</v>
      </c>
      <c r="S2543" s="5">
        <v>1</v>
      </c>
      <c r="T2543" s="5">
        <v>0</v>
      </c>
      <c r="U2543" s="5">
        <v>1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0</v>
      </c>
      <c r="AD2543" s="5">
        <v>0</v>
      </c>
      <c r="AE2543" s="115">
        <v>1664</v>
      </c>
      <c r="AF2543" s="5">
        <v>1</v>
      </c>
    </row>
    <row r="2544" spans="1:32" x14ac:dyDescent="0.25">
      <c r="A2544" s="2">
        <v>2011</v>
      </c>
      <c r="B2544" s="1" t="s">
        <v>29</v>
      </c>
      <c r="C2544" s="8">
        <v>2</v>
      </c>
      <c r="D2544" s="8">
        <v>182</v>
      </c>
      <c r="E2544" s="8">
        <f t="shared" si="136"/>
        <v>7583.333333333333</v>
      </c>
      <c r="F2544" s="8">
        <v>128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660</v>
      </c>
      <c r="M2544" s="8">
        <f t="shared" si="133"/>
        <v>330</v>
      </c>
      <c r="N2544" s="8">
        <v>2</v>
      </c>
      <c r="O2544" s="8">
        <v>0</v>
      </c>
      <c r="P2544" s="8">
        <v>0</v>
      </c>
      <c r="Q2544" s="8">
        <v>4778</v>
      </c>
      <c r="R2544" s="8">
        <f t="shared" si="134"/>
        <v>2389</v>
      </c>
      <c r="S2544" s="5">
        <v>1</v>
      </c>
      <c r="T2544" s="5">
        <v>0</v>
      </c>
      <c r="U2544" s="5">
        <v>1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0</v>
      </c>
      <c r="AD2544" s="5">
        <v>0</v>
      </c>
      <c r="AE2544" s="115">
        <v>736</v>
      </c>
      <c r="AF2544" s="5">
        <v>1</v>
      </c>
    </row>
    <row r="2545" spans="1:32" x14ac:dyDescent="0.25">
      <c r="A2545" s="2">
        <v>2011</v>
      </c>
      <c r="B2545" s="1" t="s">
        <v>29</v>
      </c>
      <c r="C2545" s="8">
        <v>5</v>
      </c>
      <c r="D2545" s="8">
        <v>287</v>
      </c>
      <c r="E2545" s="8">
        <f t="shared" si="136"/>
        <v>4783.333333333333</v>
      </c>
      <c r="F2545" s="8">
        <v>263</v>
      </c>
      <c r="G2545" s="8">
        <v>0</v>
      </c>
      <c r="H2545" s="8">
        <v>0</v>
      </c>
      <c r="I2545" s="8">
        <v>0</v>
      </c>
      <c r="J2545" s="8">
        <v>0</v>
      </c>
      <c r="K2545" s="8">
        <v>0</v>
      </c>
      <c r="L2545" s="8">
        <v>1083</v>
      </c>
      <c r="M2545" s="8">
        <f t="shared" si="133"/>
        <v>216.6</v>
      </c>
      <c r="N2545" s="8">
        <v>6</v>
      </c>
      <c r="O2545" s="8">
        <v>2</v>
      </c>
      <c r="P2545" s="8">
        <v>0</v>
      </c>
      <c r="Q2545" s="8">
        <v>8033</v>
      </c>
      <c r="R2545" s="8">
        <f t="shared" si="134"/>
        <v>1606.6</v>
      </c>
      <c r="S2545" s="5">
        <v>1</v>
      </c>
      <c r="T2545" s="5">
        <v>0</v>
      </c>
      <c r="U2545" s="5">
        <v>1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0</v>
      </c>
      <c r="AE2545" s="115">
        <v>1254</v>
      </c>
      <c r="AF2545" s="5">
        <v>1</v>
      </c>
    </row>
    <row r="2546" spans="1:32" x14ac:dyDescent="0.25">
      <c r="A2546" s="2">
        <v>2011</v>
      </c>
      <c r="B2546" s="1" t="s">
        <v>29</v>
      </c>
      <c r="C2546" s="8">
        <v>5</v>
      </c>
      <c r="D2546" s="8">
        <v>312</v>
      </c>
      <c r="E2546" s="8">
        <f t="shared" si="136"/>
        <v>5200</v>
      </c>
      <c r="F2546" s="8">
        <v>218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476</v>
      </c>
      <c r="M2546" s="8">
        <f t="shared" si="133"/>
        <v>95.2</v>
      </c>
      <c r="N2546" s="8">
        <v>7</v>
      </c>
      <c r="O2546" s="8">
        <v>1</v>
      </c>
      <c r="P2546" s="8">
        <v>0</v>
      </c>
      <c r="Q2546" s="8">
        <v>7548</v>
      </c>
      <c r="R2546" s="8">
        <f t="shared" si="134"/>
        <v>1509.6</v>
      </c>
      <c r="S2546" s="5">
        <v>1</v>
      </c>
      <c r="T2546" s="5">
        <v>0</v>
      </c>
      <c r="U2546" s="5">
        <v>1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115">
        <v>1453</v>
      </c>
      <c r="AF2546" s="5">
        <v>1</v>
      </c>
    </row>
    <row r="2547" spans="1:32" x14ac:dyDescent="0.25">
      <c r="A2547" s="2">
        <v>2011</v>
      </c>
      <c r="B2547" s="1" t="s">
        <v>29</v>
      </c>
      <c r="C2547" s="8">
        <v>6</v>
      </c>
      <c r="D2547" s="8">
        <v>457</v>
      </c>
      <c r="E2547" s="8">
        <f t="shared" si="136"/>
        <v>6347.2222222222226</v>
      </c>
      <c r="F2547" s="8">
        <v>369</v>
      </c>
      <c r="G2547" s="8">
        <v>0</v>
      </c>
      <c r="H2547" s="8">
        <v>0</v>
      </c>
      <c r="I2547" s="8">
        <v>0</v>
      </c>
      <c r="J2547" s="8">
        <v>0</v>
      </c>
      <c r="K2547" s="8">
        <v>0</v>
      </c>
      <c r="L2547" s="8">
        <v>780</v>
      </c>
      <c r="M2547" s="8">
        <f t="shared" si="133"/>
        <v>130</v>
      </c>
      <c r="N2547" s="8">
        <v>4</v>
      </c>
      <c r="O2547" s="8">
        <v>1</v>
      </c>
      <c r="P2547" s="8">
        <v>0</v>
      </c>
      <c r="Q2547" s="8">
        <v>18620</v>
      </c>
      <c r="R2547" s="8">
        <f t="shared" si="134"/>
        <v>3103.3333333333335</v>
      </c>
      <c r="S2547" s="5">
        <v>1</v>
      </c>
      <c r="T2547" s="5">
        <v>0</v>
      </c>
      <c r="U2547" s="5">
        <v>1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0</v>
      </c>
      <c r="AD2547" s="5">
        <v>0</v>
      </c>
      <c r="AE2547" s="115">
        <v>4937</v>
      </c>
      <c r="AF2547" s="5">
        <v>1</v>
      </c>
    </row>
    <row r="2548" spans="1:32" x14ac:dyDescent="0.25">
      <c r="A2548" s="2">
        <v>2011</v>
      </c>
      <c r="B2548" s="1" t="s">
        <v>29</v>
      </c>
      <c r="C2548" s="8">
        <v>17</v>
      </c>
      <c r="D2548" s="8">
        <v>1696</v>
      </c>
      <c r="E2548" s="8">
        <f t="shared" si="136"/>
        <v>8313.7254901960787</v>
      </c>
      <c r="F2548" s="8">
        <v>353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1250</v>
      </c>
      <c r="M2548" s="8">
        <f t="shared" si="133"/>
        <v>73.529411764705884</v>
      </c>
      <c r="N2548" s="8">
        <v>7</v>
      </c>
      <c r="O2548" s="8">
        <v>1</v>
      </c>
      <c r="P2548" s="8">
        <v>0</v>
      </c>
      <c r="Q2548" s="8">
        <v>15764</v>
      </c>
      <c r="R2548" s="8">
        <f t="shared" si="134"/>
        <v>927.29411764705878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0</v>
      </c>
      <c r="AD2548" s="5">
        <v>0</v>
      </c>
      <c r="AE2548" s="115">
        <v>6249</v>
      </c>
      <c r="AF2548" s="5">
        <v>0</v>
      </c>
    </row>
    <row r="2549" spans="1:32" x14ac:dyDescent="0.25">
      <c r="A2549" s="2">
        <v>2011</v>
      </c>
      <c r="B2549" s="1" t="s">
        <v>29</v>
      </c>
      <c r="C2549" s="8">
        <v>4</v>
      </c>
      <c r="D2549" s="8">
        <v>231</v>
      </c>
      <c r="E2549" s="8">
        <f t="shared" si="136"/>
        <v>4812.5</v>
      </c>
      <c r="F2549" s="8">
        <v>30</v>
      </c>
      <c r="G2549" s="8">
        <v>0</v>
      </c>
      <c r="H2549" s="8">
        <v>0</v>
      </c>
      <c r="I2549" s="8">
        <v>0</v>
      </c>
      <c r="J2549" s="8">
        <v>0</v>
      </c>
      <c r="K2549" s="8">
        <v>0</v>
      </c>
      <c r="L2549" s="8">
        <v>204</v>
      </c>
      <c r="M2549" s="8">
        <f t="shared" si="133"/>
        <v>51</v>
      </c>
      <c r="N2549" s="8">
        <v>1</v>
      </c>
      <c r="O2549" s="8">
        <v>0</v>
      </c>
      <c r="P2549" s="8">
        <v>0</v>
      </c>
      <c r="Q2549" s="8">
        <v>1055</v>
      </c>
      <c r="R2549" s="8">
        <f t="shared" si="134"/>
        <v>263.75</v>
      </c>
      <c r="S2549" s="5">
        <v>1</v>
      </c>
      <c r="T2549" s="5">
        <v>0</v>
      </c>
      <c r="U2549" s="5">
        <v>1</v>
      </c>
      <c r="V2549" s="5">
        <v>0</v>
      </c>
      <c r="W2549" s="5">
        <v>0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115">
        <v>407</v>
      </c>
      <c r="AF2549" s="5">
        <v>1</v>
      </c>
    </row>
    <row r="2550" spans="1:32" x14ac:dyDescent="0.25">
      <c r="A2550" s="2">
        <v>2011</v>
      </c>
      <c r="B2550" s="1" t="s">
        <v>29</v>
      </c>
      <c r="C2550" s="8">
        <v>4</v>
      </c>
      <c r="D2550" s="8">
        <v>346</v>
      </c>
      <c r="E2550" s="8">
        <f t="shared" si="136"/>
        <v>7208.333333333333</v>
      </c>
      <c r="F2550" s="8">
        <v>113</v>
      </c>
      <c r="G2550" s="8">
        <v>0</v>
      </c>
      <c r="H2550" s="8">
        <v>0</v>
      </c>
      <c r="I2550" s="8">
        <v>0</v>
      </c>
      <c r="J2550" s="8">
        <v>0</v>
      </c>
      <c r="K2550" s="8">
        <v>0</v>
      </c>
      <c r="L2550" s="8">
        <v>283</v>
      </c>
      <c r="M2550" s="8">
        <f t="shared" si="133"/>
        <v>70.75</v>
      </c>
      <c r="N2550" s="8">
        <v>2</v>
      </c>
      <c r="O2550" s="8">
        <v>0</v>
      </c>
      <c r="P2550" s="8">
        <v>0</v>
      </c>
      <c r="Q2550" s="8">
        <v>2494</v>
      </c>
      <c r="R2550" s="8">
        <f t="shared" si="134"/>
        <v>623.5</v>
      </c>
      <c r="S2550" s="5">
        <v>1</v>
      </c>
      <c r="T2550" s="5">
        <v>0</v>
      </c>
      <c r="U2550" s="5">
        <v>1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115">
        <v>727</v>
      </c>
      <c r="AF2550" s="5">
        <v>1</v>
      </c>
    </row>
    <row r="2551" spans="1:32" x14ac:dyDescent="0.25">
      <c r="A2551" s="2">
        <v>2011</v>
      </c>
      <c r="B2551" s="1" t="s">
        <v>29</v>
      </c>
      <c r="C2551" s="8">
        <v>4</v>
      </c>
      <c r="D2551" s="8">
        <v>231</v>
      </c>
      <c r="E2551" s="8">
        <f t="shared" si="136"/>
        <v>4812.5</v>
      </c>
      <c r="F2551" s="8">
        <v>356</v>
      </c>
      <c r="G2551" s="8">
        <v>0</v>
      </c>
      <c r="H2551" s="8">
        <v>0</v>
      </c>
      <c r="I2551" s="8">
        <v>0</v>
      </c>
      <c r="J2551" s="8">
        <v>0</v>
      </c>
      <c r="K2551" s="8">
        <v>0</v>
      </c>
      <c r="L2551" s="8">
        <v>620</v>
      </c>
      <c r="M2551" s="8">
        <f t="shared" si="133"/>
        <v>155</v>
      </c>
      <c r="N2551" s="8">
        <v>5</v>
      </c>
      <c r="O2551" s="8">
        <v>0</v>
      </c>
      <c r="P2551" s="8">
        <v>0</v>
      </c>
      <c r="Q2551" s="8">
        <v>2482</v>
      </c>
      <c r="R2551" s="8">
        <f t="shared" si="134"/>
        <v>620.5</v>
      </c>
      <c r="S2551" s="5">
        <v>1</v>
      </c>
      <c r="T2551" s="5">
        <v>0</v>
      </c>
      <c r="U2551" s="5">
        <v>0</v>
      </c>
      <c r="V2551" s="5">
        <v>1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0</v>
      </c>
      <c r="AE2551" s="115">
        <v>2810</v>
      </c>
      <c r="AF2551" s="5">
        <v>1</v>
      </c>
    </row>
    <row r="2552" spans="1:32" x14ac:dyDescent="0.25">
      <c r="A2552" s="2">
        <v>2011</v>
      </c>
      <c r="B2552" s="1" t="s">
        <v>29</v>
      </c>
      <c r="C2552" s="8">
        <v>1</v>
      </c>
      <c r="D2552" s="8">
        <v>66</v>
      </c>
      <c r="E2552" s="8">
        <f t="shared" si="136"/>
        <v>5500</v>
      </c>
      <c r="F2552" s="8">
        <v>110</v>
      </c>
      <c r="G2552" s="8">
        <v>0</v>
      </c>
      <c r="H2552" s="8">
        <v>0</v>
      </c>
      <c r="I2552" s="8">
        <v>0</v>
      </c>
      <c r="J2552" s="8">
        <v>0</v>
      </c>
      <c r="K2552" s="8">
        <v>0</v>
      </c>
      <c r="L2552" s="8">
        <v>420</v>
      </c>
      <c r="M2552" s="8">
        <f t="shared" si="133"/>
        <v>420</v>
      </c>
      <c r="N2552" s="8">
        <v>2</v>
      </c>
      <c r="O2552" s="8">
        <v>1</v>
      </c>
      <c r="P2552" s="8">
        <v>0</v>
      </c>
      <c r="Q2552" s="8">
        <v>2222</v>
      </c>
      <c r="R2552" s="8">
        <f t="shared" si="134"/>
        <v>2222</v>
      </c>
      <c r="S2552" s="5">
        <v>1</v>
      </c>
      <c r="T2552" s="5">
        <v>0</v>
      </c>
      <c r="U2552" s="5">
        <v>1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115">
        <v>189</v>
      </c>
      <c r="AF2552" s="5">
        <v>1</v>
      </c>
    </row>
    <row r="2553" spans="1:32" x14ac:dyDescent="0.25">
      <c r="A2553" s="2">
        <v>2011</v>
      </c>
      <c r="B2553" s="1" t="s">
        <v>29</v>
      </c>
      <c r="C2553" s="8">
        <v>10</v>
      </c>
      <c r="D2553" s="8">
        <v>985</v>
      </c>
      <c r="E2553" s="8">
        <f t="shared" si="136"/>
        <v>8208.3333333333339</v>
      </c>
      <c r="F2553" s="8">
        <v>258</v>
      </c>
      <c r="G2553" s="8">
        <v>0</v>
      </c>
      <c r="H2553" s="8">
        <v>0</v>
      </c>
      <c r="I2553" s="8">
        <v>0</v>
      </c>
      <c r="J2553" s="8">
        <v>0</v>
      </c>
      <c r="K2553" s="8">
        <v>0</v>
      </c>
      <c r="L2553" s="8">
        <v>490</v>
      </c>
      <c r="M2553" s="8">
        <f t="shared" si="133"/>
        <v>49</v>
      </c>
      <c r="N2553" s="8">
        <v>1</v>
      </c>
      <c r="O2553" s="8">
        <v>0</v>
      </c>
      <c r="P2553" s="8">
        <v>1</v>
      </c>
      <c r="Q2553" s="8">
        <v>366</v>
      </c>
      <c r="R2553" s="8">
        <f t="shared" si="134"/>
        <v>36.6</v>
      </c>
      <c r="S2553" s="5">
        <v>1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115">
        <v>5123</v>
      </c>
      <c r="AF2553" s="5">
        <v>0</v>
      </c>
    </row>
    <row r="2554" spans="1:32" x14ac:dyDescent="0.25">
      <c r="A2554" s="2">
        <v>2011</v>
      </c>
      <c r="B2554" s="1" t="s">
        <v>29</v>
      </c>
      <c r="C2554" s="8">
        <v>62</v>
      </c>
      <c r="D2554" s="8">
        <v>9534</v>
      </c>
      <c r="E2554" s="8">
        <f t="shared" si="136"/>
        <v>12814.516129032258</v>
      </c>
      <c r="F2554" s="8">
        <v>2192</v>
      </c>
      <c r="G2554" s="8">
        <v>969</v>
      </c>
      <c r="H2554" s="8">
        <v>393</v>
      </c>
      <c r="I2554" s="8">
        <v>0</v>
      </c>
      <c r="J2554" s="8">
        <v>0</v>
      </c>
      <c r="K2554" s="8">
        <v>0</v>
      </c>
      <c r="L2554" s="8">
        <v>5820</v>
      </c>
      <c r="M2554" s="8">
        <f t="shared" si="133"/>
        <v>93.870967741935488</v>
      </c>
      <c r="N2554" s="8">
        <v>15</v>
      </c>
      <c r="O2554" s="8">
        <v>5</v>
      </c>
      <c r="P2554" s="8">
        <v>2</v>
      </c>
      <c r="Q2554" s="8">
        <v>126977</v>
      </c>
      <c r="R2554" s="8">
        <f t="shared" si="134"/>
        <v>2048.016129032258</v>
      </c>
      <c r="S2554" s="5">
        <v>1</v>
      </c>
      <c r="T2554" s="5">
        <v>0</v>
      </c>
      <c r="U2554" s="5">
        <v>1</v>
      </c>
      <c r="V2554" s="5">
        <v>1</v>
      </c>
      <c r="W2554" s="5">
        <v>0</v>
      </c>
      <c r="X2554" s="5">
        <v>0</v>
      </c>
      <c r="Y2554" s="5">
        <v>0</v>
      </c>
      <c r="Z2554" s="5">
        <v>1</v>
      </c>
      <c r="AA2554" s="5">
        <v>0</v>
      </c>
      <c r="AB2554" s="5">
        <v>0</v>
      </c>
      <c r="AC2554" s="5">
        <v>1</v>
      </c>
      <c r="AD2554" s="5">
        <v>0</v>
      </c>
      <c r="AE2554" s="115">
        <v>48997</v>
      </c>
      <c r="AF2554" s="5">
        <v>1</v>
      </c>
    </row>
    <row r="2555" spans="1:32" x14ac:dyDescent="0.25">
      <c r="A2555" s="2">
        <v>2011</v>
      </c>
      <c r="B2555" s="1" t="s">
        <v>29</v>
      </c>
      <c r="C2555" s="8">
        <v>29</v>
      </c>
      <c r="D2555" s="8">
        <v>4610</v>
      </c>
      <c r="E2555" s="8">
        <f t="shared" si="136"/>
        <v>13247.126436781607</v>
      </c>
      <c r="F2555" s="8">
        <v>510</v>
      </c>
      <c r="G2555" s="8">
        <v>270</v>
      </c>
      <c r="H2555" s="8">
        <v>105</v>
      </c>
      <c r="I2555" s="8">
        <v>0</v>
      </c>
      <c r="J2555" s="8">
        <v>0</v>
      </c>
      <c r="K2555" s="8">
        <v>0</v>
      </c>
      <c r="L2555" s="8">
        <v>2155</v>
      </c>
      <c r="M2555" s="8">
        <f t="shared" si="133"/>
        <v>74.310344827586206</v>
      </c>
      <c r="N2555" s="8">
        <v>8</v>
      </c>
      <c r="O2555" s="8">
        <v>2</v>
      </c>
      <c r="P2555" s="8">
        <v>2</v>
      </c>
      <c r="Q2555" s="8">
        <v>44193</v>
      </c>
      <c r="R2555" s="8">
        <f t="shared" si="134"/>
        <v>1523.8965517241379</v>
      </c>
      <c r="S2555" s="5">
        <v>1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1</v>
      </c>
      <c r="AA2555" s="5">
        <v>0</v>
      </c>
      <c r="AB2555" s="5">
        <v>0</v>
      </c>
      <c r="AC2555" s="5">
        <v>1</v>
      </c>
      <c r="AD2555" s="5">
        <v>0</v>
      </c>
      <c r="AE2555" s="115">
        <v>14902</v>
      </c>
      <c r="AF2555" s="5">
        <v>1</v>
      </c>
    </row>
    <row r="2556" spans="1:32" x14ac:dyDescent="0.25">
      <c r="A2556" s="2">
        <v>2011</v>
      </c>
      <c r="B2556" s="1" t="s">
        <v>31</v>
      </c>
      <c r="C2556" s="15">
        <v>109</v>
      </c>
      <c r="D2556" s="15">
        <v>12011</v>
      </c>
      <c r="E2556" s="8">
        <f t="shared" si="136"/>
        <v>9182.7217125382267</v>
      </c>
      <c r="F2556" s="15">
        <v>5670</v>
      </c>
      <c r="G2556" s="15">
        <v>1133</v>
      </c>
      <c r="H2556" s="15">
        <v>566</v>
      </c>
      <c r="I2556" s="15">
        <v>0</v>
      </c>
      <c r="J2556" s="15">
        <v>0</v>
      </c>
      <c r="K2556" s="15">
        <v>0</v>
      </c>
      <c r="L2556" s="15">
        <v>10200</v>
      </c>
      <c r="M2556" s="8">
        <f t="shared" si="133"/>
        <v>93.577981651376149</v>
      </c>
      <c r="N2556" s="15">
        <v>33</v>
      </c>
      <c r="O2556" s="15">
        <v>4</v>
      </c>
      <c r="P2556" s="15">
        <v>4</v>
      </c>
      <c r="Q2556" s="15">
        <v>206204</v>
      </c>
      <c r="R2556" s="8">
        <f t="shared" si="134"/>
        <v>1891.7798165137615</v>
      </c>
      <c r="S2556" s="5">
        <v>1</v>
      </c>
      <c r="T2556" s="5">
        <v>0</v>
      </c>
      <c r="U2556" s="5">
        <v>1</v>
      </c>
      <c r="V2556" s="5">
        <v>1</v>
      </c>
      <c r="W2556" s="5">
        <v>0</v>
      </c>
      <c r="X2556" s="5">
        <v>0</v>
      </c>
      <c r="Y2556" s="5">
        <v>0</v>
      </c>
      <c r="Z2556" s="5">
        <v>1</v>
      </c>
      <c r="AA2556" s="5">
        <v>0</v>
      </c>
      <c r="AB2556" s="5">
        <v>0</v>
      </c>
      <c r="AC2556" s="5">
        <v>1</v>
      </c>
      <c r="AD2556" s="5">
        <v>0</v>
      </c>
      <c r="AE2556" s="115">
        <v>89304</v>
      </c>
      <c r="AF2556" s="5">
        <v>0</v>
      </c>
    </row>
    <row r="2557" spans="1:32" x14ac:dyDescent="0.25">
      <c r="A2557" s="2">
        <v>2011</v>
      </c>
      <c r="B2557" s="1" t="s">
        <v>31</v>
      </c>
      <c r="C2557" s="15">
        <v>151</v>
      </c>
      <c r="D2557" s="15">
        <v>24421</v>
      </c>
      <c r="E2557" s="8">
        <f t="shared" si="136"/>
        <v>13477.373068432671</v>
      </c>
      <c r="F2557" s="15">
        <v>4985</v>
      </c>
      <c r="G2557" s="15">
        <v>1097</v>
      </c>
      <c r="H2557" s="15">
        <v>594</v>
      </c>
      <c r="I2557" s="15">
        <v>0</v>
      </c>
      <c r="J2557" s="15">
        <v>0</v>
      </c>
      <c r="K2557" s="15">
        <v>0</v>
      </c>
      <c r="L2557" s="15">
        <v>7171</v>
      </c>
      <c r="M2557" s="8">
        <f t="shared" si="133"/>
        <v>47.490066225165563</v>
      </c>
      <c r="N2557" s="15">
        <v>22</v>
      </c>
      <c r="O2557" s="15">
        <v>2</v>
      </c>
      <c r="P2557" s="15">
        <v>2</v>
      </c>
      <c r="Q2557" s="15">
        <v>192941</v>
      </c>
      <c r="R2557" s="8">
        <f t="shared" si="134"/>
        <v>1277.7549668874171</v>
      </c>
      <c r="S2557" s="5">
        <v>1</v>
      </c>
      <c r="T2557" s="5">
        <v>0</v>
      </c>
      <c r="U2557" s="5">
        <v>1</v>
      </c>
      <c r="V2557" s="5">
        <v>0</v>
      </c>
      <c r="W2557" s="5">
        <v>0</v>
      </c>
      <c r="X2557" s="5">
        <v>0</v>
      </c>
      <c r="Y2557" s="5">
        <v>0</v>
      </c>
      <c r="Z2557" s="5">
        <v>1</v>
      </c>
      <c r="AA2557" s="5">
        <v>0</v>
      </c>
      <c r="AB2557" s="5">
        <v>0</v>
      </c>
      <c r="AC2557" s="5">
        <v>1</v>
      </c>
      <c r="AD2557" s="5">
        <v>0</v>
      </c>
      <c r="AE2557" s="115">
        <v>85871</v>
      </c>
      <c r="AF2557" s="5">
        <v>0</v>
      </c>
    </row>
    <row r="2558" spans="1:32" x14ac:dyDescent="0.25">
      <c r="A2558" s="2">
        <v>2011</v>
      </c>
      <c r="B2558" s="1" t="s">
        <v>31</v>
      </c>
      <c r="C2558" s="15">
        <v>97</v>
      </c>
      <c r="D2558" s="15">
        <v>13167</v>
      </c>
      <c r="E2558" s="8">
        <f t="shared" si="136"/>
        <v>11311.855670103092</v>
      </c>
      <c r="F2558" s="15">
        <v>4406</v>
      </c>
      <c r="G2558" s="15">
        <v>470</v>
      </c>
      <c r="H2558" s="15">
        <v>210</v>
      </c>
      <c r="I2558" s="15">
        <v>0</v>
      </c>
      <c r="J2558" s="15">
        <v>0</v>
      </c>
      <c r="K2558" s="15">
        <v>0</v>
      </c>
      <c r="L2558" s="15">
        <v>6707</v>
      </c>
      <c r="M2558" s="8">
        <f t="shared" si="133"/>
        <v>69.144329896907223</v>
      </c>
      <c r="N2558" s="15">
        <v>25</v>
      </c>
      <c r="O2558" s="15">
        <v>4</v>
      </c>
      <c r="P2558" s="15">
        <v>1</v>
      </c>
      <c r="Q2558" s="15">
        <v>248890</v>
      </c>
      <c r="R2558" s="8">
        <f t="shared" si="134"/>
        <v>2565.8762886597938</v>
      </c>
      <c r="S2558" s="5">
        <v>1</v>
      </c>
      <c r="T2558" s="5">
        <v>0</v>
      </c>
      <c r="U2558" s="5">
        <v>1</v>
      </c>
      <c r="V2558" s="5">
        <v>1</v>
      </c>
      <c r="W2558" s="5">
        <v>0</v>
      </c>
      <c r="X2558" s="5">
        <v>0</v>
      </c>
      <c r="Y2558" s="5">
        <v>0</v>
      </c>
      <c r="Z2558" s="5">
        <v>1</v>
      </c>
      <c r="AA2558" s="5">
        <v>0</v>
      </c>
      <c r="AB2558" s="5">
        <v>0</v>
      </c>
      <c r="AC2558" s="5">
        <v>1</v>
      </c>
      <c r="AD2558" s="5">
        <v>0</v>
      </c>
      <c r="AE2558" s="115">
        <v>57129</v>
      </c>
      <c r="AF2558" s="5">
        <v>1</v>
      </c>
    </row>
    <row r="2559" spans="1:32" x14ac:dyDescent="0.25">
      <c r="A2559" s="2">
        <v>2011</v>
      </c>
      <c r="B2559" s="1" t="s">
        <v>31</v>
      </c>
      <c r="C2559" s="15">
        <v>210</v>
      </c>
      <c r="D2559" s="15">
        <v>31881</v>
      </c>
      <c r="E2559" s="8">
        <f t="shared" si="136"/>
        <v>12651.190476190477</v>
      </c>
      <c r="F2559" s="15">
        <v>1139</v>
      </c>
      <c r="G2559" s="15">
        <v>0</v>
      </c>
      <c r="H2559" s="15">
        <v>0</v>
      </c>
      <c r="I2559" s="15">
        <v>0</v>
      </c>
      <c r="J2559" s="15">
        <v>412</v>
      </c>
      <c r="K2559" s="15">
        <v>360</v>
      </c>
      <c r="L2559" s="15">
        <v>10489</v>
      </c>
      <c r="M2559" s="8">
        <f t="shared" si="133"/>
        <v>49.94761904761905</v>
      </c>
      <c r="N2559" s="15">
        <v>20</v>
      </c>
      <c r="O2559" s="15">
        <v>3</v>
      </c>
      <c r="P2559" s="15">
        <v>0</v>
      </c>
      <c r="Q2559" s="15">
        <v>227503</v>
      </c>
      <c r="R2559" s="8">
        <f t="shared" si="134"/>
        <v>1083.347619047619</v>
      </c>
      <c r="S2559" s="5">
        <v>1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1</v>
      </c>
      <c r="AC2559" s="5">
        <v>0</v>
      </c>
      <c r="AD2559" s="5">
        <v>1</v>
      </c>
      <c r="AE2559" s="115">
        <v>264965</v>
      </c>
      <c r="AF2559" s="5">
        <v>0</v>
      </c>
    </row>
    <row r="2560" spans="1:32" x14ac:dyDescent="0.25">
      <c r="A2560" s="2">
        <v>2011</v>
      </c>
      <c r="B2560" s="1" t="s">
        <v>40</v>
      </c>
      <c r="C2560" s="15">
        <v>63</v>
      </c>
      <c r="D2560" s="15">
        <v>6992</v>
      </c>
      <c r="E2560" s="8">
        <f t="shared" si="136"/>
        <v>9248.6772486772479</v>
      </c>
      <c r="F2560" s="15">
        <v>4460</v>
      </c>
      <c r="G2560" s="15">
        <v>707</v>
      </c>
      <c r="H2560" s="15">
        <v>386</v>
      </c>
      <c r="I2560" s="15">
        <v>0</v>
      </c>
      <c r="J2560" s="15">
        <v>0</v>
      </c>
      <c r="K2560" s="15">
        <v>0</v>
      </c>
      <c r="L2560" s="15">
        <v>12400</v>
      </c>
      <c r="M2560" s="8">
        <f t="shared" si="133"/>
        <v>196.82539682539684</v>
      </c>
      <c r="N2560" s="15">
        <v>21</v>
      </c>
      <c r="O2560" s="15">
        <v>4</v>
      </c>
      <c r="P2560" s="15">
        <v>3</v>
      </c>
      <c r="Q2560" s="15">
        <v>125817</v>
      </c>
      <c r="R2560" s="8">
        <f t="shared" si="134"/>
        <v>1997.0952380952381</v>
      </c>
      <c r="S2560" s="5">
        <v>1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1</v>
      </c>
      <c r="AA2560" s="5">
        <v>0</v>
      </c>
      <c r="AB2560" s="5">
        <v>0</v>
      </c>
      <c r="AC2560" s="5">
        <v>1</v>
      </c>
      <c r="AD2560" s="5">
        <v>0</v>
      </c>
      <c r="AE2560" s="115">
        <v>37418</v>
      </c>
      <c r="AF2560" s="5">
        <v>1</v>
      </c>
    </row>
    <row r="2561" spans="1:32" x14ac:dyDescent="0.25">
      <c r="A2561" s="2">
        <v>2011</v>
      </c>
      <c r="B2561" s="1" t="s">
        <v>30</v>
      </c>
      <c r="C2561" s="15">
        <v>71</v>
      </c>
      <c r="D2561" s="15">
        <v>6276</v>
      </c>
      <c r="E2561" s="8">
        <f t="shared" si="136"/>
        <v>7366.1971830985922</v>
      </c>
      <c r="F2561" s="15">
        <v>4326</v>
      </c>
      <c r="G2561" s="15">
        <v>1135</v>
      </c>
      <c r="H2561" s="15">
        <v>574</v>
      </c>
      <c r="I2561" s="15">
        <v>0</v>
      </c>
      <c r="J2561" s="15">
        <v>0</v>
      </c>
      <c r="K2561" s="15">
        <v>0</v>
      </c>
      <c r="L2561" s="15">
        <v>5193</v>
      </c>
      <c r="M2561" s="8">
        <f t="shared" si="133"/>
        <v>73.140845070422529</v>
      </c>
      <c r="N2561" s="15">
        <v>16</v>
      </c>
      <c r="O2561" s="15">
        <v>2</v>
      </c>
      <c r="P2561" s="15">
        <v>2</v>
      </c>
      <c r="Q2561" s="15">
        <v>212502</v>
      </c>
      <c r="R2561" s="8">
        <f t="shared" si="134"/>
        <v>2992.9859154929577</v>
      </c>
      <c r="S2561" s="5">
        <v>1</v>
      </c>
      <c r="T2561" s="5">
        <v>0</v>
      </c>
      <c r="U2561" s="5">
        <v>1</v>
      </c>
      <c r="V2561" s="5">
        <v>0</v>
      </c>
      <c r="W2561" s="5">
        <v>0</v>
      </c>
      <c r="X2561" s="5">
        <v>0</v>
      </c>
      <c r="Y2561" s="5">
        <v>0</v>
      </c>
      <c r="Z2561" s="5">
        <v>1</v>
      </c>
      <c r="AA2561" s="5">
        <v>0</v>
      </c>
      <c r="AB2561" s="5">
        <v>0</v>
      </c>
      <c r="AC2561" s="5">
        <v>1</v>
      </c>
      <c r="AD2561" s="5">
        <v>0</v>
      </c>
      <c r="AE2561" s="115">
        <v>75664</v>
      </c>
      <c r="AF2561" s="5">
        <v>1</v>
      </c>
    </row>
    <row r="2562" spans="1:32" x14ac:dyDescent="0.25">
      <c r="A2562" s="2">
        <v>2011</v>
      </c>
      <c r="B2562" s="1" t="s">
        <v>30</v>
      </c>
      <c r="C2562" s="15">
        <v>51</v>
      </c>
      <c r="D2562" s="15">
        <v>8382</v>
      </c>
      <c r="E2562" s="8">
        <f t="shared" si="136"/>
        <v>13696.078431372549</v>
      </c>
      <c r="F2562" s="15">
        <v>3843</v>
      </c>
      <c r="G2562" s="15">
        <v>0</v>
      </c>
      <c r="H2562" s="15">
        <v>0</v>
      </c>
      <c r="I2562" s="15">
        <v>0</v>
      </c>
      <c r="J2562" s="15">
        <v>0</v>
      </c>
      <c r="K2562" s="15">
        <v>0</v>
      </c>
      <c r="L2562" s="15">
        <v>6800</v>
      </c>
      <c r="M2562" s="8">
        <f t="shared" si="133"/>
        <v>133.33333333333334</v>
      </c>
      <c r="N2562" s="15">
        <v>27</v>
      </c>
      <c r="O2562" s="15">
        <v>3</v>
      </c>
      <c r="P2562" s="15">
        <v>3</v>
      </c>
      <c r="Q2562" s="15">
        <v>99936</v>
      </c>
      <c r="R2562" s="8">
        <f t="shared" si="134"/>
        <v>1959.5294117647059</v>
      </c>
      <c r="S2562" s="5">
        <v>1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115">
        <v>39873</v>
      </c>
      <c r="AF2562" s="5">
        <v>1</v>
      </c>
    </row>
    <row r="2563" spans="1:32" x14ac:dyDescent="0.25">
      <c r="A2563" s="2">
        <v>2011</v>
      </c>
      <c r="B2563" s="1" t="s">
        <v>30</v>
      </c>
      <c r="C2563" s="15">
        <v>99</v>
      </c>
      <c r="D2563" s="15">
        <v>15238</v>
      </c>
      <c r="E2563" s="8">
        <f t="shared" si="136"/>
        <v>12826.599326599327</v>
      </c>
      <c r="F2563" s="15">
        <v>2307</v>
      </c>
      <c r="G2563" s="15">
        <v>1058</v>
      </c>
      <c r="H2563" s="15">
        <v>478</v>
      </c>
      <c r="I2563" s="15">
        <v>0</v>
      </c>
      <c r="J2563" s="15">
        <v>0</v>
      </c>
      <c r="K2563" s="15">
        <v>0</v>
      </c>
      <c r="L2563" s="15">
        <v>6257</v>
      </c>
      <c r="M2563" s="8">
        <f t="shared" si="133"/>
        <v>63.202020202020201</v>
      </c>
      <c r="N2563" s="15">
        <v>19</v>
      </c>
      <c r="O2563" s="15">
        <v>4</v>
      </c>
      <c r="P2563" s="15">
        <v>1</v>
      </c>
      <c r="Q2563" s="15">
        <v>101771</v>
      </c>
      <c r="R2563" s="8">
        <f t="shared" si="134"/>
        <v>1027.9898989898991</v>
      </c>
      <c r="S2563" s="5">
        <v>1</v>
      </c>
      <c r="T2563" s="5">
        <v>0</v>
      </c>
      <c r="U2563" s="5">
        <v>1</v>
      </c>
      <c r="V2563" s="5">
        <v>0</v>
      </c>
      <c r="W2563" s="5">
        <v>0</v>
      </c>
      <c r="X2563" s="5">
        <v>0</v>
      </c>
      <c r="Y2563" s="5">
        <v>0</v>
      </c>
      <c r="Z2563" s="5">
        <v>1</v>
      </c>
      <c r="AA2563" s="5">
        <v>0</v>
      </c>
      <c r="AB2563" s="5">
        <v>0</v>
      </c>
      <c r="AC2563" s="5">
        <v>1</v>
      </c>
      <c r="AD2563" s="5">
        <v>0</v>
      </c>
      <c r="AE2563" s="115">
        <v>47799</v>
      </c>
      <c r="AF2563" s="5">
        <v>1</v>
      </c>
    </row>
    <row r="2564" spans="1:32" x14ac:dyDescent="0.25">
      <c r="A2564" s="2">
        <v>2011</v>
      </c>
      <c r="B2564" s="1" t="s">
        <v>29</v>
      </c>
      <c r="C2564" s="15">
        <v>155</v>
      </c>
      <c r="D2564" s="15">
        <v>12971</v>
      </c>
      <c r="E2564" s="8">
        <f t="shared" si="136"/>
        <v>6973.6559139784949</v>
      </c>
      <c r="F2564" s="15">
        <v>3600</v>
      </c>
      <c r="G2564" s="15">
        <v>2206</v>
      </c>
      <c r="H2564" s="15">
        <v>1008</v>
      </c>
      <c r="I2564" s="15">
        <v>48</v>
      </c>
      <c r="J2564" s="15">
        <v>0</v>
      </c>
      <c r="K2564" s="15">
        <v>0</v>
      </c>
      <c r="L2564" s="15">
        <v>1400</v>
      </c>
      <c r="M2564" s="8">
        <f t="shared" ref="M2564:M2626" si="137">L2564/C2564</f>
        <v>9.0322580645161299</v>
      </c>
      <c r="N2564" s="15">
        <v>4</v>
      </c>
      <c r="O2564" s="15">
        <v>2</v>
      </c>
      <c r="P2564" s="15">
        <v>2</v>
      </c>
      <c r="Q2564" s="15">
        <v>130635</v>
      </c>
      <c r="R2564" s="8">
        <f t="shared" ref="R2564:R2626" si="138">Q2564/C2564</f>
        <v>842.80645161290317</v>
      </c>
      <c r="S2564" s="5">
        <v>1</v>
      </c>
      <c r="T2564" s="5">
        <v>0</v>
      </c>
      <c r="U2564" s="5">
        <v>1</v>
      </c>
      <c r="V2564" s="5">
        <v>1</v>
      </c>
      <c r="W2564" s="5">
        <v>0</v>
      </c>
      <c r="X2564" s="5">
        <v>0</v>
      </c>
      <c r="Y2564" s="5">
        <v>0</v>
      </c>
      <c r="Z2564" s="5">
        <v>1</v>
      </c>
      <c r="AA2564" s="5">
        <v>1</v>
      </c>
      <c r="AB2564" s="5">
        <v>0</v>
      </c>
      <c r="AC2564" s="5">
        <v>1</v>
      </c>
      <c r="AD2564" s="5">
        <v>0</v>
      </c>
      <c r="AE2564" s="115">
        <v>110920</v>
      </c>
      <c r="AF2564" s="5">
        <v>1</v>
      </c>
    </row>
    <row r="2565" spans="1:32" x14ac:dyDescent="0.25">
      <c r="A2565" s="2">
        <v>2011</v>
      </c>
      <c r="B2565" s="1" t="s">
        <v>29</v>
      </c>
      <c r="C2565" s="15">
        <v>66</v>
      </c>
      <c r="D2565" s="15">
        <v>6881</v>
      </c>
      <c r="E2565" s="8">
        <f t="shared" si="136"/>
        <v>8688.1313131313127</v>
      </c>
      <c r="F2565" s="15">
        <v>2567</v>
      </c>
      <c r="G2565" s="15">
        <v>687</v>
      </c>
      <c r="H2565" s="15">
        <v>347</v>
      </c>
      <c r="I2565" s="15">
        <v>0</v>
      </c>
      <c r="J2565" s="15">
        <v>0</v>
      </c>
      <c r="K2565" s="15">
        <v>0</v>
      </c>
      <c r="L2565" s="15">
        <v>5743</v>
      </c>
      <c r="M2565" s="8">
        <f t="shared" si="137"/>
        <v>87.015151515151516</v>
      </c>
      <c r="N2565" s="15">
        <v>8</v>
      </c>
      <c r="O2565" s="15">
        <v>5</v>
      </c>
      <c r="P2565" s="15">
        <v>1</v>
      </c>
      <c r="Q2565" s="15">
        <v>52593</v>
      </c>
      <c r="R2565" s="8">
        <f t="shared" si="138"/>
        <v>796.86363636363637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1</v>
      </c>
      <c r="AA2565" s="5">
        <v>0</v>
      </c>
      <c r="AB2565" s="5">
        <v>0</v>
      </c>
      <c r="AC2565" s="5">
        <v>1</v>
      </c>
      <c r="AD2565" s="5">
        <v>0</v>
      </c>
      <c r="AE2565" s="115">
        <v>21432</v>
      </c>
      <c r="AF2565" s="5">
        <v>0</v>
      </c>
    </row>
    <row r="2566" spans="1:32" x14ac:dyDescent="0.25">
      <c r="A2566" s="2">
        <v>2011</v>
      </c>
      <c r="B2566" s="1" t="s">
        <v>29</v>
      </c>
      <c r="C2566" s="15">
        <v>7</v>
      </c>
      <c r="D2566" s="15">
        <v>958</v>
      </c>
      <c r="E2566" s="8">
        <f t="shared" si="136"/>
        <v>11404.761904761905</v>
      </c>
      <c r="F2566" s="15">
        <v>638</v>
      </c>
      <c r="G2566" s="15">
        <v>0</v>
      </c>
      <c r="H2566" s="15">
        <v>0</v>
      </c>
      <c r="I2566" s="15">
        <v>0</v>
      </c>
      <c r="J2566" s="15">
        <v>0</v>
      </c>
      <c r="K2566" s="15">
        <v>0</v>
      </c>
      <c r="L2566" s="15">
        <v>5690</v>
      </c>
      <c r="M2566" s="8">
        <f t="shared" si="137"/>
        <v>812.85714285714289</v>
      </c>
      <c r="N2566" s="15">
        <v>4</v>
      </c>
      <c r="O2566" s="15">
        <v>1</v>
      </c>
      <c r="P2566" s="15">
        <v>0</v>
      </c>
      <c r="Q2566" s="15">
        <v>3291</v>
      </c>
      <c r="R2566" s="8">
        <f t="shared" si="138"/>
        <v>470.14285714285717</v>
      </c>
      <c r="S2566" s="5">
        <v>1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0</v>
      </c>
      <c r="AD2566" s="5">
        <v>0</v>
      </c>
      <c r="AE2566" s="115">
        <v>3166</v>
      </c>
      <c r="AF2566" s="5">
        <v>1</v>
      </c>
    </row>
    <row r="2567" spans="1:32" x14ac:dyDescent="0.25">
      <c r="A2567" s="2">
        <v>2011</v>
      </c>
      <c r="B2567" s="1" t="s">
        <v>29</v>
      </c>
      <c r="C2567" s="15">
        <v>40</v>
      </c>
      <c r="D2567" s="15">
        <v>4109</v>
      </c>
      <c r="E2567" s="8">
        <f t="shared" si="136"/>
        <v>8560.4166666666661</v>
      </c>
      <c r="F2567" s="15">
        <v>3883</v>
      </c>
      <c r="G2567" s="15">
        <v>0</v>
      </c>
      <c r="H2567" s="15">
        <v>0</v>
      </c>
      <c r="I2567" s="15">
        <v>0</v>
      </c>
      <c r="J2567" s="15">
        <v>0</v>
      </c>
      <c r="K2567" s="15">
        <v>0</v>
      </c>
      <c r="L2567" s="15">
        <v>12895</v>
      </c>
      <c r="M2567" s="8">
        <f t="shared" si="137"/>
        <v>322.375</v>
      </c>
      <c r="N2567" s="15">
        <v>15</v>
      </c>
      <c r="O2567" s="15">
        <v>11</v>
      </c>
      <c r="P2567" s="15">
        <v>1</v>
      </c>
      <c r="Q2567" s="15">
        <v>47864</v>
      </c>
      <c r="R2567" s="8">
        <f t="shared" si="138"/>
        <v>1196.5999999999999</v>
      </c>
      <c r="S2567" s="5">
        <v>1</v>
      </c>
      <c r="T2567" s="5">
        <v>0</v>
      </c>
      <c r="U2567" s="5">
        <v>1</v>
      </c>
      <c r="V2567" s="5">
        <v>1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0</v>
      </c>
      <c r="AD2567" s="5">
        <v>0</v>
      </c>
      <c r="AE2567" s="115">
        <v>33404</v>
      </c>
      <c r="AF2567" s="5">
        <v>1</v>
      </c>
    </row>
    <row r="2568" spans="1:32" x14ac:dyDescent="0.25">
      <c r="A2568" s="2">
        <v>2011</v>
      </c>
      <c r="B2568" s="1" t="s">
        <v>29</v>
      </c>
      <c r="C2568" s="15">
        <v>5</v>
      </c>
      <c r="D2568" s="15">
        <v>304</v>
      </c>
      <c r="E2568" s="8">
        <f t="shared" ref="E2568:E2613" si="139">D2568/C2568/12*1000</f>
        <v>5066.6666666666661</v>
      </c>
      <c r="F2568" s="15">
        <v>666</v>
      </c>
      <c r="G2568" s="15">
        <v>0</v>
      </c>
      <c r="H2568" s="15">
        <v>0</v>
      </c>
      <c r="I2568" s="15">
        <v>0</v>
      </c>
      <c r="J2568" s="15">
        <v>0</v>
      </c>
      <c r="K2568" s="15">
        <v>0</v>
      </c>
      <c r="L2568" s="15">
        <v>1925</v>
      </c>
      <c r="M2568" s="8">
        <f t="shared" si="137"/>
        <v>385</v>
      </c>
      <c r="N2568" s="15">
        <v>1</v>
      </c>
      <c r="O2568" s="15">
        <v>2</v>
      </c>
      <c r="P2568" s="15">
        <v>0</v>
      </c>
      <c r="Q2568" s="15">
        <v>22921</v>
      </c>
      <c r="R2568" s="8">
        <f t="shared" si="138"/>
        <v>4584.2</v>
      </c>
      <c r="S2568" s="5">
        <v>1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0</v>
      </c>
      <c r="AD2568" s="5">
        <v>0</v>
      </c>
      <c r="AE2568" s="115">
        <v>1559</v>
      </c>
      <c r="AF2568" s="5">
        <v>1</v>
      </c>
    </row>
    <row r="2569" spans="1:32" x14ac:dyDescent="0.25">
      <c r="A2569" s="2">
        <v>2011</v>
      </c>
      <c r="B2569" s="1" t="s">
        <v>29</v>
      </c>
      <c r="C2569" s="15">
        <v>4</v>
      </c>
      <c r="D2569" s="15">
        <v>319</v>
      </c>
      <c r="E2569" s="8">
        <f t="shared" si="139"/>
        <v>6645.833333333333</v>
      </c>
      <c r="F2569" s="15">
        <v>60</v>
      </c>
      <c r="G2569" s="15">
        <v>0</v>
      </c>
      <c r="H2569" s="15">
        <v>0</v>
      </c>
      <c r="I2569" s="15">
        <v>0</v>
      </c>
      <c r="J2569" s="15">
        <v>0</v>
      </c>
      <c r="K2569" s="15">
        <v>0</v>
      </c>
      <c r="L2569" s="15">
        <v>81</v>
      </c>
      <c r="M2569" s="8">
        <f t="shared" si="137"/>
        <v>20.25</v>
      </c>
      <c r="N2569" s="15">
        <v>1</v>
      </c>
      <c r="O2569" s="15">
        <v>0</v>
      </c>
      <c r="P2569" s="15">
        <v>0</v>
      </c>
      <c r="Q2569" s="15">
        <v>1437</v>
      </c>
      <c r="R2569" s="8">
        <f t="shared" si="138"/>
        <v>359.25</v>
      </c>
      <c r="S2569" s="5">
        <v>0</v>
      </c>
      <c r="T2569" s="5">
        <v>0</v>
      </c>
      <c r="U2569" s="5">
        <v>1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115">
        <v>2110</v>
      </c>
      <c r="AF2569" s="5">
        <v>0</v>
      </c>
    </row>
    <row r="2570" spans="1:32" x14ac:dyDescent="0.25">
      <c r="A2570" s="2">
        <v>2011</v>
      </c>
      <c r="B2570" s="1" t="s">
        <v>29</v>
      </c>
      <c r="C2570" s="15">
        <v>126</v>
      </c>
      <c r="D2570" s="15">
        <v>19124</v>
      </c>
      <c r="E2570" s="8">
        <f t="shared" si="139"/>
        <v>12648.148148148148</v>
      </c>
      <c r="F2570" s="15">
        <v>4380</v>
      </c>
      <c r="G2570" s="15">
        <v>1315</v>
      </c>
      <c r="H2570" s="15">
        <v>651</v>
      </c>
      <c r="I2570" s="15">
        <v>0</v>
      </c>
      <c r="J2570" s="15">
        <v>0</v>
      </c>
      <c r="K2570" s="15">
        <v>0</v>
      </c>
      <c r="L2570" s="15">
        <v>1240</v>
      </c>
      <c r="M2570" s="8">
        <f t="shared" si="137"/>
        <v>9.8412698412698418</v>
      </c>
      <c r="N2570" s="15">
        <v>9</v>
      </c>
      <c r="O2570" s="15">
        <v>0</v>
      </c>
      <c r="P2570" s="15">
        <v>0</v>
      </c>
      <c r="Q2570" s="15">
        <v>172922</v>
      </c>
      <c r="R2570" s="8">
        <f t="shared" si="138"/>
        <v>1372.3968253968253</v>
      </c>
      <c r="S2570" s="5">
        <v>1</v>
      </c>
      <c r="T2570" s="5">
        <v>0</v>
      </c>
      <c r="U2570" s="5">
        <v>1</v>
      </c>
      <c r="V2570" s="5">
        <v>1</v>
      </c>
      <c r="W2570" s="5">
        <v>0</v>
      </c>
      <c r="X2570" s="5">
        <v>0</v>
      </c>
      <c r="Y2570" s="5">
        <v>0</v>
      </c>
      <c r="Z2570" s="5">
        <v>1</v>
      </c>
      <c r="AA2570" s="5">
        <v>0</v>
      </c>
      <c r="AB2570" s="5">
        <v>0</v>
      </c>
      <c r="AC2570" s="5">
        <v>1</v>
      </c>
      <c r="AD2570" s="5">
        <v>0</v>
      </c>
      <c r="AE2570" s="115">
        <v>101512</v>
      </c>
      <c r="AF2570" s="5">
        <v>1</v>
      </c>
    </row>
    <row r="2571" spans="1:32" x14ac:dyDescent="0.25">
      <c r="A2571" s="2">
        <v>2011</v>
      </c>
      <c r="B2571" s="1" t="s">
        <v>29</v>
      </c>
      <c r="C2571" s="15">
        <v>43</v>
      </c>
      <c r="D2571" s="15">
        <v>3197</v>
      </c>
      <c r="E2571" s="8">
        <f t="shared" si="139"/>
        <v>6195.7364341085276</v>
      </c>
      <c r="F2571" s="15">
        <v>3930</v>
      </c>
      <c r="G2571" s="15">
        <v>0</v>
      </c>
      <c r="H2571" s="15">
        <v>0</v>
      </c>
      <c r="I2571" s="15">
        <v>0</v>
      </c>
      <c r="J2571" s="15">
        <v>0</v>
      </c>
      <c r="K2571" s="15">
        <v>0</v>
      </c>
      <c r="L2571" s="15">
        <v>3130</v>
      </c>
      <c r="M2571" s="8">
        <f t="shared" si="137"/>
        <v>72.79069767441861</v>
      </c>
      <c r="N2571" s="15">
        <v>18</v>
      </c>
      <c r="O2571" s="15">
        <v>2</v>
      </c>
      <c r="P2571" s="15">
        <v>1</v>
      </c>
      <c r="Q2571" s="15">
        <v>619259</v>
      </c>
      <c r="R2571" s="8">
        <f t="shared" si="138"/>
        <v>14401.372093023256</v>
      </c>
      <c r="S2571" s="5">
        <v>1</v>
      </c>
      <c r="T2571" s="5">
        <v>0</v>
      </c>
      <c r="U2571" s="5">
        <v>1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0</v>
      </c>
      <c r="AD2571" s="5">
        <v>0</v>
      </c>
      <c r="AE2571" s="115">
        <v>64955</v>
      </c>
      <c r="AF2571" s="5">
        <v>1</v>
      </c>
    </row>
    <row r="2572" spans="1:32" x14ac:dyDescent="0.25">
      <c r="A2572" s="2">
        <v>2011</v>
      </c>
      <c r="B2572" s="1" t="s">
        <v>29</v>
      </c>
      <c r="C2572" s="8">
        <v>35</v>
      </c>
      <c r="D2572" s="8">
        <v>2816</v>
      </c>
      <c r="E2572" s="8">
        <f t="shared" si="139"/>
        <v>6704.7619047619046</v>
      </c>
      <c r="F2572" s="8">
        <v>0</v>
      </c>
      <c r="G2572" s="8">
        <v>399</v>
      </c>
      <c r="H2572" s="8">
        <v>240</v>
      </c>
      <c r="I2572" s="8">
        <v>0</v>
      </c>
      <c r="J2572" s="8">
        <v>0</v>
      </c>
      <c r="K2572" s="8">
        <v>0</v>
      </c>
      <c r="L2572" s="8">
        <v>320</v>
      </c>
      <c r="M2572" s="8">
        <f t="shared" si="137"/>
        <v>9.1428571428571423</v>
      </c>
      <c r="N2572" s="8">
        <v>0</v>
      </c>
      <c r="O2572" s="8">
        <v>1</v>
      </c>
      <c r="P2572" s="8">
        <v>0</v>
      </c>
      <c r="Q2572" s="8">
        <v>23065</v>
      </c>
      <c r="R2572" s="8">
        <f t="shared" si="138"/>
        <v>659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1</v>
      </c>
      <c r="AA2572" s="5">
        <v>0</v>
      </c>
      <c r="AB2572" s="5">
        <v>0</v>
      </c>
      <c r="AC2572" s="5">
        <v>1</v>
      </c>
      <c r="AD2572" s="5">
        <v>0</v>
      </c>
      <c r="AE2572" s="115">
        <v>30790</v>
      </c>
      <c r="AF2572" s="5">
        <v>0</v>
      </c>
    </row>
    <row r="2573" spans="1:32" x14ac:dyDescent="0.25">
      <c r="A2573" s="2">
        <v>2011</v>
      </c>
      <c r="B2573" s="1" t="s">
        <v>29</v>
      </c>
      <c r="C2573" s="8">
        <v>181</v>
      </c>
      <c r="D2573" s="8">
        <v>20454</v>
      </c>
      <c r="E2573" s="8">
        <f t="shared" si="139"/>
        <v>9417.1270718232045</v>
      </c>
      <c r="F2573" s="8">
        <v>7867</v>
      </c>
      <c r="G2573" s="8">
        <v>1168</v>
      </c>
      <c r="H2573" s="8">
        <v>350</v>
      </c>
      <c r="I2573" s="8">
        <v>0</v>
      </c>
      <c r="J2573" s="8">
        <v>0</v>
      </c>
      <c r="K2573" s="8">
        <v>0</v>
      </c>
      <c r="L2573" s="8">
        <v>13015</v>
      </c>
      <c r="M2573" s="8">
        <f t="shared" si="137"/>
        <v>71.906077348066304</v>
      </c>
      <c r="N2573" s="8">
        <v>23</v>
      </c>
      <c r="O2573" s="8">
        <v>8</v>
      </c>
      <c r="P2573" s="8">
        <v>2</v>
      </c>
      <c r="Q2573" s="8">
        <v>203867</v>
      </c>
      <c r="R2573" s="8">
        <f t="shared" si="138"/>
        <v>1126.3370165745857</v>
      </c>
      <c r="S2573" s="5">
        <v>1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1</v>
      </c>
      <c r="AA2573" s="5">
        <v>0</v>
      </c>
      <c r="AB2573" s="5">
        <v>0</v>
      </c>
      <c r="AC2573" s="5">
        <v>1</v>
      </c>
      <c r="AD2573" s="5">
        <v>0</v>
      </c>
      <c r="AE2573" s="115">
        <v>92011</v>
      </c>
      <c r="AF2573" s="5">
        <v>0</v>
      </c>
    </row>
    <row r="2574" spans="1:32" x14ac:dyDescent="0.25">
      <c r="A2574" s="2">
        <v>2011</v>
      </c>
      <c r="B2574" s="1" t="s">
        <v>31</v>
      </c>
      <c r="C2574" s="8">
        <v>94</v>
      </c>
      <c r="D2574" s="8">
        <v>9707</v>
      </c>
      <c r="E2574" s="8">
        <f t="shared" si="139"/>
        <v>8605.4964539007087</v>
      </c>
      <c r="F2574" s="8">
        <v>3800</v>
      </c>
      <c r="G2574" s="8">
        <v>533</v>
      </c>
      <c r="H2574" s="8">
        <v>150</v>
      </c>
      <c r="I2574" s="8">
        <v>0</v>
      </c>
      <c r="J2574" s="8">
        <v>0</v>
      </c>
      <c r="K2574" s="8">
        <v>0</v>
      </c>
      <c r="L2574" s="8">
        <v>2855</v>
      </c>
      <c r="M2574" s="8">
        <f t="shared" si="137"/>
        <v>30.372340425531913</v>
      </c>
      <c r="N2574" s="8">
        <v>7</v>
      </c>
      <c r="O2574" s="8">
        <v>2</v>
      </c>
      <c r="P2574" s="8">
        <v>0</v>
      </c>
      <c r="Q2574" s="8">
        <v>45250</v>
      </c>
      <c r="R2574" s="8">
        <f t="shared" si="138"/>
        <v>481.38297872340428</v>
      </c>
      <c r="S2574" s="5">
        <v>1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1</v>
      </c>
      <c r="AA2574" s="5">
        <v>0</v>
      </c>
      <c r="AB2574" s="5">
        <v>0</v>
      </c>
      <c r="AC2574" s="5">
        <v>1</v>
      </c>
      <c r="AD2574" s="5">
        <v>0</v>
      </c>
      <c r="AE2574" s="115">
        <v>39695</v>
      </c>
      <c r="AF2574" s="5">
        <v>1</v>
      </c>
    </row>
    <row r="2575" spans="1:32" x14ac:dyDescent="0.25">
      <c r="A2575" s="2">
        <v>2011</v>
      </c>
      <c r="B2575" s="1" t="s">
        <v>31</v>
      </c>
      <c r="C2575" s="8">
        <v>178</v>
      </c>
      <c r="D2575" s="8">
        <v>18447</v>
      </c>
      <c r="E2575" s="8">
        <f t="shared" si="139"/>
        <v>8636.2359550561814</v>
      </c>
      <c r="F2575" s="8">
        <v>9438</v>
      </c>
      <c r="G2575" s="8">
        <v>1109</v>
      </c>
      <c r="H2575" s="8">
        <v>404</v>
      </c>
      <c r="I2575" s="8">
        <v>0</v>
      </c>
      <c r="J2575" s="8">
        <v>0</v>
      </c>
      <c r="K2575" s="8">
        <v>0</v>
      </c>
      <c r="L2575" s="8">
        <v>8192</v>
      </c>
      <c r="M2575" s="8">
        <f t="shared" si="137"/>
        <v>46.022471910112358</v>
      </c>
      <c r="N2575" s="8">
        <v>17</v>
      </c>
      <c r="O2575" s="8">
        <v>6</v>
      </c>
      <c r="P2575" s="8">
        <v>1</v>
      </c>
      <c r="Q2575" s="8">
        <v>228236</v>
      </c>
      <c r="R2575" s="8">
        <f t="shared" si="138"/>
        <v>1282.2247191011236</v>
      </c>
      <c r="S2575" s="5">
        <v>1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  <c r="Z2575" s="5">
        <v>1</v>
      </c>
      <c r="AA2575" s="5">
        <v>0</v>
      </c>
      <c r="AB2575" s="5">
        <v>0</v>
      </c>
      <c r="AC2575" s="5">
        <v>1</v>
      </c>
      <c r="AD2575" s="5">
        <v>0</v>
      </c>
      <c r="AE2575" s="115">
        <v>86729</v>
      </c>
      <c r="AF2575" s="5">
        <v>0</v>
      </c>
    </row>
    <row r="2576" spans="1:32" x14ac:dyDescent="0.25">
      <c r="A2576" s="2">
        <v>2011</v>
      </c>
      <c r="B2576" s="1" t="s">
        <v>36</v>
      </c>
      <c r="C2576" s="8">
        <v>139</v>
      </c>
      <c r="D2576" s="8">
        <v>14900</v>
      </c>
      <c r="E2576" s="8">
        <f t="shared" si="139"/>
        <v>8932.8537170263789</v>
      </c>
      <c r="F2576" s="8">
        <v>2992</v>
      </c>
      <c r="G2576" s="8">
        <v>783</v>
      </c>
      <c r="H2576" s="8">
        <v>315</v>
      </c>
      <c r="I2576" s="8">
        <v>0</v>
      </c>
      <c r="J2576" s="8">
        <v>0</v>
      </c>
      <c r="K2576" s="8">
        <v>0</v>
      </c>
      <c r="L2576" s="8">
        <v>8832</v>
      </c>
      <c r="M2576" s="8">
        <f t="shared" si="137"/>
        <v>63.539568345323744</v>
      </c>
      <c r="N2576" s="8">
        <v>18</v>
      </c>
      <c r="O2576" s="8">
        <v>6</v>
      </c>
      <c r="P2576" s="8">
        <v>2</v>
      </c>
      <c r="Q2576" s="8">
        <v>76588</v>
      </c>
      <c r="R2576" s="8">
        <f t="shared" si="138"/>
        <v>550.99280575539569</v>
      </c>
      <c r="S2576" s="5">
        <v>1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1</v>
      </c>
      <c r="AA2576" s="5">
        <v>0</v>
      </c>
      <c r="AB2576" s="5">
        <v>0</v>
      </c>
      <c r="AC2576" s="5">
        <v>1</v>
      </c>
      <c r="AD2576" s="5">
        <v>0</v>
      </c>
      <c r="AE2576" s="115">
        <v>53076</v>
      </c>
      <c r="AF2576" s="5">
        <v>0</v>
      </c>
    </row>
    <row r="2577" spans="1:32" x14ac:dyDescent="0.25">
      <c r="A2577" s="2">
        <v>2011</v>
      </c>
      <c r="B2577" s="1" t="s">
        <v>30</v>
      </c>
      <c r="C2577" s="8">
        <v>46</v>
      </c>
      <c r="D2577" s="8">
        <v>5196</v>
      </c>
      <c r="E2577" s="8">
        <f t="shared" si="139"/>
        <v>9413.04347826087</v>
      </c>
      <c r="F2577" s="8">
        <v>2552</v>
      </c>
      <c r="G2577" s="8">
        <v>341</v>
      </c>
      <c r="H2577" s="8">
        <v>105</v>
      </c>
      <c r="I2577" s="8">
        <v>0</v>
      </c>
      <c r="J2577" s="8">
        <v>0</v>
      </c>
      <c r="K2577" s="8">
        <v>0</v>
      </c>
      <c r="L2577" s="8">
        <v>2696</v>
      </c>
      <c r="M2577" s="8">
        <f t="shared" si="137"/>
        <v>58.608695652173914</v>
      </c>
      <c r="N2577" s="8">
        <v>7</v>
      </c>
      <c r="O2577" s="8">
        <v>2</v>
      </c>
      <c r="P2577" s="8">
        <v>0</v>
      </c>
      <c r="Q2577" s="8">
        <v>6921</v>
      </c>
      <c r="R2577" s="8">
        <f t="shared" si="138"/>
        <v>150.45652173913044</v>
      </c>
      <c r="S2577" s="5">
        <v>1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1</v>
      </c>
      <c r="AA2577" s="5">
        <v>0</v>
      </c>
      <c r="AB2577" s="5">
        <v>0</v>
      </c>
      <c r="AC2577" s="5">
        <v>1</v>
      </c>
      <c r="AD2577" s="5">
        <v>0</v>
      </c>
      <c r="AE2577" s="115">
        <v>16594</v>
      </c>
      <c r="AF2577" s="5">
        <v>0</v>
      </c>
    </row>
    <row r="2578" spans="1:32" x14ac:dyDescent="0.25">
      <c r="A2578" s="2">
        <v>2011</v>
      </c>
      <c r="B2578" s="1" t="s">
        <v>30</v>
      </c>
      <c r="C2578" s="8">
        <v>45</v>
      </c>
      <c r="D2578" s="8">
        <v>4138</v>
      </c>
      <c r="E2578" s="8">
        <f t="shared" si="139"/>
        <v>7662.9629629629617</v>
      </c>
      <c r="F2578" s="8">
        <v>2315</v>
      </c>
      <c r="G2578" s="8">
        <v>217</v>
      </c>
      <c r="H2578" s="8">
        <v>105</v>
      </c>
      <c r="I2578" s="8">
        <v>0</v>
      </c>
      <c r="J2578" s="8">
        <v>0</v>
      </c>
      <c r="K2578" s="8">
        <v>0</v>
      </c>
      <c r="L2578" s="8">
        <v>1121</v>
      </c>
      <c r="M2578" s="8">
        <f t="shared" si="137"/>
        <v>24.911111111111111</v>
      </c>
      <c r="N2578" s="8">
        <v>5</v>
      </c>
      <c r="O2578" s="8">
        <v>2</v>
      </c>
      <c r="P2578" s="8">
        <v>0</v>
      </c>
      <c r="Q2578" s="8">
        <v>25817</v>
      </c>
      <c r="R2578" s="8">
        <f t="shared" si="138"/>
        <v>573.71111111111111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1</v>
      </c>
      <c r="AA2578" s="5">
        <v>0</v>
      </c>
      <c r="AB2578" s="5">
        <v>0</v>
      </c>
      <c r="AC2578" s="5">
        <v>1</v>
      </c>
      <c r="AD2578" s="5">
        <v>0</v>
      </c>
      <c r="AE2578" s="115">
        <v>7057</v>
      </c>
      <c r="AF2578" s="5">
        <v>1</v>
      </c>
    </row>
    <row r="2579" spans="1:32" x14ac:dyDescent="0.25">
      <c r="A2579" s="2">
        <v>2011</v>
      </c>
      <c r="B2579" s="1" t="s">
        <v>30</v>
      </c>
      <c r="C2579" s="8">
        <v>10</v>
      </c>
      <c r="D2579" s="8">
        <v>550</v>
      </c>
      <c r="E2579" s="8">
        <f t="shared" si="139"/>
        <v>4583.333333333333</v>
      </c>
      <c r="F2579" s="8">
        <v>943</v>
      </c>
      <c r="G2579" s="8">
        <v>0</v>
      </c>
      <c r="H2579" s="8">
        <v>0</v>
      </c>
      <c r="I2579" s="8">
        <v>0</v>
      </c>
      <c r="J2579" s="8">
        <v>0</v>
      </c>
      <c r="K2579" s="8">
        <v>0</v>
      </c>
      <c r="L2579" s="8">
        <v>2748</v>
      </c>
      <c r="M2579" s="8">
        <f t="shared" si="137"/>
        <v>274.8</v>
      </c>
      <c r="N2579" s="8">
        <v>5</v>
      </c>
      <c r="O2579" s="8">
        <v>4</v>
      </c>
      <c r="P2579" s="8">
        <v>0</v>
      </c>
      <c r="Q2579" s="8">
        <v>10632</v>
      </c>
      <c r="R2579" s="8">
        <f t="shared" si="138"/>
        <v>1063.2</v>
      </c>
      <c r="S2579" s="5">
        <v>1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0</v>
      </c>
      <c r="AD2579" s="5">
        <v>0</v>
      </c>
      <c r="AE2579" s="115">
        <v>2459</v>
      </c>
      <c r="AF2579" s="5">
        <v>0</v>
      </c>
    </row>
    <row r="2580" spans="1:32" x14ac:dyDescent="0.25">
      <c r="A2580" s="2">
        <v>2011</v>
      </c>
      <c r="B2580" s="1" t="s">
        <v>29</v>
      </c>
      <c r="C2580" s="8">
        <v>24</v>
      </c>
      <c r="D2580" s="8">
        <v>1321</v>
      </c>
      <c r="E2580" s="8">
        <f t="shared" si="139"/>
        <v>4586.8055555555557</v>
      </c>
      <c r="F2580" s="8">
        <v>1450</v>
      </c>
      <c r="G2580" s="8">
        <v>127</v>
      </c>
      <c r="H2580" s="8">
        <v>67</v>
      </c>
      <c r="I2580" s="8">
        <v>0</v>
      </c>
      <c r="J2580" s="8">
        <v>0</v>
      </c>
      <c r="K2580" s="8">
        <v>0</v>
      </c>
      <c r="L2580" s="8">
        <v>3233</v>
      </c>
      <c r="M2580" s="8">
        <f t="shared" si="137"/>
        <v>134.70833333333334</v>
      </c>
      <c r="N2580" s="8">
        <v>21</v>
      </c>
      <c r="O2580" s="8">
        <v>0</v>
      </c>
      <c r="P2580" s="8">
        <v>0</v>
      </c>
      <c r="Q2580" s="8">
        <v>4996</v>
      </c>
      <c r="R2580" s="8">
        <f t="shared" si="138"/>
        <v>208.16666666666666</v>
      </c>
      <c r="S2580" s="5">
        <v>1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1</v>
      </c>
      <c r="AA2580" s="5">
        <v>0</v>
      </c>
      <c r="AB2580" s="5">
        <v>0</v>
      </c>
      <c r="AC2580" s="5">
        <v>1</v>
      </c>
      <c r="AD2580" s="5">
        <v>0</v>
      </c>
      <c r="AE2580" s="115">
        <v>2798</v>
      </c>
      <c r="AF2580" s="5">
        <v>1</v>
      </c>
    </row>
    <row r="2581" spans="1:32" x14ac:dyDescent="0.25">
      <c r="A2581" s="2">
        <v>2011</v>
      </c>
      <c r="B2581" s="1" t="s">
        <v>30</v>
      </c>
      <c r="C2581" s="8">
        <v>67</v>
      </c>
      <c r="D2581" s="8">
        <v>5215</v>
      </c>
      <c r="E2581" s="8">
        <f t="shared" si="139"/>
        <v>6486.3184079601988</v>
      </c>
      <c r="F2581" s="8">
        <v>3318</v>
      </c>
      <c r="G2581" s="8">
        <v>518</v>
      </c>
      <c r="H2581" s="8">
        <v>263</v>
      </c>
      <c r="I2581" s="8">
        <v>0</v>
      </c>
      <c r="J2581" s="8">
        <v>0</v>
      </c>
      <c r="K2581" s="8">
        <v>0</v>
      </c>
      <c r="L2581" s="8">
        <v>5640</v>
      </c>
      <c r="M2581" s="8">
        <f t="shared" si="137"/>
        <v>84.179104477611943</v>
      </c>
      <c r="N2581" s="8">
        <v>15</v>
      </c>
      <c r="O2581" s="8">
        <v>3</v>
      </c>
      <c r="P2581" s="8">
        <v>1</v>
      </c>
      <c r="Q2581" s="8">
        <v>47597</v>
      </c>
      <c r="R2581" s="8">
        <f t="shared" si="138"/>
        <v>710.40298507462683</v>
      </c>
      <c r="S2581" s="5">
        <v>1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1</v>
      </c>
      <c r="AA2581" s="5">
        <v>0</v>
      </c>
      <c r="AB2581" s="5">
        <v>0</v>
      </c>
      <c r="AC2581" s="5">
        <v>1</v>
      </c>
      <c r="AD2581" s="5">
        <v>0</v>
      </c>
      <c r="AE2581" s="115">
        <v>15912</v>
      </c>
      <c r="AF2581" s="5">
        <v>0</v>
      </c>
    </row>
    <row r="2582" spans="1:32" x14ac:dyDescent="0.25">
      <c r="A2582" s="2">
        <v>2011</v>
      </c>
      <c r="B2582" s="1" t="s">
        <v>36</v>
      </c>
      <c r="C2582" s="8">
        <v>56</v>
      </c>
      <c r="D2582" s="8">
        <v>4089</v>
      </c>
      <c r="E2582" s="8">
        <f t="shared" si="139"/>
        <v>6084.8214285714275</v>
      </c>
      <c r="F2582" s="8">
        <v>3290</v>
      </c>
      <c r="G2582" s="8">
        <v>556</v>
      </c>
      <c r="H2582" s="8">
        <v>318</v>
      </c>
      <c r="I2582" s="8">
        <v>0</v>
      </c>
      <c r="J2582" s="8">
        <v>0</v>
      </c>
      <c r="K2582" s="8">
        <v>0</v>
      </c>
      <c r="L2582" s="8">
        <v>8346</v>
      </c>
      <c r="M2582" s="8">
        <f t="shared" si="137"/>
        <v>149.03571428571428</v>
      </c>
      <c r="N2582" s="8">
        <v>25</v>
      </c>
      <c r="O2582" s="8">
        <v>4</v>
      </c>
      <c r="P2582" s="8">
        <v>2</v>
      </c>
      <c r="Q2582" s="8">
        <v>37416</v>
      </c>
      <c r="R2582" s="8">
        <f t="shared" si="138"/>
        <v>668.14285714285711</v>
      </c>
      <c r="S2582" s="5">
        <v>1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1</v>
      </c>
      <c r="AA2582" s="5">
        <v>0</v>
      </c>
      <c r="AB2582" s="5">
        <v>0</v>
      </c>
      <c r="AC2582" s="5">
        <v>1</v>
      </c>
      <c r="AD2582" s="5">
        <v>0</v>
      </c>
      <c r="AE2582" s="115">
        <v>13572</v>
      </c>
      <c r="AF2582" s="5">
        <v>1</v>
      </c>
    </row>
    <row r="2583" spans="1:32" x14ac:dyDescent="0.25">
      <c r="A2583" s="2">
        <v>2011</v>
      </c>
      <c r="B2583" s="1" t="s">
        <v>31</v>
      </c>
      <c r="C2583" s="8">
        <v>43</v>
      </c>
      <c r="D2583" s="8">
        <v>6372</v>
      </c>
      <c r="E2583" s="8">
        <f t="shared" si="139"/>
        <v>12348.837209302324</v>
      </c>
      <c r="F2583" s="8">
        <v>1800</v>
      </c>
      <c r="G2583" s="8">
        <v>0</v>
      </c>
      <c r="H2583" s="8">
        <v>0</v>
      </c>
      <c r="I2583" s="8">
        <v>0</v>
      </c>
      <c r="J2583" s="8">
        <v>0</v>
      </c>
      <c r="K2583" s="8">
        <v>0</v>
      </c>
      <c r="L2583" s="8">
        <v>1800</v>
      </c>
      <c r="M2583" s="8">
        <f t="shared" si="137"/>
        <v>41.860465116279073</v>
      </c>
      <c r="N2583" s="8">
        <v>12</v>
      </c>
      <c r="O2583" s="8">
        <v>3</v>
      </c>
      <c r="P2583" s="8">
        <v>0</v>
      </c>
      <c r="Q2583" s="8">
        <v>101392</v>
      </c>
      <c r="R2583" s="8">
        <f t="shared" si="138"/>
        <v>2357.953488372093</v>
      </c>
      <c r="S2583" s="5">
        <v>1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115">
        <v>32761</v>
      </c>
      <c r="AF2583" s="5">
        <v>1</v>
      </c>
    </row>
    <row r="2584" spans="1:32" x14ac:dyDescent="0.25">
      <c r="A2584" s="2">
        <v>2011</v>
      </c>
      <c r="B2584" s="1" t="s">
        <v>31</v>
      </c>
      <c r="C2584" s="8">
        <v>224</v>
      </c>
      <c r="D2584" s="8">
        <v>31306</v>
      </c>
      <c r="E2584" s="8">
        <f t="shared" si="139"/>
        <v>11646.577380952382</v>
      </c>
      <c r="F2584" s="8">
        <v>11296</v>
      </c>
      <c r="G2584" s="8">
        <v>2039</v>
      </c>
      <c r="H2584" s="8">
        <v>1050</v>
      </c>
      <c r="I2584" s="8">
        <v>0</v>
      </c>
      <c r="J2584" s="8">
        <v>0</v>
      </c>
      <c r="K2584" s="8">
        <v>0</v>
      </c>
      <c r="L2584" s="8">
        <v>20783</v>
      </c>
      <c r="M2584" s="8">
        <f t="shared" si="137"/>
        <v>92.78125</v>
      </c>
      <c r="N2584" s="8">
        <v>45</v>
      </c>
      <c r="O2584" s="8">
        <v>17</v>
      </c>
      <c r="P2584" s="8">
        <v>0</v>
      </c>
      <c r="Q2584" s="8">
        <v>252198</v>
      </c>
      <c r="R2584" s="8">
        <f t="shared" si="138"/>
        <v>1125.8839285714287</v>
      </c>
      <c r="S2584" s="5">
        <v>1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1</v>
      </c>
      <c r="AA2584" s="5">
        <v>0</v>
      </c>
      <c r="AB2584" s="5">
        <v>0</v>
      </c>
      <c r="AC2584" s="5">
        <v>1</v>
      </c>
      <c r="AD2584" s="5">
        <v>0</v>
      </c>
      <c r="AE2584" s="115">
        <v>109038</v>
      </c>
      <c r="AF2584" s="5">
        <v>0</v>
      </c>
    </row>
    <row r="2585" spans="1:32" x14ac:dyDescent="0.25">
      <c r="A2585" s="2">
        <v>2011</v>
      </c>
      <c r="B2585" s="1" t="s">
        <v>29</v>
      </c>
      <c r="C2585" s="8">
        <v>51</v>
      </c>
      <c r="D2585" s="8">
        <v>6458</v>
      </c>
      <c r="E2585" s="8">
        <f t="shared" si="139"/>
        <v>10552.287581699346</v>
      </c>
      <c r="F2585" s="8">
        <v>1360</v>
      </c>
      <c r="G2585" s="8">
        <v>316</v>
      </c>
      <c r="H2585" s="8">
        <v>128</v>
      </c>
      <c r="I2585" s="8">
        <v>0</v>
      </c>
      <c r="J2585" s="8">
        <v>0</v>
      </c>
      <c r="K2585" s="8">
        <v>0</v>
      </c>
      <c r="L2585" s="8">
        <v>2359</v>
      </c>
      <c r="M2585" s="8">
        <f t="shared" si="137"/>
        <v>46.254901960784316</v>
      </c>
      <c r="N2585" s="8">
        <v>9</v>
      </c>
      <c r="O2585" s="8">
        <v>3</v>
      </c>
      <c r="P2585" s="8">
        <v>2</v>
      </c>
      <c r="Q2585" s="8">
        <v>46023</v>
      </c>
      <c r="R2585" s="8">
        <f t="shared" si="138"/>
        <v>902.41176470588232</v>
      </c>
      <c r="S2585" s="5">
        <v>1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1</v>
      </c>
      <c r="AA2585" s="5">
        <v>0</v>
      </c>
      <c r="AB2585" s="5">
        <v>0</v>
      </c>
      <c r="AC2585" s="5">
        <v>1</v>
      </c>
      <c r="AD2585" s="5">
        <v>0</v>
      </c>
      <c r="AE2585" s="115">
        <v>15521</v>
      </c>
      <c r="AF2585" s="5">
        <v>1</v>
      </c>
    </row>
    <row r="2586" spans="1:32" x14ac:dyDescent="0.25">
      <c r="A2586" s="2">
        <v>2011</v>
      </c>
      <c r="B2586" s="1" t="s">
        <v>29</v>
      </c>
      <c r="C2586" s="8">
        <v>7</v>
      </c>
      <c r="D2586" s="8">
        <v>794</v>
      </c>
      <c r="E2586" s="8">
        <f t="shared" si="139"/>
        <v>9452.3809523809523</v>
      </c>
      <c r="F2586" s="8">
        <v>418</v>
      </c>
      <c r="G2586" s="8">
        <v>0</v>
      </c>
      <c r="H2586" s="8">
        <v>0</v>
      </c>
      <c r="I2586" s="8">
        <v>0</v>
      </c>
      <c r="J2586" s="8">
        <v>0</v>
      </c>
      <c r="K2586" s="8">
        <v>0</v>
      </c>
      <c r="L2586" s="8">
        <v>150</v>
      </c>
      <c r="M2586" s="8">
        <f t="shared" si="137"/>
        <v>21.428571428571427</v>
      </c>
      <c r="N2586" s="8">
        <v>3</v>
      </c>
      <c r="O2586" s="8">
        <v>0</v>
      </c>
      <c r="P2586" s="8">
        <v>0</v>
      </c>
      <c r="Q2586" s="8">
        <v>12904</v>
      </c>
      <c r="R2586" s="8">
        <f t="shared" si="138"/>
        <v>1843.4285714285713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0</v>
      </c>
      <c r="AD2586" s="5">
        <v>0</v>
      </c>
      <c r="AE2586" s="115">
        <v>1964</v>
      </c>
      <c r="AF2586" s="5">
        <v>1</v>
      </c>
    </row>
    <row r="2587" spans="1:32" x14ac:dyDescent="0.25">
      <c r="A2587" s="2">
        <v>2011</v>
      </c>
      <c r="B2587" s="1" t="s">
        <v>31</v>
      </c>
      <c r="C2587" s="8">
        <v>36</v>
      </c>
      <c r="D2587" s="8">
        <v>2394</v>
      </c>
      <c r="E2587" s="8">
        <f t="shared" si="139"/>
        <v>5541.666666666667</v>
      </c>
      <c r="F2587" s="15">
        <v>927</v>
      </c>
      <c r="G2587" s="8">
        <v>250</v>
      </c>
      <c r="H2587" s="8">
        <v>190</v>
      </c>
      <c r="I2587" s="8">
        <v>0</v>
      </c>
      <c r="J2587" s="8">
        <v>0</v>
      </c>
      <c r="K2587" s="8">
        <v>0</v>
      </c>
      <c r="L2587" s="8">
        <v>1970</v>
      </c>
      <c r="M2587" s="8">
        <f t="shared" si="137"/>
        <v>54.722222222222221</v>
      </c>
      <c r="N2587" s="8">
        <v>8</v>
      </c>
      <c r="O2587" s="8">
        <v>1</v>
      </c>
      <c r="P2587" s="8">
        <v>0</v>
      </c>
      <c r="Q2587" s="8">
        <v>22923</v>
      </c>
      <c r="R2587" s="8">
        <f t="shared" si="138"/>
        <v>636.75</v>
      </c>
      <c r="S2587" s="5">
        <v>1</v>
      </c>
      <c r="T2587" s="5">
        <v>0</v>
      </c>
      <c r="U2587" s="5">
        <v>1</v>
      </c>
      <c r="V2587" s="5">
        <v>0</v>
      </c>
      <c r="W2587" s="5">
        <v>0</v>
      </c>
      <c r="X2587" s="5">
        <v>0</v>
      </c>
      <c r="Y2587" s="5">
        <v>0</v>
      </c>
      <c r="Z2587" s="5">
        <v>1</v>
      </c>
      <c r="AA2587" s="5">
        <v>0</v>
      </c>
      <c r="AB2587" s="5">
        <v>0</v>
      </c>
      <c r="AC2587" s="5">
        <v>1</v>
      </c>
      <c r="AD2587" s="5">
        <v>0</v>
      </c>
      <c r="AE2587" s="115">
        <v>25013</v>
      </c>
      <c r="AF2587" s="5">
        <v>0</v>
      </c>
    </row>
    <row r="2588" spans="1:32" x14ac:dyDescent="0.25">
      <c r="A2588" s="2">
        <v>2011</v>
      </c>
      <c r="B2588" s="1" t="s">
        <v>30</v>
      </c>
      <c r="C2588" s="8">
        <v>20</v>
      </c>
      <c r="D2588" s="8">
        <v>2642</v>
      </c>
      <c r="E2588" s="8">
        <f t="shared" si="139"/>
        <v>11008.333333333332</v>
      </c>
      <c r="F2588" s="15">
        <v>1302</v>
      </c>
      <c r="G2588" s="8">
        <v>0</v>
      </c>
      <c r="H2588" s="8">
        <v>0</v>
      </c>
      <c r="I2588" s="8">
        <v>0</v>
      </c>
      <c r="J2588" s="8">
        <v>0</v>
      </c>
      <c r="K2588" s="8">
        <v>0</v>
      </c>
      <c r="L2588" s="8">
        <v>913</v>
      </c>
      <c r="M2588" s="8">
        <f t="shared" si="137"/>
        <v>45.65</v>
      </c>
      <c r="N2588" s="8">
        <v>4</v>
      </c>
      <c r="O2588" s="8">
        <v>1</v>
      </c>
      <c r="P2588" s="8">
        <v>0</v>
      </c>
      <c r="Q2588" s="8">
        <v>14888</v>
      </c>
      <c r="R2588" s="8">
        <f t="shared" si="138"/>
        <v>744.4</v>
      </c>
      <c r="S2588" s="5">
        <v>1</v>
      </c>
      <c r="T2588" s="5">
        <v>0</v>
      </c>
      <c r="U2588" s="5">
        <v>1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115">
        <v>8152</v>
      </c>
      <c r="AF2588" s="5">
        <v>0</v>
      </c>
    </row>
    <row r="2589" spans="1:32" x14ac:dyDescent="0.25">
      <c r="A2589" s="2">
        <v>2011</v>
      </c>
      <c r="B2589" s="1" t="s">
        <v>31</v>
      </c>
      <c r="C2589" s="8">
        <v>1014</v>
      </c>
      <c r="D2589" s="8">
        <v>146803</v>
      </c>
      <c r="E2589" s="8">
        <f t="shared" si="139"/>
        <v>12064.677843523998</v>
      </c>
      <c r="F2589" s="15">
        <v>4913</v>
      </c>
      <c r="G2589" s="8">
        <v>0</v>
      </c>
      <c r="H2589" s="8">
        <v>0</v>
      </c>
      <c r="I2589" s="8">
        <v>0</v>
      </c>
      <c r="J2589" s="8">
        <v>1137</v>
      </c>
      <c r="K2589" s="8">
        <v>66</v>
      </c>
      <c r="L2589" s="8">
        <v>14877</v>
      </c>
      <c r="M2589" s="8">
        <f t="shared" si="137"/>
        <v>14.671597633136095</v>
      </c>
      <c r="N2589" s="8">
        <v>58</v>
      </c>
      <c r="O2589" s="8">
        <v>0</v>
      </c>
      <c r="P2589" s="8">
        <v>2</v>
      </c>
      <c r="Q2589" s="8">
        <v>542429</v>
      </c>
      <c r="R2589" s="8">
        <f t="shared" si="138"/>
        <v>534.93984220907294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1</v>
      </c>
      <c r="AC2589" s="5">
        <v>0</v>
      </c>
      <c r="AD2589" s="5">
        <v>1</v>
      </c>
      <c r="AE2589" s="115">
        <v>815339</v>
      </c>
      <c r="AF2589" s="5">
        <v>0</v>
      </c>
    </row>
    <row r="2590" spans="1:32" x14ac:dyDescent="0.25">
      <c r="A2590" s="2">
        <v>2011</v>
      </c>
      <c r="B2590" s="1" t="s">
        <v>31</v>
      </c>
      <c r="C2590" s="8">
        <v>62</v>
      </c>
      <c r="D2590" s="8">
        <v>5920</v>
      </c>
      <c r="E2590" s="8">
        <f t="shared" si="139"/>
        <v>7956.989247311828</v>
      </c>
      <c r="F2590" s="15">
        <v>3836</v>
      </c>
      <c r="G2590" s="8">
        <v>498</v>
      </c>
      <c r="H2590" s="8">
        <v>237</v>
      </c>
      <c r="I2590" s="8">
        <v>0</v>
      </c>
      <c r="J2590" s="8">
        <v>0</v>
      </c>
      <c r="K2590" s="8">
        <v>0</v>
      </c>
      <c r="L2590" s="8">
        <v>1966</v>
      </c>
      <c r="M2590" s="8">
        <f t="shared" si="137"/>
        <v>31.70967741935484</v>
      </c>
      <c r="N2590" s="8">
        <v>8</v>
      </c>
      <c r="O2590" s="8">
        <v>0</v>
      </c>
      <c r="P2590" s="8">
        <v>3</v>
      </c>
      <c r="Q2590" s="8">
        <v>36354</v>
      </c>
      <c r="R2590" s="8">
        <f t="shared" si="138"/>
        <v>586.35483870967744</v>
      </c>
      <c r="S2590" s="5">
        <v>1</v>
      </c>
      <c r="T2590" s="5">
        <v>0</v>
      </c>
      <c r="U2590" s="5">
        <v>1</v>
      </c>
      <c r="V2590" s="5">
        <v>0</v>
      </c>
      <c r="W2590" s="5">
        <v>0</v>
      </c>
      <c r="X2590" s="5">
        <v>0</v>
      </c>
      <c r="Y2590" s="5">
        <v>0</v>
      </c>
      <c r="Z2590" s="5">
        <v>1</v>
      </c>
      <c r="AA2590" s="5">
        <v>0</v>
      </c>
      <c r="AB2590" s="5">
        <v>0</v>
      </c>
      <c r="AC2590" s="5">
        <v>1</v>
      </c>
      <c r="AD2590" s="5">
        <v>0</v>
      </c>
      <c r="AE2590" s="115">
        <v>23392</v>
      </c>
      <c r="AF2590" s="5">
        <v>0</v>
      </c>
    </row>
    <row r="2591" spans="1:32" x14ac:dyDescent="0.25">
      <c r="A2591" s="2">
        <v>2011</v>
      </c>
      <c r="B2591" s="1" t="s">
        <v>29</v>
      </c>
      <c r="C2591" s="8">
        <v>12</v>
      </c>
      <c r="D2591" s="8">
        <v>1699</v>
      </c>
      <c r="E2591" s="8">
        <f t="shared" si="139"/>
        <v>11798.611111111113</v>
      </c>
      <c r="F2591" s="15">
        <v>1045</v>
      </c>
      <c r="G2591" s="8">
        <v>0</v>
      </c>
      <c r="H2591" s="8">
        <v>0</v>
      </c>
      <c r="I2591" s="8">
        <v>0</v>
      </c>
      <c r="J2591" s="8">
        <v>0</v>
      </c>
      <c r="K2591" s="8">
        <v>0</v>
      </c>
      <c r="L2591" s="8">
        <v>503</v>
      </c>
      <c r="M2591" s="8">
        <f t="shared" si="137"/>
        <v>41.916666666666664</v>
      </c>
      <c r="N2591" s="8">
        <v>2</v>
      </c>
      <c r="O2591" s="8">
        <v>2</v>
      </c>
      <c r="P2591" s="8">
        <v>1</v>
      </c>
      <c r="Q2591" s="8">
        <v>10348</v>
      </c>
      <c r="R2591" s="8">
        <f t="shared" si="138"/>
        <v>862.33333333333337</v>
      </c>
      <c r="S2591" s="5">
        <v>1</v>
      </c>
      <c r="T2591" s="5">
        <v>0</v>
      </c>
      <c r="U2591" s="5">
        <v>1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115">
        <v>4436</v>
      </c>
      <c r="AF2591" s="5">
        <v>1</v>
      </c>
    </row>
    <row r="2592" spans="1:32" x14ac:dyDescent="0.25">
      <c r="A2592" s="2">
        <v>2011</v>
      </c>
      <c r="B2592" s="1" t="s">
        <v>29</v>
      </c>
      <c r="C2592" s="8">
        <v>118</v>
      </c>
      <c r="D2592" s="8">
        <v>21518</v>
      </c>
      <c r="E2592" s="8">
        <f t="shared" si="139"/>
        <v>15196.32768361582</v>
      </c>
      <c r="F2592" s="15">
        <v>3401</v>
      </c>
      <c r="G2592" s="8">
        <v>0</v>
      </c>
      <c r="H2592" s="8">
        <v>0</v>
      </c>
      <c r="I2592" s="8">
        <v>13865</v>
      </c>
      <c r="J2592" s="8">
        <v>0</v>
      </c>
      <c r="K2592" s="8">
        <v>0</v>
      </c>
      <c r="L2592" s="8">
        <v>5759</v>
      </c>
      <c r="M2592" s="8">
        <f t="shared" si="137"/>
        <v>48.805084745762713</v>
      </c>
      <c r="N2592" s="8">
        <v>15</v>
      </c>
      <c r="O2592" s="8">
        <v>2</v>
      </c>
      <c r="P2592" s="8">
        <v>0</v>
      </c>
      <c r="Q2592" s="8">
        <v>565266</v>
      </c>
      <c r="R2592" s="8">
        <f t="shared" si="138"/>
        <v>4790.3898305084749</v>
      </c>
      <c r="S2592" s="5">
        <v>1</v>
      </c>
      <c r="T2592" s="5">
        <v>0</v>
      </c>
      <c r="U2592" s="5">
        <v>1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1</v>
      </c>
      <c r="AB2592" s="5">
        <v>0</v>
      </c>
      <c r="AC2592" s="5">
        <v>0</v>
      </c>
      <c r="AD2592" s="5">
        <v>0</v>
      </c>
      <c r="AE2592" s="115">
        <v>201875</v>
      </c>
      <c r="AF2592" s="5">
        <v>0</v>
      </c>
    </row>
    <row r="2593" spans="1:32" x14ac:dyDescent="0.25">
      <c r="A2593" s="2">
        <v>2011</v>
      </c>
      <c r="B2593" s="1" t="s">
        <v>29</v>
      </c>
      <c r="C2593" s="8">
        <v>72</v>
      </c>
      <c r="D2593" s="8">
        <v>9081</v>
      </c>
      <c r="E2593" s="8">
        <f t="shared" si="139"/>
        <v>10510.416666666666</v>
      </c>
      <c r="F2593" s="15">
        <v>1000</v>
      </c>
      <c r="G2593" s="8">
        <v>143</v>
      </c>
      <c r="H2593" s="8">
        <v>85</v>
      </c>
      <c r="I2593" s="8">
        <v>0</v>
      </c>
      <c r="J2593" s="8">
        <v>0</v>
      </c>
      <c r="K2593" s="8">
        <v>0</v>
      </c>
      <c r="L2593" s="8">
        <v>4770</v>
      </c>
      <c r="M2593" s="8">
        <f t="shared" si="137"/>
        <v>66.25</v>
      </c>
      <c r="N2593" s="8">
        <v>14</v>
      </c>
      <c r="O2593" s="8">
        <v>2</v>
      </c>
      <c r="P2593" s="8">
        <v>1</v>
      </c>
      <c r="Q2593" s="8">
        <v>86995</v>
      </c>
      <c r="R2593" s="8">
        <f t="shared" si="138"/>
        <v>1208.2638888888889</v>
      </c>
      <c r="S2593" s="5">
        <v>1</v>
      </c>
      <c r="T2593" s="5">
        <v>0</v>
      </c>
      <c r="U2593" s="5">
        <v>1</v>
      </c>
      <c r="V2593" s="5">
        <v>0</v>
      </c>
      <c r="W2593" s="5">
        <v>0</v>
      </c>
      <c r="X2593" s="5">
        <v>0</v>
      </c>
      <c r="Y2593" s="5">
        <v>0</v>
      </c>
      <c r="Z2593" s="5">
        <v>1</v>
      </c>
      <c r="AA2593" s="5">
        <v>0</v>
      </c>
      <c r="AB2593" s="5">
        <v>0</v>
      </c>
      <c r="AC2593" s="5">
        <v>1</v>
      </c>
      <c r="AD2593" s="5">
        <v>0</v>
      </c>
      <c r="AE2593" s="115">
        <v>23311</v>
      </c>
      <c r="AF2593" s="5">
        <v>0</v>
      </c>
    </row>
    <row r="2594" spans="1:32" x14ac:dyDescent="0.25">
      <c r="A2594" s="2">
        <v>2011</v>
      </c>
      <c r="B2594" s="1" t="s">
        <v>29</v>
      </c>
      <c r="C2594" s="8">
        <v>128</v>
      </c>
      <c r="D2594" s="8">
        <v>16681</v>
      </c>
      <c r="E2594" s="8">
        <f t="shared" si="139"/>
        <v>10860.026041666666</v>
      </c>
      <c r="F2594" s="15">
        <v>2693</v>
      </c>
      <c r="G2594" s="8">
        <v>980</v>
      </c>
      <c r="H2594" s="8">
        <v>450</v>
      </c>
      <c r="I2594" s="8">
        <v>0</v>
      </c>
      <c r="J2594" s="8">
        <v>0</v>
      </c>
      <c r="K2594" s="8">
        <v>0</v>
      </c>
      <c r="L2594" s="8">
        <v>212</v>
      </c>
      <c r="M2594" s="8">
        <f t="shared" si="137"/>
        <v>1.65625</v>
      </c>
      <c r="N2594" s="8">
        <v>2</v>
      </c>
      <c r="O2594" s="8">
        <v>0</v>
      </c>
      <c r="P2594" s="8">
        <v>0</v>
      </c>
      <c r="Q2594" s="8">
        <v>38538</v>
      </c>
      <c r="R2594" s="8">
        <f t="shared" si="138"/>
        <v>301.078125</v>
      </c>
      <c r="S2594" s="5">
        <v>0</v>
      </c>
      <c r="T2594" s="5">
        <v>0</v>
      </c>
      <c r="U2594" s="5">
        <v>1</v>
      </c>
      <c r="V2594" s="5">
        <v>0</v>
      </c>
      <c r="W2594" s="5">
        <v>0</v>
      </c>
      <c r="X2594" s="5">
        <v>0</v>
      </c>
      <c r="Y2594" s="5">
        <v>0</v>
      </c>
      <c r="Z2594" s="5">
        <v>1</v>
      </c>
      <c r="AA2594" s="5">
        <v>0</v>
      </c>
      <c r="AB2594" s="5">
        <v>0</v>
      </c>
      <c r="AC2594" s="5">
        <v>1</v>
      </c>
      <c r="AD2594" s="5">
        <v>0</v>
      </c>
      <c r="AE2594" s="115">
        <v>52818</v>
      </c>
      <c r="AF2594" s="5">
        <v>0</v>
      </c>
    </row>
    <row r="2595" spans="1:32" x14ac:dyDescent="0.25">
      <c r="A2595" s="2">
        <v>2011</v>
      </c>
      <c r="B2595" s="1" t="s">
        <v>29</v>
      </c>
      <c r="C2595" s="8">
        <v>3</v>
      </c>
      <c r="D2595" s="8">
        <v>834</v>
      </c>
      <c r="E2595" s="8">
        <f t="shared" si="139"/>
        <v>23166.666666666668</v>
      </c>
      <c r="F2595" s="15">
        <v>230</v>
      </c>
      <c r="G2595" s="8">
        <v>0</v>
      </c>
      <c r="H2595" s="8">
        <v>0</v>
      </c>
      <c r="I2595" s="8">
        <v>0</v>
      </c>
      <c r="J2595" s="8">
        <v>0</v>
      </c>
      <c r="K2595" s="8">
        <v>0</v>
      </c>
      <c r="L2595" s="8">
        <v>1081</v>
      </c>
      <c r="M2595" s="8">
        <f t="shared" si="137"/>
        <v>360.33333333333331</v>
      </c>
      <c r="N2595" s="8">
        <v>3</v>
      </c>
      <c r="O2595" s="8">
        <v>1</v>
      </c>
      <c r="P2595" s="8">
        <v>0</v>
      </c>
      <c r="Q2595" s="8">
        <v>12046</v>
      </c>
      <c r="R2595" s="8">
        <f t="shared" si="138"/>
        <v>4015.3333333333335</v>
      </c>
      <c r="S2595" s="5">
        <v>1</v>
      </c>
      <c r="T2595" s="5">
        <v>0</v>
      </c>
      <c r="U2595" s="5">
        <v>1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115">
        <v>2164</v>
      </c>
      <c r="AF2595" s="5">
        <v>1</v>
      </c>
    </row>
    <row r="2596" spans="1:32" x14ac:dyDescent="0.25">
      <c r="A2596" s="2">
        <v>2011</v>
      </c>
      <c r="B2596" s="1" t="s">
        <v>29</v>
      </c>
      <c r="C2596" s="8">
        <v>4</v>
      </c>
      <c r="D2596" s="8">
        <v>494</v>
      </c>
      <c r="E2596" s="8">
        <f t="shared" si="139"/>
        <v>10291.666666666666</v>
      </c>
      <c r="F2596" s="15">
        <v>360</v>
      </c>
      <c r="G2596" s="8">
        <v>22</v>
      </c>
      <c r="H2596" s="8">
        <v>2</v>
      </c>
      <c r="I2596" s="8">
        <v>0</v>
      </c>
      <c r="J2596" s="8">
        <v>0</v>
      </c>
      <c r="K2596" s="8">
        <v>0</v>
      </c>
      <c r="L2596" s="8">
        <v>474</v>
      </c>
      <c r="M2596" s="8">
        <f t="shared" si="137"/>
        <v>118.5</v>
      </c>
      <c r="N2596" s="8">
        <v>2</v>
      </c>
      <c r="O2596" s="8">
        <v>1</v>
      </c>
      <c r="P2596" s="8">
        <v>0</v>
      </c>
      <c r="Q2596" s="8">
        <v>3665</v>
      </c>
      <c r="R2596" s="8">
        <f t="shared" si="138"/>
        <v>916.25</v>
      </c>
      <c r="S2596" s="5">
        <v>1</v>
      </c>
      <c r="T2596" s="5">
        <v>0</v>
      </c>
      <c r="U2596" s="5">
        <v>1</v>
      </c>
      <c r="V2596" s="5">
        <v>0</v>
      </c>
      <c r="W2596" s="5">
        <v>0</v>
      </c>
      <c r="X2596" s="5">
        <v>0</v>
      </c>
      <c r="Y2596" s="5">
        <v>0</v>
      </c>
      <c r="Z2596" s="5">
        <v>1</v>
      </c>
      <c r="AA2596" s="5">
        <v>0</v>
      </c>
      <c r="AB2596" s="5">
        <v>0</v>
      </c>
      <c r="AC2596" s="5">
        <v>1</v>
      </c>
      <c r="AD2596" s="5">
        <v>0</v>
      </c>
      <c r="AE2596" s="115">
        <v>1815</v>
      </c>
      <c r="AF2596" s="5">
        <v>1</v>
      </c>
    </row>
    <row r="2597" spans="1:32" x14ac:dyDescent="0.25">
      <c r="A2597" s="2">
        <v>2011</v>
      </c>
      <c r="B2597" s="1" t="s">
        <v>29</v>
      </c>
      <c r="C2597" s="8">
        <v>35</v>
      </c>
      <c r="D2597" s="8">
        <v>5010</v>
      </c>
      <c r="E2597" s="8">
        <f t="shared" si="139"/>
        <v>11928.571428571429</v>
      </c>
      <c r="F2597" s="15">
        <v>1449</v>
      </c>
      <c r="G2597" s="8">
        <v>1</v>
      </c>
      <c r="H2597" s="8">
        <v>0</v>
      </c>
      <c r="I2597" s="8">
        <v>0</v>
      </c>
      <c r="J2597" s="8">
        <v>0</v>
      </c>
      <c r="K2597" s="8">
        <v>0</v>
      </c>
      <c r="L2597" s="8">
        <v>1619</v>
      </c>
      <c r="M2597" s="8">
        <f t="shared" si="137"/>
        <v>46.25714285714286</v>
      </c>
      <c r="N2597" s="8">
        <v>4</v>
      </c>
      <c r="O2597" s="8">
        <v>2</v>
      </c>
      <c r="P2597" s="8">
        <v>0</v>
      </c>
      <c r="Q2597" s="8">
        <v>67769</v>
      </c>
      <c r="R2597" s="8">
        <f t="shared" si="138"/>
        <v>1936.2571428571428</v>
      </c>
      <c r="S2597" s="5">
        <v>1</v>
      </c>
      <c r="T2597" s="5">
        <v>0</v>
      </c>
      <c r="U2597" s="5">
        <v>1</v>
      </c>
      <c r="V2597" s="5">
        <v>0</v>
      </c>
      <c r="W2597" s="5">
        <v>0</v>
      </c>
      <c r="X2597" s="5">
        <v>0</v>
      </c>
      <c r="Y2597" s="5">
        <v>0</v>
      </c>
      <c r="Z2597" s="5">
        <v>1</v>
      </c>
      <c r="AA2597" s="5">
        <v>0</v>
      </c>
      <c r="AB2597" s="5">
        <v>0</v>
      </c>
      <c r="AC2597" s="5">
        <v>0</v>
      </c>
      <c r="AD2597" s="5">
        <v>0</v>
      </c>
      <c r="AE2597" s="115">
        <v>21168</v>
      </c>
      <c r="AF2597" s="5">
        <v>1</v>
      </c>
    </row>
    <row r="2598" spans="1:32" x14ac:dyDescent="0.25">
      <c r="A2598" s="2">
        <v>2011</v>
      </c>
      <c r="B2598" s="1" t="s">
        <v>30</v>
      </c>
      <c r="C2598" s="8">
        <v>56</v>
      </c>
      <c r="D2598" s="8">
        <v>4605</v>
      </c>
      <c r="E2598" s="8">
        <f t="shared" si="139"/>
        <v>6852.6785714285725</v>
      </c>
      <c r="F2598" s="8">
        <v>4357</v>
      </c>
      <c r="G2598" s="8">
        <v>804</v>
      </c>
      <c r="H2598" s="8">
        <v>420</v>
      </c>
      <c r="I2598" s="8">
        <v>0</v>
      </c>
      <c r="J2598" s="8">
        <v>0</v>
      </c>
      <c r="K2598" s="8">
        <v>0</v>
      </c>
      <c r="L2598" s="8">
        <v>4062</v>
      </c>
      <c r="M2598" s="8">
        <f t="shared" si="137"/>
        <v>72.535714285714292</v>
      </c>
      <c r="N2598" s="8">
        <v>10</v>
      </c>
      <c r="O2598" s="8">
        <v>5</v>
      </c>
      <c r="P2598" s="8">
        <v>0</v>
      </c>
      <c r="Q2598" s="8">
        <v>27795</v>
      </c>
      <c r="R2598" s="8">
        <f t="shared" si="138"/>
        <v>496.33928571428572</v>
      </c>
      <c r="S2598" s="5">
        <v>1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1</v>
      </c>
      <c r="AA2598" s="5">
        <v>0</v>
      </c>
      <c r="AB2598" s="5">
        <v>0</v>
      </c>
      <c r="AC2598" s="5">
        <v>1</v>
      </c>
      <c r="AD2598" s="5">
        <v>0</v>
      </c>
      <c r="AE2598" s="115">
        <v>12958</v>
      </c>
      <c r="AF2598" s="5">
        <v>0</v>
      </c>
    </row>
    <row r="2599" spans="1:32" x14ac:dyDescent="0.25">
      <c r="A2599" s="2">
        <v>2011</v>
      </c>
      <c r="B2599" s="1" t="s">
        <v>29</v>
      </c>
      <c r="C2599" s="8">
        <v>24</v>
      </c>
      <c r="D2599" s="8">
        <v>2262</v>
      </c>
      <c r="E2599" s="8">
        <f t="shared" si="139"/>
        <v>7854.166666666667</v>
      </c>
      <c r="F2599" s="8">
        <v>2704</v>
      </c>
      <c r="G2599" s="8">
        <v>268</v>
      </c>
      <c r="H2599" s="8">
        <v>119</v>
      </c>
      <c r="I2599" s="8">
        <v>0</v>
      </c>
      <c r="J2599" s="8">
        <v>0</v>
      </c>
      <c r="K2599" s="8">
        <v>0</v>
      </c>
      <c r="L2599" s="8">
        <v>3272</v>
      </c>
      <c r="M2599" s="8">
        <f t="shared" si="137"/>
        <v>136.33333333333334</v>
      </c>
      <c r="N2599" s="8">
        <v>13</v>
      </c>
      <c r="O2599" s="8">
        <v>4</v>
      </c>
      <c r="P2599" s="8">
        <v>0</v>
      </c>
      <c r="Q2599" s="8">
        <v>16561</v>
      </c>
      <c r="R2599" s="8">
        <f t="shared" si="138"/>
        <v>690.04166666666663</v>
      </c>
      <c r="S2599" s="5">
        <v>1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1</v>
      </c>
      <c r="AA2599" s="5">
        <v>0</v>
      </c>
      <c r="AB2599" s="5">
        <v>0</v>
      </c>
      <c r="AC2599" s="5">
        <v>1</v>
      </c>
      <c r="AD2599" s="5">
        <v>0</v>
      </c>
      <c r="AE2599" s="115">
        <v>9199</v>
      </c>
      <c r="AF2599" s="5">
        <v>1</v>
      </c>
    </row>
    <row r="2600" spans="1:32" x14ac:dyDescent="0.25">
      <c r="A2600" s="2">
        <v>2011</v>
      </c>
      <c r="B2600" s="1" t="s">
        <v>31</v>
      </c>
      <c r="C2600" s="8">
        <v>75</v>
      </c>
      <c r="D2600" s="8">
        <v>10310</v>
      </c>
      <c r="E2600" s="8">
        <f t="shared" si="139"/>
        <v>11455.555555555557</v>
      </c>
      <c r="F2600" s="8">
        <v>4487</v>
      </c>
      <c r="G2600" s="8">
        <v>1028</v>
      </c>
      <c r="H2600" s="8">
        <v>340</v>
      </c>
      <c r="I2600" s="8">
        <v>0</v>
      </c>
      <c r="J2600" s="8">
        <v>0</v>
      </c>
      <c r="K2600" s="8">
        <v>0</v>
      </c>
      <c r="L2600" s="8">
        <v>5771</v>
      </c>
      <c r="M2600" s="8">
        <f t="shared" si="137"/>
        <v>76.946666666666673</v>
      </c>
      <c r="N2600" s="8">
        <v>15</v>
      </c>
      <c r="O2600" s="8">
        <v>5</v>
      </c>
      <c r="P2600" s="8">
        <v>1</v>
      </c>
      <c r="Q2600" s="8">
        <v>68425</v>
      </c>
      <c r="R2600" s="8">
        <f t="shared" si="138"/>
        <v>912.33333333333337</v>
      </c>
      <c r="S2600" s="5">
        <v>1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1</v>
      </c>
      <c r="AA2600" s="5">
        <v>0</v>
      </c>
      <c r="AB2600" s="5">
        <v>0</v>
      </c>
      <c r="AC2600" s="5">
        <v>1</v>
      </c>
      <c r="AD2600" s="5">
        <v>0</v>
      </c>
      <c r="AE2600" s="115">
        <v>30162</v>
      </c>
      <c r="AF2600" s="5">
        <v>1</v>
      </c>
    </row>
    <row r="2601" spans="1:32" x14ac:dyDescent="0.25">
      <c r="A2601" s="2">
        <v>2011</v>
      </c>
      <c r="B2601" s="1" t="s">
        <v>31</v>
      </c>
      <c r="C2601" s="8">
        <v>86</v>
      </c>
      <c r="D2601" s="8">
        <v>11077</v>
      </c>
      <c r="E2601" s="8">
        <f t="shared" si="139"/>
        <v>10733.527131782945</v>
      </c>
      <c r="F2601" s="8">
        <v>4023</v>
      </c>
      <c r="G2601" s="8">
        <v>1124</v>
      </c>
      <c r="H2601" s="8">
        <v>452</v>
      </c>
      <c r="I2601" s="8">
        <v>0</v>
      </c>
      <c r="J2601" s="8">
        <v>0</v>
      </c>
      <c r="K2601" s="8">
        <v>0</v>
      </c>
      <c r="L2601" s="8">
        <v>6007</v>
      </c>
      <c r="M2601" s="8">
        <f t="shared" si="137"/>
        <v>69.848837209302332</v>
      </c>
      <c r="N2601" s="8">
        <v>21</v>
      </c>
      <c r="O2601" s="8">
        <v>5</v>
      </c>
      <c r="P2601" s="8">
        <v>0</v>
      </c>
      <c r="Q2601" s="8">
        <v>69311</v>
      </c>
      <c r="R2601" s="8">
        <f t="shared" si="138"/>
        <v>805.94186046511629</v>
      </c>
      <c r="S2601" s="5">
        <v>1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1</v>
      </c>
      <c r="AA2601" s="5">
        <v>0</v>
      </c>
      <c r="AB2601" s="5">
        <v>0</v>
      </c>
      <c r="AC2601" s="5">
        <v>1</v>
      </c>
      <c r="AD2601" s="5">
        <v>0</v>
      </c>
      <c r="AE2601" s="115">
        <v>31573</v>
      </c>
      <c r="AF2601" s="5">
        <v>1</v>
      </c>
    </row>
    <row r="2602" spans="1:32" x14ac:dyDescent="0.25">
      <c r="A2602" s="2">
        <v>2011</v>
      </c>
      <c r="B2602" s="1" t="s">
        <v>33</v>
      </c>
      <c r="C2602" s="8">
        <v>113</v>
      </c>
      <c r="D2602" s="8">
        <v>10360</v>
      </c>
      <c r="E2602" s="8">
        <f t="shared" si="139"/>
        <v>7640.1179941002947</v>
      </c>
      <c r="F2602" s="8">
        <v>7623</v>
      </c>
      <c r="G2602" s="8">
        <v>0</v>
      </c>
      <c r="H2602" s="8">
        <v>0</v>
      </c>
      <c r="I2602" s="8">
        <v>0</v>
      </c>
      <c r="J2602" s="8">
        <v>0</v>
      </c>
      <c r="K2602" s="8">
        <v>0</v>
      </c>
      <c r="L2602" s="8">
        <v>13792</v>
      </c>
      <c r="M2602" s="8">
        <f t="shared" si="137"/>
        <v>122.05309734513274</v>
      </c>
      <c r="N2602" s="8">
        <v>32</v>
      </c>
      <c r="O2602" s="8">
        <v>21</v>
      </c>
      <c r="P2602" s="8">
        <v>2</v>
      </c>
      <c r="Q2602" s="8">
        <v>98222</v>
      </c>
      <c r="R2602" s="8">
        <f t="shared" si="138"/>
        <v>869.22123893805315</v>
      </c>
      <c r="S2602" s="5">
        <v>1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115">
        <v>47748</v>
      </c>
      <c r="AF2602" s="5">
        <v>1</v>
      </c>
    </row>
    <row r="2603" spans="1:32" x14ac:dyDescent="0.25">
      <c r="A2603" s="2">
        <v>2011</v>
      </c>
      <c r="B2603" s="1" t="s">
        <v>31</v>
      </c>
      <c r="C2603" s="8">
        <v>101</v>
      </c>
      <c r="D2603" s="8">
        <v>9105</v>
      </c>
      <c r="E2603" s="8">
        <f t="shared" si="139"/>
        <v>7512.3762376237619</v>
      </c>
      <c r="F2603" s="8">
        <v>4405</v>
      </c>
      <c r="G2603" s="8">
        <v>1771</v>
      </c>
      <c r="H2603" s="8">
        <v>473</v>
      </c>
      <c r="I2603" s="8">
        <v>0</v>
      </c>
      <c r="J2603" s="8">
        <v>0</v>
      </c>
      <c r="K2603" s="8">
        <v>0</v>
      </c>
      <c r="L2603" s="8">
        <v>8993</v>
      </c>
      <c r="M2603" s="8">
        <f t="shared" si="137"/>
        <v>89.039603960396036</v>
      </c>
      <c r="N2603" s="8">
        <v>17</v>
      </c>
      <c r="O2603" s="8">
        <v>6</v>
      </c>
      <c r="P2603" s="8">
        <v>0</v>
      </c>
      <c r="Q2603" s="8">
        <v>124036</v>
      </c>
      <c r="R2603" s="8">
        <f t="shared" si="138"/>
        <v>1228.079207920792</v>
      </c>
      <c r="S2603" s="5">
        <v>1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1</v>
      </c>
      <c r="AA2603" s="5">
        <v>0</v>
      </c>
      <c r="AB2603" s="5">
        <v>0</v>
      </c>
      <c r="AC2603" s="5">
        <v>1</v>
      </c>
      <c r="AD2603" s="5">
        <v>0</v>
      </c>
      <c r="AE2603" s="115">
        <v>48371</v>
      </c>
      <c r="AF2603" s="5">
        <v>1</v>
      </c>
    </row>
    <row r="2604" spans="1:32" x14ac:dyDescent="0.25">
      <c r="A2604" s="2">
        <v>2011</v>
      </c>
      <c r="B2604" s="1" t="s">
        <v>33</v>
      </c>
      <c r="C2604" s="8">
        <v>16</v>
      </c>
      <c r="D2604" s="8">
        <v>1032</v>
      </c>
      <c r="E2604" s="8">
        <f t="shared" si="139"/>
        <v>5375</v>
      </c>
      <c r="F2604" s="8">
        <v>850</v>
      </c>
      <c r="G2604" s="8">
        <v>362</v>
      </c>
      <c r="H2604" s="8">
        <v>147</v>
      </c>
      <c r="I2604" s="8">
        <v>0</v>
      </c>
      <c r="J2604" s="8">
        <v>0</v>
      </c>
      <c r="K2604" s="8">
        <v>0</v>
      </c>
      <c r="L2604" s="8">
        <v>2835</v>
      </c>
      <c r="M2604" s="8">
        <f t="shared" si="137"/>
        <v>177.1875</v>
      </c>
      <c r="N2604" s="8">
        <v>11</v>
      </c>
      <c r="O2604" s="8">
        <v>1</v>
      </c>
      <c r="P2604" s="8">
        <v>0</v>
      </c>
      <c r="Q2604" s="8">
        <v>12987</v>
      </c>
      <c r="R2604" s="8">
        <f t="shared" si="138"/>
        <v>811.6875</v>
      </c>
      <c r="S2604" s="5">
        <v>1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1</v>
      </c>
      <c r="AA2604" s="5">
        <v>0</v>
      </c>
      <c r="AB2604" s="5">
        <v>0</v>
      </c>
      <c r="AC2604" s="5">
        <v>1</v>
      </c>
      <c r="AD2604" s="5">
        <v>0</v>
      </c>
      <c r="AE2604" s="115">
        <v>9849</v>
      </c>
      <c r="AF2604" s="5">
        <v>1</v>
      </c>
    </row>
    <row r="2605" spans="1:32" x14ac:dyDescent="0.25">
      <c r="A2605" s="2">
        <v>2011</v>
      </c>
      <c r="B2605" s="1" t="s">
        <v>31</v>
      </c>
      <c r="C2605" s="8">
        <v>89</v>
      </c>
      <c r="D2605" s="8">
        <v>6793</v>
      </c>
      <c r="E2605" s="8">
        <f t="shared" si="139"/>
        <v>6360.4868913857681</v>
      </c>
      <c r="F2605" s="8">
        <v>4770</v>
      </c>
      <c r="G2605" s="8">
        <v>1342</v>
      </c>
      <c r="H2605" s="8">
        <v>368</v>
      </c>
      <c r="I2605" s="8">
        <v>0</v>
      </c>
      <c r="J2605" s="8">
        <v>0</v>
      </c>
      <c r="K2605" s="8">
        <v>0</v>
      </c>
      <c r="L2605" s="8">
        <v>7589</v>
      </c>
      <c r="M2605" s="8">
        <f t="shared" si="137"/>
        <v>85.269662921348313</v>
      </c>
      <c r="N2605" s="8">
        <v>23</v>
      </c>
      <c r="O2605" s="8">
        <v>3</v>
      </c>
      <c r="P2605" s="8">
        <v>2</v>
      </c>
      <c r="Q2605" s="8">
        <v>53190</v>
      </c>
      <c r="R2605" s="8">
        <f t="shared" si="138"/>
        <v>597.64044943820227</v>
      </c>
      <c r="S2605" s="5">
        <v>1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1</v>
      </c>
      <c r="AA2605" s="5">
        <v>0</v>
      </c>
      <c r="AB2605" s="5">
        <v>0</v>
      </c>
      <c r="AC2605" s="5">
        <v>1</v>
      </c>
      <c r="AD2605" s="5">
        <v>0</v>
      </c>
      <c r="AE2605" s="115">
        <v>60560</v>
      </c>
      <c r="AF2605" s="5">
        <v>0</v>
      </c>
    </row>
    <row r="2606" spans="1:32" x14ac:dyDescent="0.25">
      <c r="A2606" s="2">
        <v>2011</v>
      </c>
      <c r="B2606" s="1" t="s">
        <v>33</v>
      </c>
      <c r="C2606" s="8">
        <v>31</v>
      </c>
      <c r="D2606" s="8">
        <v>3203</v>
      </c>
      <c r="E2606" s="8">
        <f t="shared" si="139"/>
        <v>8610.2150537634425</v>
      </c>
      <c r="F2606" s="8">
        <v>1331</v>
      </c>
      <c r="G2606" s="8">
        <v>635</v>
      </c>
      <c r="H2606" s="8">
        <v>168</v>
      </c>
      <c r="I2606" s="8">
        <v>0</v>
      </c>
      <c r="J2606" s="8">
        <v>0</v>
      </c>
      <c r="K2606" s="8">
        <v>0</v>
      </c>
      <c r="L2606" s="8">
        <v>4025</v>
      </c>
      <c r="M2606" s="8">
        <f t="shared" si="137"/>
        <v>129.83870967741936</v>
      </c>
      <c r="N2606" s="8">
        <v>8</v>
      </c>
      <c r="O2606" s="8">
        <v>8</v>
      </c>
      <c r="P2606" s="8">
        <v>3</v>
      </c>
      <c r="Q2606" s="8">
        <v>61763</v>
      </c>
      <c r="R2606" s="8">
        <f t="shared" si="138"/>
        <v>1992.3548387096773</v>
      </c>
      <c r="S2606" s="5">
        <v>1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1</v>
      </c>
      <c r="AA2606" s="5">
        <v>0</v>
      </c>
      <c r="AB2606" s="5">
        <v>0</v>
      </c>
      <c r="AC2606" s="5">
        <v>1</v>
      </c>
      <c r="AD2606" s="5">
        <v>0</v>
      </c>
      <c r="AE2606" s="115">
        <v>35635</v>
      </c>
      <c r="AF2606" s="5">
        <v>1</v>
      </c>
    </row>
    <row r="2607" spans="1:32" x14ac:dyDescent="0.25">
      <c r="A2607" s="2">
        <v>2011</v>
      </c>
      <c r="B2607" s="1" t="s">
        <v>29</v>
      </c>
      <c r="C2607" s="8">
        <v>83</v>
      </c>
      <c r="D2607" s="8">
        <v>9417</v>
      </c>
      <c r="E2607" s="8">
        <f t="shared" si="139"/>
        <v>9454.8192771084323</v>
      </c>
      <c r="F2607" s="8">
        <v>3606</v>
      </c>
      <c r="G2607" s="8">
        <v>1140</v>
      </c>
      <c r="H2607" s="8">
        <v>430</v>
      </c>
      <c r="I2607" s="8">
        <v>0</v>
      </c>
      <c r="J2607" s="8">
        <v>0</v>
      </c>
      <c r="K2607" s="8">
        <v>0</v>
      </c>
      <c r="L2607" s="8">
        <v>5089</v>
      </c>
      <c r="M2607" s="8">
        <f t="shared" si="137"/>
        <v>61.313253012048193</v>
      </c>
      <c r="N2607" s="8">
        <v>20</v>
      </c>
      <c r="O2607" s="8">
        <v>5</v>
      </c>
      <c r="P2607" s="8">
        <v>2</v>
      </c>
      <c r="Q2607" s="8">
        <v>30595</v>
      </c>
      <c r="R2607" s="8">
        <f t="shared" si="138"/>
        <v>368.6144578313253</v>
      </c>
      <c r="S2607" s="5">
        <v>1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1</v>
      </c>
      <c r="AA2607" s="5">
        <v>0</v>
      </c>
      <c r="AB2607" s="5">
        <v>0</v>
      </c>
      <c r="AC2607" s="5">
        <v>1</v>
      </c>
      <c r="AD2607" s="5">
        <v>0</v>
      </c>
      <c r="AE2607" s="115">
        <v>22519</v>
      </c>
      <c r="AF2607" s="5">
        <v>1</v>
      </c>
    </row>
    <row r="2608" spans="1:32" x14ac:dyDescent="0.25">
      <c r="A2608" s="2">
        <v>2011</v>
      </c>
      <c r="B2608" s="1" t="s">
        <v>29</v>
      </c>
      <c r="C2608" s="8">
        <v>90</v>
      </c>
      <c r="D2608" s="8">
        <v>10550</v>
      </c>
      <c r="E2608" s="8">
        <f t="shared" si="139"/>
        <v>9768.5185185185182</v>
      </c>
      <c r="F2608" s="8">
        <v>5775</v>
      </c>
      <c r="G2608" s="8">
        <v>123</v>
      </c>
      <c r="H2608" s="8">
        <v>0</v>
      </c>
      <c r="I2608" s="8">
        <v>0</v>
      </c>
      <c r="J2608" s="8">
        <v>0</v>
      </c>
      <c r="K2608" s="8">
        <v>0</v>
      </c>
      <c r="L2608" s="8">
        <v>2744</v>
      </c>
      <c r="M2608" s="8">
        <f t="shared" si="137"/>
        <v>30.488888888888887</v>
      </c>
      <c r="N2608" s="8">
        <v>20</v>
      </c>
      <c r="O2608" s="8">
        <v>2</v>
      </c>
      <c r="P2608" s="8">
        <v>0</v>
      </c>
      <c r="Q2608" s="8">
        <v>47848</v>
      </c>
      <c r="R2608" s="8">
        <f t="shared" si="138"/>
        <v>531.64444444444439</v>
      </c>
      <c r="S2608" s="5">
        <v>1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1</v>
      </c>
      <c r="AA2608" s="5">
        <v>0</v>
      </c>
      <c r="AB2608" s="5">
        <v>0</v>
      </c>
      <c r="AC2608" s="5">
        <v>0</v>
      </c>
      <c r="AD2608" s="5">
        <v>0</v>
      </c>
      <c r="AE2608" s="115">
        <v>43589</v>
      </c>
      <c r="AF2608" s="5">
        <v>0</v>
      </c>
    </row>
    <row r="2609" spans="1:32" x14ac:dyDescent="0.25">
      <c r="A2609" s="2">
        <v>2011</v>
      </c>
      <c r="B2609" s="1" t="s">
        <v>29</v>
      </c>
      <c r="C2609" s="8">
        <v>179</v>
      </c>
      <c r="D2609" s="8">
        <v>18422</v>
      </c>
      <c r="E2609" s="8">
        <f t="shared" si="139"/>
        <v>8576.3500931098697</v>
      </c>
      <c r="F2609" s="8">
        <v>5845</v>
      </c>
      <c r="G2609" s="8">
        <v>1296</v>
      </c>
      <c r="H2609" s="8">
        <v>504</v>
      </c>
      <c r="I2609" s="8">
        <v>0</v>
      </c>
      <c r="J2609" s="8">
        <v>0</v>
      </c>
      <c r="K2609" s="8">
        <v>0</v>
      </c>
      <c r="L2609" s="8">
        <v>6015</v>
      </c>
      <c r="M2609" s="8">
        <f t="shared" si="137"/>
        <v>33.603351955307261</v>
      </c>
      <c r="N2609" s="8">
        <v>24</v>
      </c>
      <c r="O2609" s="8">
        <v>2</v>
      </c>
      <c r="P2609" s="8">
        <v>0</v>
      </c>
      <c r="Q2609" s="8">
        <v>60700</v>
      </c>
      <c r="R2609" s="8">
        <f t="shared" si="138"/>
        <v>339.10614525139664</v>
      </c>
      <c r="S2609" s="5">
        <v>1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1</v>
      </c>
      <c r="AA2609" s="5">
        <v>0</v>
      </c>
      <c r="AB2609" s="5">
        <v>0</v>
      </c>
      <c r="AC2609" s="5">
        <v>1</v>
      </c>
      <c r="AD2609" s="5">
        <v>0</v>
      </c>
      <c r="AE2609" s="115">
        <v>104641</v>
      </c>
      <c r="AF2609" s="5">
        <v>1</v>
      </c>
    </row>
    <row r="2610" spans="1:32" x14ac:dyDescent="0.25">
      <c r="A2610" s="2">
        <v>2011</v>
      </c>
      <c r="B2610" s="1" t="s">
        <v>29</v>
      </c>
      <c r="C2610" s="8">
        <v>63</v>
      </c>
      <c r="D2610" s="8">
        <v>5240</v>
      </c>
      <c r="E2610" s="8">
        <f t="shared" si="139"/>
        <v>6931.2169312169308</v>
      </c>
      <c r="F2610" s="8">
        <v>3509</v>
      </c>
      <c r="G2610" s="8">
        <v>782</v>
      </c>
      <c r="H2610" s="8">
        <v>368</v>
      </c>
      <c r="I2610" s="8">
        <v>0</v>
      </c>
      <c r="J2610" s="8">
        <v>0</v>
      </c>
      <c r="K2610" s="8">
        <v>0</v>
      </c>
      <c r="L2610" s="8">
        <v>3836</v>
      </c>
      <c r="M2610" s="8">
        <f t="shared" si="137"/>
        <v>60.888888888888886</v>
      </c>
      <c r="N2610" s="8">
        <v>16</v>
      </c>
      <c r="O2610" s="8">
        <v>4</v>
      </c>
      <c r="P2610" s="8">
        <v>0</v>
      </c>
      <c r="Q2610" s="8">
        <v>18419</v>
      </c>
      <c r="R2610" s="8">
        <f t="shared" si="138"/>
        <v>292.36507936507934</v>
      </c>
      <c r="S2610" s="5">
        <v>1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1</v>
      </c>
      <c r="AA2610" s="5">
        <v>0</v>
      </c>
      <c r="AB2610" s="5">
        <v>0</v>
      </c>
      <c r="AC2610" s="5">
        <v>1</v>
      </c>
      <c r="AD2610" s="5">
        <v>0</v>
      </c>
      <c r="AE2610" s="115">
        <v>14208</v>
      </c>
      <c r="AF2610" s="5">
        <v>1</v>
      </c>
    </row>
    <row r="2611" spans="1:32" x14ac:dyDescent="0.25">
      <c r="A2611" s="2">
        <v>2011</v>
      </c>
      <c r="B2611" s="1" t="s">
        <v>29</v>
      </c>
      <c r="C2611" s="8">
        <v>44</v>
      </c>
      <c r="D2611" s="8">
        <v>5333</v>
      </c>
      <c r="E2611" s="8">
        <f t="shared" si="139"/>
        <v>10100.378787878788</v>
      </c>
      <c r="F2611" s="8">
        <v>4441</v>
      </c>
      <c r="G2611" s="8">
        <v>635</v>
      </c>
      <c r="H2611" s="8">
        <v>285</v>
      </c>
      <c r="I2611" s="8">
        <v>0</v>
      </c>
      <c r="J2611" s="8">
        <v>0</v>
      </c>
      <c r="K2611" s="8">
        <v>0</v>
      </c>
      <c r="L2611" s="8">
        <v>3290</v>
      </c>
      <c r="M2611" s="8">
        <f t="shared" si="137"/>
        <v>74.772727272727266</v>
      </c>
      <c r="N2611" s="8">
        <v>13</v>
      </c>
      <c r="O2611" s="8">
        <v>2</v>
      </c>
      <c r="P2611" s="8">
        <v>2</v>
      </c>
      <c r="Q2611" s="8">
        <v>94078</v>
      </c>
      <c r="R2611" s="8">
        <f t="shared" si="138"/>
        <v>2138.1363636363635</v>
      </c>
      <c r="S2611" s="5">
        <v>1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1</v>
      </c>
      <c r="AA2611" s="5">
        <v>0</v>
      </c>
      <c r="AB2611" s="5">
        <v>0</v>
      </c>
      <c r="AC2611" s="5">
        <v>1</v>
      </c>
      <c r="AD2611" s="5">
        <v>0</v>
      </c>
      <c r="AE2611" s="115">
        <v>36662</v>
      </c>
      <c r="AF2611" s="5">
        <v>1</v>
      </c>
    </row>
    <row r="2612" spans="1:32" x14ac:dyDescent="0.25">
      <c r="A2612" s="2">
        <v>2011</v>
      </c>
      <c r="B2612" s="1" t="s">
        <v>29</v>
      </c>
      <c r="C2612" s="8">
        <v>135</v>
      </c>
      <c r="D2612" s="8">
        <v>15550</v>
      </c>
      <c r="E2612" s="8">
        <f t="shared" si="139"/>
        <v>9598.7654320987658</v>
      </c>
      <c r="F2612" s="8">
        <v>9517</v>
      </c>
      <c r="G2612" s="8">
        <v>1019</v>
      </c>
      <c r="H2612" s="8">
        <v>451</v>
      </c>
      <c r="I2612" s="8">
        <v>0</v>
      </c>
      <c r="J2612" s="8">
        <v>0</v>
      </c>
      <c r="K2612" s="8">
        <v>0</v>
      </c>
      <c r="L2612" s="8">
        <v>10506</v>
      </c>
      <c r="M2612" s="8">
        <f t="shared" si="137"/>
        <v>77.822222222222223</v>
      </c>
      <c r="N2612" s="8">
        <v>29</v>
      </c>
      <c r="O2612" s="8">
        <v>9</v>
      </c>
      <c r="P2612" s="8">
        <v>1</v>
      </c>
      <c r="Q2612" s="8">
        <v>245904</v>
      </c>
      <c r="R2612" s="8">
        <f t="shared" si="138"/>
        <v>1821.5111111111112</v>
      </c>
      <c r="S2612" s="5">
        <v>1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1</v>
      </c>
      <c r="AA2612" s="5">
        <v>0</v>
      </c>
      <c r="AB2612" s="5">
        <v>0</v>
      </c>
      <c r="AC2612" s="5">
        <v>1</v>
      </c>
      <c r="AD2612" s="5">
        <v>0</v>
      </c>
      <c r="AE2612" s="115">
        <v>85049</v>
      </c>
      <c r="AF2612" s="5">
        <v>0</v>
      </c>
    </row>
    <row r="2613" spans="1:32" x14ac:dyDescent="0.25">
      <c r="A2613" s="2">
        <v>2011</v>
      </c>
      <c r="B2613" s="1" t="s">
        <v>29</v>
      </c>
      <c r="C2613" s="8">
        <v>52</v>
      </c>
      <c r="D2613" s="8">
        <v>5711</v>
      </c>
      <c r="E2613" s="8">
        <f t="shared" si="139"/>
        <v>9152.2435897435898</v>
      </c>
      <c r="F2613" s="8">
        <v>0</v>
      </c>
      <c r="G2613" s="8">
        <v>0</v>
      </c>
      <c r="H2613" s="8">
        <v>0</v>
      </c>
      <c r="I2613" s="8">
        <v>7768</v>
      </c>
      <c r="J2613" s="8">
        <v>0</v>
      </c>
      <c r="K2613" s="8">
        <v>0</v>
      </c>
      <c r="L2613" s="8">
        <v>77</v>
      </c>
      <c r="M2613" s="8">
        <f t="shared" si="137"/>
        <v>1.4807692307692308</v>
      </c>
      <c r="N2613" s="8">
        <v>0</v>
      </c>
      <c r="O2613" s="8">
        <v>0</v>
      </c>
      <c r="P2613" s="8">
        <v>0</v>
      </c>
      <c r="Q2613" s="8">
        <v>43744</v>
      </c>
      <c r="R2613" s="8">
        <f t="shared" si="138"/>
        <v>841.23076923076928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1</v>
      </c>
      <c r="AB2613" s="5">
        <v>0</v>
      </c>
      <c r="AC2613" s="5">
        <v>0</v>
      </c>
      <c r="AD2613" s="5">
        <v>0</v>
      </c>
      <c r="AE2613" s="115">
        <v>62648</v>
      </c>
      <c r="AF2613" s="5">
        <v>1</v>
      </c>
    </row>
    <row r="2614" spans="1:32" x14ac:dyDescent="0.25">
      <c r="A2614" s="2">
        <v>2011</v>
      </c>
      <c r="B2614" s="1" t="s">
        <v>29</v>
      </c>
      <c r="C2614" s="8">
        <v>5</v>
      </c>
      <c r="D2614" s="8">
        <v>356</v>
      </c>
      <c r="E2614" s="8">
        <f t="shared" ref="E2614:E2662" si="140">D2614/C2614/12*1000</f>
        <v>5933.3333333333339</v>
      </c>
      <c r="F2614" s="8">
        <v>0</v>
      </c>
      <c r="G2614" s="8">
        <v>105</v>
      </c>
      <c r="H2614" s="8">
        <v>75</v>
      </c>
      <c r="I2614" s="8">
        <v>0</v>
      </c>
      <c r="J2614" s="8">
        <v>0</v>
      </c>
      <c r="K2614" s="8">
        <v>0</v>
      </c>
      <c r="L2614" s="8">
        <v>75</v>
      </c>
      <c r="M2614" s="8">
        <f t="shared" si="137"/>
        <v>15</v>
      </c>
      <c r="N2614" s="8">
        <v>0</v>
      </c>
      <c r="O2614" s="8">
        <v>0</v>
      </c>
      <c r="P2614" s="8">
        <v>0</v>
      </c>
      <c r="Q2614" s="8">
        <v>1092</v>
      </c>
      <c r="R2614" s="8">
        <f t="shared" si="138"/>
        <v>218.4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1</v>
      </c>
      <c r="AA2614" s="5">
        <v>0</v>
      </c>
      <c r="AB2614" s="5">
        <v>0</v>
      </c>
      <c r="AC2614" s="5">
        <v>1</v>
      </c>
      <c r="AD2614" s="5">
        <v>0</v>
      </c>
      <c r="AE2614" s="115">
        <v>2661</v>
      </c>
      <c r="AF2614" s="5">
        <v>1</v>
      </c>
    </row>
    <row r="2615" spans="1:32" x14ac:dyDescent="0.25">
      <c r="A2615" s="2">
        <v>2011</v>
      </c>
      <c r="B2615" s="1" t="s">
        <v>31</v>
      </c>
      <c r="C2615" s="8">
        <v>77</v>
      </c>
      <c r="D2615" s="8">
        <v>10838</v>
      </c>
      <c r="E2615" s="8">
        <f t="shared" si="140"/>
        <v>11729.43722943723</v>
      </c>
      <c r="F2615" s="8">
        <v>78</v>
      </c>
      <c r="G2615" s="8">
        <v>0</v>
      </c>
      <c r="H2615" s="8">
        <v>0</v>
      </c>
      <c r="I2615" s="8">
        <v>0</v>
      </c>
      <c r="J2615" s="8">
        <v>185</v>
      </c>
      <c r="K2615" s="8">
        <v>0</v>
      </c>
      <c r="L2615" s="8">
        <v>4372</v>
      </c>
      <c r="M2615" s="8">
        <f t="shared" si="137"/>
        <v>56.779220779220779</v>
      </c>
      <c r="N2615" s="8">
        <v>4</v>
      </c>
      <c r="O2615" s="8">
        <v>0</v>
      </c>
      <c r="P2615" s="8">
        <v>0</v>
      </c>
      <c r="Q2615" s="8">
        <v>19663</v>
      </c>
      <c r="R2615" s="8">
        <f t="shared" si="138"/>
        <v>255.36363636363637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1</v>
      </c>
      <c r="AC2615" s="5">
        <v>0</v>
      </c>
      <c r="AD2615" s="5">
        <v>1</v>
      </c>
      <c r="AE2615" s="115">
        <v>104106</v>
      </c>
      <c r="AF2615" s="5">
        <v>1</v>
      </c>
    </row>
    <row r="2616" spans="1:32" x14ac:dyDescent="0.25">
      <c r="A2616" s="2">
        <v>2011</v>
      </c>
      <c r="B2616" s="1" t="s">
        <v>30</v>
      </c>
      <c r="C2616" s="8">
        <v>29</v>
      </c>
      <c r="D2616" s="8">
        <v>2094.4</v>
      </c>
      <c r="E2616" s="8">
        <f t="shared" si="140"/>
        <v>6018.3908045977014</v>
      </c>
      <c r="F2616" s="8">
        <v>2099</v>
      </c>
      <c r="G2616" s="8">
        <v>0</v>
      </c>
      <c r="H2616" s="8">
        <v>0</v>
      </c>
      <c r="I2616" s="8">
        <v>0</v>
      </c>
      <c r="J2616" s="8">
        <v>0</v>
      </c>
      <c r="K2616" s="8">
        <v>0</v>
      </c>
      <c r="L2616" s="8">
        <v>3528</v>
      </c>
      <c r="M2616" s="8">
        <f t="shared" si="137"/>
        <v>121.65517241379311</v>
      </c>
      <c r="N2616" s="8">
        <v>16</v>
      </c>
      <c r="O2616" s="8">
        <v>4</v>
      </c>
      <c r="P2616" s="8">
        <v>0</v>
      </c>
      <c r="Q2616" s="8">
        <v>20095</v>
      </c>
      <c r="R2616" s="8">
        <f t="shared" si="138"/>
        <v>692.93103448275861</v>
      </c>
      <c r="S2616" s="5">
        <v>1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115">
        <v>8885</v>
      </c>
      <c r="AF2616" s="5">
        <v>0</v>
      </c>
    </row>
    <row r="2617" spans="1:32" x14ac:dyDescent="0.25">
      <c r="A2617" s="2">
        <v>2011</v>
      </c>
      <c r="B2617" s="1" t="s">
        <v>30</v>
      </c>
      <c r="C2617" s="8">
        <v>4</v>
      </c>
      <c r="D2617" s="8">
        <v>406</v>
      </c>
      <c r="E2617" s="8">
        <f t="shared" si="140"/>
        <v>8458.3333333333339</v>
      </c>
      <c r="F2617" s="8">
        <v>2301</v>
      </c>
      <c r="G2617" s="8">
        <v>0</v>
      </c>
      <c r="H2617" s="8">
        <v>0</v>
      </c>
      <c r="I2617" s="8">
        <v>0</v>
      </c>
      <c r="J2617" s="8">
        <v>0</v>
      </c>
      <c r="K2617" s="8">
        <v>0</v>
      </c>
      <c r="L2617" s="8">
        <v>4215</v>
      </c>
      <c r="M2617" s="8">
        <f t="shared" si="137"/>
        <v>1053.75</v>
      </c>
      <c r="N2617" s="8">
        <v>15</v>
      </c>
      <c r="O2617" s="8">
        <v>5</v>
      </c>
      <c r="P2617" s="8">
        <v>1</v>
      </c>
      <c r="Q2617" s="8">
        <v>17400</v>
      </c>
      <c r="R2617" s="8">
        <f t="shared" si="138"/>
        <v>4350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  <c r="Z2617" s="5">
        <v>0</v>
      </c>
      <c r="AA2617" s="5">
        <v>0</v>
      </c>
      <c r="AB2617" s="5">
        <v>0</v>
      </c>
      <c r="AC2617" s="5">
        <v>0</v>
      </c>
      <c r="AD2617" s="5">
        <v>0</v>
      </c>
      <c r="AE2617" s="115">
        <v>2720</v>
      </c>
      <c r="AF2617" s="5">
        <v>0</v>
      </c>
    </row>
    <row r="2618" spans="1:32" x14ac:dyDescent="0.25">
      <c r="A2618" s="2">
        <v>2011</v>
      </c>
      <c r="B2618" s="1" t="s">
        <v>30</v>
      </c>
      <c r="C2618" s="8">
        <v>4</v>
      </c>
      <c r="D2618" s="8">
        <v>239.3</v>
      </c>
      <c r="E2618" s="8">
        <f t="shared" si="140"/>
        <v>4985.416666666667</v>
      </c>
      <c r="F2618" s="8">
        <v>1349</v>
      </c>
      <c r="G2618" s="8">
        <v>0</v>
      </c>
      <c r="H2618" s="8">
        <v>0</v>
      </c>
      <c r="I2618" s="8">
        <v>0</v>
      </c>
      <c r="J2618" s="8">
        <v>0</v>
      </c>
      <c r="K2618" s="8">
        <v>0</v>
      </c>
      <c r="L2618" s="8">
        <v>380</v>
      </c>
      <c r="M2618" s="8">
        <f t="shared" si="137"/>
        <v>95</v>
      </c>
      <c r="N2618" s="8">
        <v>2</v>
      </c>
      <c r="O2618" s="8">
        <v>0</v>
      </c>
      <c r="P2618" s="8">
        <v>0</v>
      </c>
      <c r="Q2618" s="8">
        <v>41046</v>
      </c>
      <c r="R2618" s="8">
        <f t="shared" si="138"/>
        <v>10261.5</v>
      </c>
      <c r="S2618" s="5">
        <v>1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0</v>
      </c>
      <c r="AD2618" s="5">
        <v>0</v>
      </c>
      <c r="AE2618" s="115">
        <v>3493</v>
      </c>
      <c r="AF2618" s="5">
        <v>1</v>
      </c>
    </row>
    <row r="2619" spans="1:32" x14ac:dyDescent="0.25">
      <c r="A2619" s="2">
        <v>2011</v>
      </c>
      <c r="B2619" s="1" t="s">
        <v>29</v>
      </c>
      <c r="C2619" s="8">
        <v>111</v>
      </c>
      <c r="D2619" s="8">
        <v>11853.1</v>
      </c>
      <c r="E2619" s="8">
        <f t="shared" si="140"/>
        <v>8898.7237237237241</v>
      </c>
      <c r="F2619" s="8">
        <v>4150</v>
      </c>
      <c r="G2619" s="8">
        <v>1288</v>
      </c>
      <c r="H2619" s="8">
        <v>525</v>
      </c>
      <c r="I2619" s="8">
        <v>0</v>
      </c>
      <c r="J2619" s="8">
        <v>0</v>
      </c>
      <c r="K2619" s="8">
        <v>0</v>
      </c>
      <c r="L2619" s="8">
        <v>4362</v>
      </c>
      <c r="M2619" s="8">
        <f t="shared" si="137"/>
        <v>39.297297297297298</v>
      </c>
      <c r="N2619" s="8">
        <v>24</v>
      </c>
      <c r="O2619" s="8">
        <v>6</v>
      </c>
      <c r="P2619" s="8">
        <v>3</v>
      </c>
      <c r="Q2619" s="8">
        <v>107325</v>
      </c>
      <c r="R2619" s="8">
        <f t="shared" si="138"/>
        <v>966.89189189189187</v>
      </c>
      <c r="S2619" s="5">
        <v>1</v>
      </c>
      <c r="T2619" s="5">
        <v>0</v>
      </c>
      <c r="U2619" s="5">
        <v>1</v>
      </c>
      <c r="V2619" s="5">
        <v>0</v>
      </c>
      <c r="W2619" s="5">
        <v>0</v>
      </c>
      <c r="X2619" s="5">
        <v>0</v>
      </c>
      <c r="Y2619" s="5">
        <v>0</v>
      </c>
      <c r="Z2619" s="5">
        <v>1</v>
      </c>
      <c r="AA2619" s="5">
        <v>0</v>
      </c>
      <c r="AB2619" s="5">
        <v>0</v>
      </c>
      <c r="AC2619" s="5">
        <v>1</v>
      </c>
      <c r="AD2619" s="5">
        <v>0</v>
      </c>
      <c r="AE2619" s="115">
        <v>32624</v>
      </c>
      <c r="AF2619" s="5">
        <v>1</v>
      </c>
    </row>
    <row r="2620" spans="1:32" x14ac:dyDescent="0.25">
      <c r="A2620" s="2">
        <v>2011</v>
      </c>
      <c r="B2620" s="1" t="s">
        <v>30</v>
      </c>
      <c r="C2620" s="8">
        <v>247</v>
      </c>
      <c r="D2620" s="8">
        <v>41359</v>
      </c>
      <c r="E2620" s="8">
        <f t="shared" si="140"/>
        <v>13953.778677462888</v>
      </c>
      <c r="F2620" s="8">
        <v>11254</v>
      </c>
      <c r="G2620" s="8">
        <v>3113</v>
      </c>
      <c r="H2620" s="8">
        <v>1300</v>
      </c>
      <c r="I2620" s="8">
        <v>0</v>
      </c>
      <c r="J2620" s="8">
        <v>0</v>
      </c>
      <c r="K2620" s="8">
        <v>0</v>
      </c>
      <c r="L2620" s="8">
        <v>20002</v>
      </c>
      <c r="M2620" s="8">
        <f t="shared" si="137"/>
        <v>80.979757085020239</v>
      </c>
      <c r="N2620" s="8">
        <v>55</v>
      </c>
      <c r="O2620" s="8">
        <v>10</v>
      </c>
      <c r="P2620" s="8">
        <v>7</v>
      </c>
      <c r="Q2620" s="8">
        <v>483684</v>
      </c>
      <c r="R2620" s="8">
        <f t="shared" si="138"/>
        <v>1958.2348178137652</v>
      </c>
      <c r="S2620" s="5">
        <v>1</v>
      </c>
      <c r="T2620" s="5">
        <v>0</v>
      </c>
      <c r="U2620" s="5">
        <v>1</v>
      </c>
      <c r="V2620" s="5">
        <v>0</v>
      </c>
      <c r="W2620" s="5">
        <v>0</v>
      </c>
      <c r="X2620" s="5">
        <v>0</v>
      </c>
      <c r="Y2620" s="5">
        <v>0</v>
      </c>
      <c r="Z2620" s="5">
        <v>1</v>
      </c>
      <c r="AA2620" s="5">
        <v>0</v>
      </c>
      <c r="AB2620" s="5">
        <v>0</v>
      </c>
      <c r="AC2620" s="5">
        <v>1</v>
      </c>
      <c r="AD2620" s="5">
        <v>0</v>
      </c>
      <c r="AE2620" s="115">
        <v>227648</v>
      </c>
      <c r="AF2620" s="5">
        <v>0</v>
      </c>
    </row>
    <row r="2621" spans="1:32" x14ac:dyDescent="0.25">
      <c r="A2621" s="2">
        <v>2011</v>
      </c>
      <c r="B2621" s="1" t="s">
        <v>29</v>
      </c>
      <c r="C2621" s="8">
        <v>35</v>
      </c>
      <c r="D2621" s="8">
        <v>2226</v>
      </c>
      <c r="E2621" s="8">
        <f t="shared" si="140"/>
        <v>5300</v>
      </c>
      <c r="F2621" s="8">
        <v>4575</v>
      </c>
      <c r="G2621" s="8">
        <v>0</v>
      </c>
      <c r="H2621" s="8">
        <v>0</v>
      </c>
      <c r="I2621" s="8">
        <v>0</v>
      </c>
      <c r="J2621" s="8">
        <v>0</v>
      </c>
      <c r="K2621" s="8">
        <v>0</v>
      </c>
      <c r="L2621" s="8">
        <v>3125</v>
      </c>
      <c r="M2621" s="8">
        <f t="shared" si="137"/>
        <v>89.285714285714292</v>
      </c>
      <c r="N2621" s="8">
        <v>15</v>
      </c>
      <c r="O2621" s="8">
        <v>2</v>
      </c>
      <c r="P2621" s="8">
        <v>0</v>
      </c>
      <c r="Q2621" s="8">
        <v>38687</v>
      </c>
      <c r="R2621" s="8">
        <f t="shared" si="138"/>
        <v>1105.3428571428572</v>
      </c>
      <c r="S2621" s="5">
        <v>1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0</v>
      </c>
      <c r="AD2621" s="5">
        <v>0</v>
      </c>
      <c r="AE2621" s="115">
        <v>14905</v>
      </c>
      <c r="AF2621" s="5">
        <v>0</v>
      </c>
    </row>
    <row r="2622" spans="1:32" x14ac:dyDescent="0.25">
      <c r="A2622" s="2">
        <v>2011</v>
      </c>
      <c r="B2622" s="1" t="s">
        <v>29</v>
      </c>
      <c r="C2622" s="8">
        <v>45</v>
      </c>
      <c r="D2622" s="8">
        <v>6330</v>
      </c>
      <c r="E2622" s="8">
        <f t="shared" si="140"/>
        <v>11722.222222222221</v>
      </c>
      <c r="F2622" s="8">
        <v>6058</v>
      </c>
      <c r="G2622" s="8">
        <v>0</v>
      </c>
      <c r="H2622" s="8">
        <v>0</v>
      </c>
      <c r="I2622" s="8">
        <v>0</v>
      </c>
      <c r="J2622" s="8">
        <v>0</v>
      </c>
      <c r="K2622" s="8">
        <v>0</v>
      </c>
      <c r="L2622" s="8">
        <v>7209</v>
      </c>
      <c r="M2622" s="8">
        <f t="shared" si="137"/>
        <v>160.19999999999999</v>
      </c>
      <c r="N2622" s="8">
        <v>20</v>
      </c>
      <c r="O2622" s="8">
        <v>9</v>
      </c>
      <c r="P2622" s="8">
        <v>0</v>
      </c>
      <c r="Q2622" s="8">
        <v>78024</v>
      </c>
      <c r="R2622" s="8">
        <f t="shared" si="138"/>
        <v>1733.8666666666666</v>
      </c>
      <c r="S2622" s="5">
        <v>1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115">
        <v>12366</v>
      </c>
      <c r="AF2622" s="5">
        <v>1</v>
      </c>
    </row>
    <row r="2623" spans="1:32" x14ac:dyDescent="0.25">
      <c r="A2623" s="2">
        <v>2011</v>
      </c>
      <c r="B2623" s="1" t="s">
        <v>30</v>
      </c>
      <c r="C2623" s="8">
        <v>5</v>
      </c>
      <c r="D2623" s="8">
        <v>308</v>
      </c>
      <c r="E2623" s="8">
        <f t="shared" si="140"/>
        <v>5133.3333333333339</v>
      </c>
      <c r="F2623" s="8">
        <v>0</v>
      </c>
      <c r="G2623" s="8">
        <v>0</v>
      </c>
      <c r="H2623" s="8">
        <v>0</v>
      </c>
      <c r="I2623" s="8">
        <v>0</v>
      </c>
      <c r="J2623" s="8">
        <v>0</v>
      </c>
      <c r="K2623" s="8">
        <v>0</v>
      </c>
      <c r="L2623" s="8">
        <v>1362</v>
      </c>
      <c r="M2623" s="8">
        <f t="shared" si="137"/>
        <v>272.39999999999998</v>
      </c>
      <c r="N2623" s="8">
        <v>5</v>
      </c>
      <c r="O2623" s="8">
        <v>0</v>
      </c>
      <c r="P2623" s="8">
        <v>0</v>
      </c>
      <c r="Q2623" s="8">
        <v>17179</v>
      </c>
      <c r="R2623" s="8">
        <f t="shared" si="138"/>
        <v>3435.8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0</v>
      </c>
      <c r="AD2623" s="5">
        <v>0</v>
      </c>
      <c r="AE2623" s="115">
        <v>2741</v>
      </c>
      <c r="AF2623" s="5">
        <v>1</v>
      </c>
    </row>
    <row r="2624" spans="1:32" x14ac:dyDescent="0.25">
      <c r="A2624" s="2">
        <v>2011</v>
      </c>
      <c r="B2624" s="1" t="s">
        <v>29</v>
      </c>
      <c r="C2624" s="8">
        <v>51</v>
      </c>
      <c r="D2624" s="8">
        <v>3698.1</v>
      </c>
      <c r="E2624" s="8">
        <f t="shared" si="140"/>
        <v>6042.6470588235297</v>
      </c>
      <c r="F2624" s="8">
        <v>3035</v>
      </c>
      <c r="G2624" s="8">
        <v>522</v>
      </c>
      <c r="H2624" s="8">
        <v>342</v>
      </c>
      <c r="I2624" s="8">
        <v>0</v>
      </c>
      <c r="J2624" s="8">
        <v>0</v>
      </c>
      <c r="K2624" s="8">
        <v>0</v>
      </c>
      <c r="L2624" s="8">
        <v>3652</v>
      </c>
      <c r="M2624" s="8">
        <f t="shared" si="137"/>
        <v>71.607843137254903</v>
      </c>
      <c r="N2624" s="8">
        <v>13</v>
      </c>
      <c r="O2624" s="8">
        <v>4</v>
      </c>
      <c r="P2624" s="8">
        <v>0</v>
      </c>
      <c r="Q2624" s="8">
        <v>32286</v>
      </c>
      <c r="R2624" s="8">
        <f t="shared" si="138"/>
        <v>633.05882352941171</v>
      </c>
      <c r="S2624" s="5">
        <v>1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1</v>
      </c>
      <c r="AA2624" s="5">
        <v>0</v>
      </c>
      <c r="AB2624" s="5">
        <v>0</v>
      </c>
      <c r="AC2624" s="5">
        <v>1</v>
      </c>
      <c r="AD2624" s="5">
        <v>0</v>
      </c>
      <c r="AE2624" s="115">
        <v>22689</v>
      </c>
      <c r="AF2624" s="5">
        <v>1</v>
      </c>
    </row>
    <row r="2625" spans="1:32" x14ac:dyDescent="0.25">
      <c r="A2625" s="2">
        <v>2011</v>
      </c>
      <c r="B2625" s="1" t="s">
        <v>30</v>
      </c>
      <c r="C2625" s="8">
        <v>10</v>
      </c>
      <c r="D2625" s="8">
        <v>450</v>
      </c>
      <c r="E2625" s="8">
        <f t="shared" si="140"/>
        <v>3750</v>
      </c>
      <c r="F2625" s="8">
        <v>1404</v>
      </c>
      <c r="G2625" s="8">
        <v>0</v>
      </c>
      <c r="H2625" s="8">
        <v>0</v>
      </c>
      <c r="I2625" s="8">
        <v>15</v>
      </c>
      <c r="J2625" s="8">
        <v>0</v>
      </c>
      <c r="K2625" s="8">
        <v>0</v>
      </c>
      <c r="L2625" s="8">
        <v>1280</v>
      </c>
      <c r="M2625" s="8">
        <f t="shared" si="137"/>
        <v>128</v>
      </c>
      <c r="N2625" s="8">
        <v>8</v>
      </c>
      <c r="O2625" s="8">
        <v>2</v>
      </c>
      <c r="P2625" s="8">
        <v>1</v>
      </c>
      <c r="Q2625" s="8">
        <v>2696</v>
      </c>
      <c r="R2625" s="8">
        <f t="shared" si="138"/>
        <v>269.60000000000002</v>
      </c>
      <c r="S2625" s="5">
        <v>1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1</v>
      </c>
      <c r="AB2625" s="5">
        <v>0</v>
      </c>
      <c r="AC2625" s="5">
        <v>0</v>
      </c>
      <c r="AD2625" s="5">
        <v>0</v>
      </c>
      <c r="AE2625" s="115">
        <v>1791</v>
      </c>
      <c r="AF2625" s="5">
        <v>0</v>
      </c>
    </row>
    <row r="2626" spans="1:32" x14ac:dyDescent="0.25">
      <c r="A2626" s="2">
        <v>2011</v>
      </c>
      <c r="B2626" s="1" t="s">
        <v>29</v>
      </c>
      <c r="C2626" s="8">
        <v>10</v>
      </c>
      <c r="D2626" s="8">
        <v>533</v>
      </c>
      <c r="E2626" s="8">
        <f t="shared" si="140"/>
        <v>4441.6666666666661</v>
      </c>
      <c r="F2626" s="8">
        <v>365</v>
      </c>
      <c r="G2626" s="8">
        <v>190</v>
      </c>
      <c r="H2626" s="8">
        <v>103</v>
      </c>
      <c r="I2626" s="8">
        <v>0</v>
      </c>
      <c r="J2626" s="8">
        <v>0</v>
      </c>
      <c r="K2626" s="8">
        <v>0</v>
      </c>
      <c r="L2626" s="8">
        <v>120</v>
      </c>
      <c r="M2626" s="8">
        <f t="shared" si="137"/>
        <v>12</v>
      </c>
      <c r="N2626" s="8">
        <v>0</v>
      </c>
      <c r="O2626" s="8">
        <v>0</v>
      </c>
      <c r="P2626" s="8">
        <v>0</v>
      </c>
      <c r="Q2626" s="8">
        <v>283</v>
      </c>
      <c r="R2626" s="8">
        <f t="shared" si="138"/>
        <v>28.3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1</v>
      </c>
      <c r="AA2626" s="5">
        <v>0</v>
      </c>
      <c r="AB2626" s="5">
        <v>0</v>
      </c>
      <c r="AC2626" s="5">
        <v>1</v>
      </c>
      <c r="AD2626" s="5">
        <v>0</v>
      </c>
      <c r="AE2626" s="115">
        <v>1670</v>
      </c>
      <c r="AF2626" s="5">
        <v>0</v>
      </c>
    </row>
    <row r="2627" spans="1:32" x14ac:dyDescent="0.25">
      <c r="A2627" s="2">
        <v>2011</v>
      </c>
      <c r="B2627" s="1" t="s">
        <v>29</v>
      </c>
      <c r="C2627" s="8">
        <v>5</v>
      </c>
      <c r="D2627" s="8">
        <v>302</v>
      </c>
      <c r="E2627" s="8">
        <f t="shared" si="140"/>
        <v>5033.333333333333</v>
      </c>
      <c r="F2627" s="8">
        <v>434</v>
      </c>
      <c r="G2627" s="8">
        <v>19</v>
      </c>
      <c r="H2627" s="8">
        <v>5</v>
      </c>
      <c r="I2627" s="8">
        <v>0</v>
      </c>
      <c r="J2627" s="8">
        <v>0</v>
      </c>
      <c r="K2627" s="8">
        <v>0</v>
      </c>
      <c r="L2627" s="8">
        <v>240</v>
      </c>
      <c r="M2627" s="8">
        <f t="shared" ref="M2627:M2690" si="141">L2627/C2627</f>
        <v>48</v>
      </c>
      <c r="N2627" s="8">
        <v>3</v>
      </c>
      <c r="O2627" s="8">
        <v>0</v>
      </c>
      <c r="P2627" s="8">
        <v>0</v>
      </c>
      <c r="Q2627" s="8">
        <v>1471</v>
      </c>
      <c r="R2627" s="8">
        <f t="shared" ref="R2627:R2690" si="142">Q2627/C2627</f>
        <v>294.2</v>
      </c>
      <c r="S2627" s="5">
        <v>0</v>
      </c>
      <c r="T2627" s="5">
        <v>0</v>
      </c>
      <c r="U2627" s="5">
        <v>1</v>
      </c>
      <c r="V2627" s="5">
        <v>0</v>
      </c>
      <c r="W2627" s="5">
        <v>0</v>
      </c>
      <c r="X2627" s="5">
        <v>0</v>
      </c>
      <c r="Y2627" s="5">
        <v>0</v>
      </c>
      <c r="Z2627" s="5">
        <v>1</v>
      </c>
      <c r="AA2627" s="5">
        <v>0</v>
      </c>
      <c r="AB2627" s="5">
        <v>0</v>
      </c>
      <c r="AC2627" s="5">
        <v>1</v>
      </c>
      <c r="AD2627" s="5">
        <v>0</v>
      </c>
      <c r="AE2627" s="115">
        <v>470</v>
      </c>
      <c r="AF2627" s="5">
        <v>0</v>
      </c>
    </row>
    <row r="2628" spans="1:32" x14ac:dyDescent="0.25">
      <c r="A2628" s="2">
        <v>2011</v>
      </c>
      <c r="B2628" s="1" t="s">
        <v>29</v>
      </c>
      <c r="C2628" s="8">
        <v>4</v>
      </c>
      <c r="D2628" s="8">
        <v>185</v>
      </c>
      <c r="E2628" s="8">
        <f t="shared" si="140"/>
        <v>3854.1666666666665</v>
      </c>
      <c r="F2628" s="8">
        <v>1143</v>
      </c>
      <c r="G2628" s="8">
        <v>0</v>
      </c>
      <c r="H2628" s="8">
        <v>0</v>
      </c>
      <c r="I2628" s="8">
        <v>114</v>
      </c>
      <c r="J2628" s="8">
        <v>0</v>
      </c>
      <c r="K2628" s="8">
        <v>0</v>
      </c>
      <c r="L2628" s="8">
        <v>200</v>
      </c>
      <c r="M2628" s="8">
        <f t="shared" si="141"/>
        <v>50</v>
      </c>
      <c r="N2628" s="8">
        <v>2</v>
      </c>
      <c r="O2628" s="8">
        <v>0</v>
      </c>
      <c r="P2628" s="8">
        <v>0</v>
      </c>
      <c r="Q2628" s="8">
        <v>4157</v>
      </c>
      <c r="R2628" s="8">
        <f t="shared" si="142"/>
        <v>1039.25</v>
      </c>
      <c r="S2628" s="5">
        <v>1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1</v>
      </c>
      <c r="AB2628" s="5">
        <v>0</v>
      </c>
      <c r="AC2628" s="5">
        <v>0</v>
      </c>
      <c r="AD2628" s="5">
        <v>0</v>
      </c>
      <c r="AE2628" s="115">
        <v>2531</v>
      </c>
      <c r="AF2628" s="5">
        <v>1</v>
      </c>
    </row>
    <row r="2629" spans="1:32" x14ac:dyDescent="0.25">
      <c r="A2629" s="2">
        <v>2011</v>
      </c>
      <c r="B2629" s="1" t="s">
        <v>29</v>
      </c>
      <c r="C2629" s="8">
        <v>66</v>
      </c>
      <c r="D2629" s="8">
        <v>8240</v>
      </c>
      <c r="E2629" s="8">
        <f t="shared" si="140"/>
        <v>10404.040404040403</v>
      </c>
      <c r="F2629" s="8">
        <v>3019</v>
      </c>
      <c r="G2629" s="8">
        <v>957</v>
      </c>
      <c r="H2629" s="8">
        <v>284</v>
      </c>
      <c r="I2629" s="8">
        <v>0</v>
      </c>
      <c r="J2629" s="8">
        <v>0</v>
      </c>
      <c r="K2629" s="8">
        <v>0</v>
      </c>
      <c r="L2629" s="8">
        <v>3707</v>
      </c>
      <c r="M2629" s="8">
        <f t="shared" si="141"/>
        <v>56.166666666666664</v>
      </c>
      <c r="N2629" s="8">
        <v>19</v>
      </c>
      <c r="O2629" s="8">
        <v>1</v>
      </c>
      <c r="P2629" s="8">
        <v>2</v>
      </c>
      <c r="Q2629" s="8">
        <v>50914</v>
      </c>
      <c r="R2629" s="8">
        <f t="shared" si="142"/>
        <v>771.42424242424238</v>
      </c>
      <c r="S2629" s="5">
        <v>1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1</v>
      </c>
      <c r="AA2629" s="5">
        <v>0</v>
      </c>
      <c r="AB2629" s="5">
        <v>0</v>
      </c>
      <c r="AC2629" s="5">
        <v>1</v>
      </c>
      <c r="AD2629" s="5">
        <v>0</v>
      </c>
      <c r="AE2629" s="115">
        <v>35212</v>
      </c>
      <c r="AF2629" s="5">
        <v>1</v>
      </c>
    </row>
    <row r="2630" spans="1:32" x14ac:dyDescent="0.25">
      <c r="A2630" s="2">
        <v>2011</v>
      </c>
      <c r="B2630" s="1" t="s">
        <v>36</v>
      </c>
      <c r="C2630" s="8">
        <v>145</v>
      </c>
      <c r="D2630" s="8">
        <v>11404</v>
      </c>
      <c r="E2630" s="8">
        <f t="shared" si="140"/>
        <v>6554.022988505747</v>
      </c>
      <c r="F2630" s="8">
        <v>6566</v>
      </c>
      <c r="G2630" s="8">
        <v>1780</v>
      </c>
      <c r="H2630" s="8">
        <v>599</v>
      </c>
      <c r="I2630" s="8">
        <v>0</v>
      </c>
      <c r="J2630" s="8">
        <v>0</v>
      </c>
      <c r="K2630" s="8">
        <v>0</v>
      </c>
      <c r="L2630" s="8">
        <v>8673</v>
      </c>
      <c r="M2630" s="8">
        <f t="shared" si="141"/>
        <v>59.813793103448276</v>
      </c>
      <c r="N2630" s="8">
        <v>24</v>
      </c>
      <c r="O2630" s="8">
        <v>6</v>
      </c>
      <c r="P2630" s="8">
        <v>2</v>
      </c>
      <c r="Q2630" s="8">
        <v>104339</v>
      </c>
      <c r="R2630" s="8">
        <f t="shared" si="142"/>
        <v>719.5793103448276</v>
      </c>
      <c r="S2630" s="5">
        <v>1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1</v>
      </c>
      <c r="AA2630" s="5">
        <v>0</v>
      </c>
      <c r="AB2630" s="5">
        <v>0</v>
      </c>
      <c r="AC2630" s="5">
        <v>1</v>
      </c>
      <c r="AD2630" s="5">
        <v>0</v>
      </c>
      <c r="AE2630" s="115">
        <v>42992</v>
      </c>
      <c r="AF2630" s="5">
        <v>1</v>
      </c>
    </row>
    <row r="2631" spans="1:32" x14ac:dyDescent="0.25">
      <c r="A2631" s="2">
        <v>2011</v>
      </c>
      <c r="B2631" s="1" t="s">
        <v>29</v>
      </c>
      <c r="C2631" s="8">
        <v>81</v>
      </c>
      <c r="D2631" s="8">
        <v>7664</v>
      </c>
      <c r="E2631" s="8">
        <f t="shared" si="140"/>
        <v>7884.7736625514399</v>
      </c>
      <c r="F2631" s="8">
        <v>2423</v>
      </c>
      <c r="G2631" s="8">
        <v>533</v>
      </c>
      <c r="H2631" s="8">
        <v>189</v>
      </c>
      <c r="I2631" s="8">
        <v>0</v>
      </c>
      <c r="J2631" s="8">
        <v>0</v>
      </c>
      <c r="K2631" s="8">
        <v>0</v>
      </c>
      <c r="L2631" s="8">
        <v>4176</v>
      </c>
      <c r="M2631" s="8">
        <f t="shared" si="141"/>
        <v>51.555555555555557</v>
      </c>
      <c r="N2631" s="8">
        <v>10</v>
      </c>
      <c r="O2631" s="8">
        <v>2</v>
      </c>
      <c r="P2631" s="8">
        <v>2</v>
      </c>
      <c r="Q2631" s="8">
        <v>46626</v>
      </c>
      <c r="R2631" s="8">
        <f t="shared" si="142"/>
        <v>575.62962962962968</v>
      </c>
      <c r="S2631" s="5">
        <v>1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1</v>
      </c>
      <c r="AA2631" s="5">
        <v>0</v>
      </c>
      <c r="AB2631" s="5">
        <v>0</v>
      </c>
      <c r="AC2631" s="5">
        <v>1</v>
      </c>
      <c r="AD2631" s="5">
        <v>0</v>
      </c>
      <c r="AE2631" s="115">
        <v>25888</v>
      </c>
      <c r="AF2631" s="5">
        <v>0</v>
      </c>
    </row>
    <row r="2632" spans="1:32" x14ac:dyDescent="0.25">
      <c r="A2632" s="2">
        <v>2011</v>
      </c>
      <c r="B2632" s="1" t="s">
        <v>29</v>
      </c>
      <c r="C2632" s="8">
        <v>92</v>
      </c>
      <c r="D2632" s="8">
        <v>10155</v>
      </c>
      <c r="E2632" s="8">
        <f t="shared" si="140"/>
        <v>9198.3695652173919</v>
      </c>
      <c r="F2632" s="8">
        <v>5345</v>
      </c>
      <c r="G2632" s="8">
        <v>630</v>
      </c>
      <c r="H2632" s="8">
        <v>175</v>
      </c>
      <c r="I2632" s="8">
        <v>0</v>
      </c>
      <c r="J2632" s="8">
        <v>0</v>
      </c>
      <c r="K2632" s="8">
        <v>0</v>
      </c>
      <c r="L2632" s="8">
        <v>2998</v>
      </c>
      <c r="M2632" s="8">
        <f t="shared" si="141"/>
        <v>32.586956521739133</v>
      </c>
      <c r="N2632" s="8">
        <v>11</v>
      </c>
      <c r="O2632" s="8">
        <v>5</v>
      </c>
      <c r="P2632" s="8">
        <v>0</v>
      </c>
      <c r="Q2632" s="8">
        <v>68886</v>
      </c>
      <c r="R2632" s="8">
        <f t="shared" si="142"/>
        <v>748.76086956521738</v>
      </c>
      <c r="S2632" s="5">
        <v>1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1</v>
      </c>
      <c r="AA2632" s="5">
        <v>0</v>
      </c>
      <c r="AB2632" s="5">
        <v>0</v>
      </c>
      <c r="AC2632" s="5">
        <v>1</v>
      </c>
      <c r="AD2632" s="5">
        <v>0</v>
      </c>
      <c r="AE2632" s="115">
        <v>30841</v>
      </c>
      <c r="AF2632" s="5">
        <v>0</v>
      </c>
    </row>
    <row r="2633" spans="1:32" x14ac:dyDescent="0.25">
      <c r="A2633" s="2">
        <v>2011</v>
      </c>
      <c r="B2633" s="1" t="s">
        <v>29</v>
      </c>
      <c r="C2633" s="8">
        <v>46</v>
      </c>
      <c r="D2633" s="8">
        <v>3321</v>
      </c>
      <c r="E2633" s="8">
        <f t="shared" si="140"/>
        <v>6016.304347826087</v>
      </c>
      <c r="F2633" s="8">
        <v>2394</v>
      </c>
      <c r="G2633" s="8">
        <v>212</v>
      </c>
      <c r="H2633" s="8">
        <v>100</v>
      </c>
      <c r="I2633" s="8">
        <v>0</v>
      </c>
      <c r="J2633" s="8">
        <v>0</v>
      </c>
      <c r="K2633" s="8">
        <v>0</v>
      </c>
      <c r="L2633" s="8">
        <v>3910</v>
      </c>
      <c r="M2633" s="8">
        <f t="shared" si="141"/>
        <v>85</v>
      </c>
      <c r="N2633" s="8">
        <v>11</v>
      </c>
      <c r="O2633" s="8">
        <v>2</v>
      </c>
      <c r="P2633" s="8">
        <v>1</v>
      </c>
      <c r="Q2633" s="8">
        <v>19673</v>
      </c>
      <c r="R2633" s="8">
        <f t="shared" si="142"/>
        <v>427.67391304347825</v>
      </c>
      <c r="S2633" s="5">
        <v>1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1</v>
      </c>
      <c r="AA2633" s="5">
        <v>0</v>
      </c>
      <c r="AB2633" s="5">
        <v>0</v>
      </c>
      <c r="AC2633" s="5">
        <v>1</v>
      </c>
      <c r="AD2633" s="5">
        <v>0</v>
      </c>
      <c r="AE2633" s="115">
        <v>10510</v>
      </c>
      <c r="AF2633" s="5">
        <v>0</v>
      </c>
    </row>
    <row r="2634" spans="1:32" x14ac:dyDescent="0.25">
      <c r="A2634" s="2">
        <v>2011</v>
      </c>
      <c r="B2634" s="1" t="s">
        <v>30</v>
      </c>
      <c r="C2634" s="8">
        <v>25</v>
      </c>
      <c r="D2634" s="8">
        <v>1588</v>
      </c>
      <c r="E2634" s="8">
        <f t="shared" si="140"/>
        <v>5293.3333333333339</v>
      </c>
      <c r="F2634" s="8">
        <v>4314</v>
      </c>
      <c r="G2634" s="8">
        <v>196</v>
      </c>
      <c r="H2634" s="8">
        <v>105</v>
      </c>
      <c r="I2634" s="8">
        <v>0</v>
      </c>
      <c r="J2634" s="8">
        <v>0</v>
      </c>
      <c r="K2634" s="8">
        <v>0</v>
      </c>
      <c r="L2634" s="8">
        <v>732</v>
      </c>
      <c r="M2634" s="8">
        <f t="shared" si="141"/>
        <v>29.28</v>
      </c>
      <c r="N2634" s="8">
        <v>1</v>
      </c>
      <c r="O2634" s="8">
        <v>0</v>
      </c>
      <c r="P2634" s="8">
        <v>2</v>
      </c>
      <c r="Q2634" s="8">
        <v>7059</v>
      </c>
      <c r="R2634" s="8">
        <f t="shared" si="142"/>
        <v>282.36</v>
      </c>
      <c r="S2634" s="5">
        <v>1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  <c r="Z2634" s="5">
        <v>1</v>
      </c>
      <c r="AA2634" s="5">
        <v>0</v>
      </c>
      <c r="AB2634" s="5">
        <v>0</v>
      </c>
      <c r="AC2634" s="5">
        <v>1</v>
      </c>
      <c r="AD2634" s="5">
        <v>0</v>
      </c>
      <c r="AE2634" s="115">
        <v>3827</v>
      </c>
      <c r="AF2634" s="5">
        <v>0</v>
      </c>
    </row>
    <row r="2635" spans="1:32" x14ac:dyDescent="0.25">
      <c r="A2635" s="2">
        <v>2011</v>
      </c>
      <c r="B2635" s="1" t="s">
        <v>30</v>
      </c>
      <c r="C2635" s="8">
        <v>28</v>
      </c>
      <c r="D2635" s="8">
        <v>1963</v>
      </c>
      <c r="E2635" s="8">
        <f t="shared" si="140"/>
        <v>5842.2619047619055</v>
      </c>
      <c r="F2635" s="8">
        <v>3267</v>
      </c>
      <c r="G2635" s="8">
        <v>145</v>
      </c>
      <c r="H2635" s="8">
        <v>53</v>
      </c>
      <c r="I2635" s="8">
        <v>86</v>
      </c>
      <c r="J2635" s="8">
        <v>0</v>
      </c>
      <c r="K2635" s="8">
        <v>0</v>
      </c>
      <c r="L2635" s="8">
        <v>2318</v>
      </c>
      <c r="M2635" s="8">
        <f t="shared" si="141"/>
        <v>82.785714285714292</v>
      </c>
      <c r="N2635" s="8">
        <v>10</v>
      </c>
      <c r="O2635" s="8">
        <v>1</v>
      </c>
      <c r="P2635" s="8">
        <v>1</v>
      </c>
      <c r="Q2635" s="8">
        <v>14995</v>
      </c>
      <c r="R2635" s="8">
        <f t="shared" si="142"/>
        <v>535.53571428571433</v>
      </c>
      <c r="S2635" s="5">
        <v>1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1</v>
      </c>
      <c r="AA2635" s="5">
        <v>1</v>
      </c>
      <c r="AB2635" s="5">
        <v>0</v>
      </c>
      <c r="AC2635" s="5">
        <v>1</v>
      </c>
      <c r="AD2635" s="5">
        <v>0</v>
      </c>
      <c r="AE2635" s="115">
        <v>5166</v>
      </c>
      <c r="AF2635" s="5">
        <v>1</v>
      </c>
    </row>
    <row r="2636" spans="1:32" x14ac:dyDescent="0.25">
      <c r="A2636" s="2">
        <v>2011</v>
      </c>
      <c r="B2636" s="1" t="s">
        <v>30</v>
      </c>
      <c r="C2636" s="8">
        <v>23</v>
      </c>
      <c r="D2636" s="8">
        <v>1537</v>
      </c>
      <c r="E2636" s="8">
        <f t="shared" si="140"/>
        <v>5568.840579710145</v>
      </c>
      <c r="F2636" s="8">
        <v>2228</v>
      </c>
      <c r="G2636" s="8">
        <v>200</v>
      </c>
      <c r="H2636" s="8">
        <v>110</v>
      </c>
      <c r="I2636" s="8">
        <v>0</v>
      </c>
      <c r="J2636" s="8">
        <v>0</v>
      </c>
      <c r="K2636" s="8">
        <v>0</v>
      </c>
      <c r="L2636" s="8">
        <v>1253</v>
      </c>
      <c r="M2636" s="8">
        <f t="shared" si="141"/>
        <v>54.478260869565219</v>
      </c>
      <c r="N2636" s="8">
        <v>5</v>
      </c>
      <c r="O2636" s="8">
        <v>0</v>
      </c>
      <c r="P2636" s="8">
        <v>1</v>
      </c>
      <c r="Q2636" s="8">
        <v>8812</v>
      </c>
      <c r="R2636" s="8">
        <f t="shared" si="142"/>
        <v>383.13043478260869</v>
      </c>
      <c r="S2636" s="5">
        <v>1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1</v>
      </c>
      <c r="AA2636" s="5">
        <v>0</v>
      </c>
      <c r="AB2636" s="5">
        <v>0</v>
      </c>
      <c r="AC2636" s="5">
        <v>1</v>
      </c>
      <c r="AD2636" s="5">
        <v>0</v>
      </c>
      <c r="AE2636" s="115">
        <v>3626</v>
      </c>
      <c r="AF2636" s="5">
        <v>0</v>
      </c>
    </row>
    <row r="2637" spans="1:32" x14ac:dyDescent="0.25">
      <c r="A2637" s="2">
        <v>2011</v>
      </c>
      <c r="B2637" s="1" t="s">
        <v>30</v>
      </c>
      <c r="C2637" s="8">
        <v>11</v>
      </c>
      <c r="D2637" s="8">
        <v>894</v>
      </c>
      <c r="E2637" s="8">
        <f t="shared" si="140"/>
        <v>6772.7272727272721</v>
      </c>
      <c r="F2637" s="8">
        <v>2122</v>
      </c>
      <c r="G2637" s="8">
        <v>0</v>
      </c>
      <c r="H2637" s="8">
        <v>0</v>
      </c>
      <c r="I2637" s="8">
        <v>0</v>
      </c>
      <c r="J2637" s="8">
        <v>0</v>
      </c>
      <c r="K2637" s="8">
        <v>0</v>
      </c>
      <c r="L2637" s="8">
        <v>866</v>
      </c>
      <c r="M2637" s="8">
        <f t="shared" si="141"/>
        <v>78.727272727272734</v>
      </c>
      <c r="N2637" s="8">
        <v>4</v>
      </c>
      <c r="O2637" s="8">
        <v>1</v>
      </c>
      <c r="P2637" s="8">
        <v>0</v>
      </c>
      <c r="Q2637" s="8">
        <v>4772</v>
      </c>
      <c r="R2637" s="8">
        <f t="shared" si="142"/>
        <v>433.81818181818181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115">
        <v>31</v>
      </c>
      <c r="AF2637" s="5">
        <v>0</v>
      </c>
    </row>
    <row r="2638" spans="1:32" x14ac:dyDescent="0.25">
      <c r="A2638" s="2">
        <v>2011</v>
      </c>
      <c r="B2638" s="1" t="s">
        <v>30</v>
      </c>
      <c r="C2638" s="8">
        <v>3</v>
      </c>
      <c r="D2638" s="8">
        <v>179</v>
      </c>
      <c r="E2638" s="8">
        <f t="shared" si="140"/>
        <v>4972.2222222222226</v>
      </c>
      <c r="F2638" s="8">
        <v>1955</v>
      </c>
      <c r="G2638" s="8">
        <v>0</v>
      </c>
      <c r="H2638" s="8">
        <v>0</v>
      </c>
      <c r="I2638" s="8">
        <v>0</v>
      </c>
      <c r="J2638" s="8">
        <v>0</v>
      </c>
      <c r="K2638" s="8">
        <v>0</v>
      </c>
      <c r="L2638" s="8">
        <v>115</v>
      </c>
      <c r="M2638" s="8">
        <f t="shared" si="141"/>
        <v>38.333333333333336</v>
      </c>
      <c r="N2638" s="8">
        <v>0</v>
      </c>
      <c r="O2638" s="8">
        <v>0</v>
      </c>
      <c r="P2638" s="8">
        <v>0</v>
      </c>
      <c r="Q2638" s="8">
        <v>1364</v>
      </c>
      <c r="R2638" s="8">
        <f t="shared" si="142"/>
        <v>454.66666666666669</v>
      </c>
      <c r="S2638" s="5">
        <v>1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0</v>
      </c>
      <c r="AD2638" s="5">
        <v>0</v>
      </c>
      <c r="AE2638" s="115">
        <v>585</v>
      </c>
      <c r="AF2638" s="5">
        <v>0</v>
      </c>
    </row>
    <row r="2639" spans="1:32" x14ac:dyDescent="0.25">
      <c r="A2639" s="2">
        <v>2011</v>
      </c>
      <c r="B2639" s="1" t="s">
        <v>29</v>
      </c>
      <c r="C2639" s="8">
        <v>14</v>
      </c>
      <c r="D2639" s="8">
        <v>905</v>
      </c>
      <c r="E2639" s="8">
        <f t="shared" si="140"/>
        <v>5386.9047619047615</v>
      </c>
      <c r="F2639" s="8">
        <v>2036</v>
      </c>
      <c r="G2639" s="8">
        <v>112</v>
      </c>
      <c r="H2639" s="8">
        <v>31</v>
      </c>
      <c r="I2639" s="8">
        <v>0</v>
      </c>
      <c r="J2639" s="8">
        <v>0</v>
      </c>
      <c r="K2639" s="8">
        <v>0</v>
      </c>
      <c r="L2639" s="8">
        <v>410</v>
      </c>
      <c r="M2639" s="8">
        <f t="shared" si="141"/>
        <v>29.285714285714285</v>
      </c>
      <c r="N2639" s="8">
        <v>4</v>
      </c>
      <c r="O2639" s="8">
        <v>0</v>
      </c>
      <c r="P2639" s="8">
        <v>0</v>
      </c>
      <c r="Q2639" s="8">
        <v>649</v>
      </c>
      <c r="R2639" s="8">
        <f t="shared" si="142"/>
        <v>46.357142857142854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1</v>
      </c>
      <c r="AA2639" s="5">
        <v>0</v>
      </c>
      <c r="AB2639" s="5">
        <v>0</v>
      </c>
      <c r="AC2639" s="5">
        <v>1</v>
      </c>
      <c r="AD2639" s="5">
        <v>0</v>
      </c>
      <c r="AE2639" s="115">
        <v>1662</v>
      </c>
      <c r="AF2639" s="5">
        <v>0</v>
      </c>
    </row>
    <row r="2640" spans="1:32" x14ac:dyDescent="0.25">
      <c r="A2640" s="2">
        <v>2011</v>
      </c>
      <c r="B2640" s="1" t="s">
        <v>29</v>
      </c>
      <c r="C2640" s="8">
        <v>14</v>
      </c>
      <c r="D2640" s="8">
        <v>886</v>
      </c>
      <c r="E2640" s="8">
        <f t="shared" si="140"/>
        <v>5273.8095238095239</v>
      </c>
      <c r="F2640" s="8">
        <v>1336</v>
      </c>
      <c r="G2640" s="8">
        <v>113</v>
      </c>
      <c r="H2640" s="8">
        <v>47</v>
      </c>
      <c r="I2640" s="8">
        <v>24</v>
      </c>
      <c r="J2640" s="8">
        <v>0</v>
      </c>
      <c r="K2640" s="8">
        <v>0</v>
      </c>
      <c r="L2640" s="8">
        <v>565</v>
      </c>
      <c r="M2640" s="8">
        <f t="shared" si="141"/>
        <v>40.357142857142854</v>
      </c>
      <c r="N2640" s="8">
        <v>2</v>
      </c>
      <c r="O2640" s="8">
        <v>2</v>
      </c>
      <c r="P2640" s="8">
        <v>0</v>
      </c>
      <c r="Q2640" s="8">
        <v>798</v>
      </c>
      <c r="R2640" s="8">
        <f t="shared" si="142"/>
        <v>57</v>
      </c>
      <c r="S2640" s="5">
        <v>1</v>
      </c>
      <c r="T2640" s="5">
        <v>0</v>
      </c>
      <c r="U2640" s="5">
        <v>1</v>
      </c>
      <c r="V2640" s="5">
        <v>0</v>
      </c>
      <c r="W2640" s="5">
        <v>0</v>
      </c>
      <c r="X2640" s="5">
        <v>0</v>
      </c>
      <c r="Y2640" s="5">
        <v>0</v>
      </c>
      <c r="Z2640" s="5">
        <v>1</v>
      </c>
      <c r="AA2640" s="5">
        <v>1</v>
      </c>
      <c r="AB2640" s="5">
        <v>0</v>
      </c>
      <c r="AC2640" s="5">
        <v>1</v>
      </c>
      <c r="AD2640" s="5">
        <v>0</v>
      </c>
      <c r="AE2640" s="115">
        <v>2202</v>
      </c>
      <c r="AF2640" s="5">
        <v>0</v>
      </c>
    </row>
    <row r="2641" spans="1:32" x14ac:dyDescent="0.25">
      <c r="A2641" s="2">
        <v>2011</v>
      </c>
      <c r="B2641" s="1" t="s">
        <v>30</v>
      </c>
      <c r="C2641" s="8">
        <v>11</v>
      </c>
      <c r="D2641" s="8">
        <v>744</v>
      </c>
      <c r="E2641" s="8">
        <f t="shared" si="140"/>
        <v>5636.3636363636369</v>
      </c>
      <c r="F2641" s="8">
        <v>416</v>
      </c>
      <c r="G2641" s="8">
        <v>101</v>
      </c>
      <c r="H2641" s="8">
        <v>96</v>
      </c>
      <c r="I2641" s="8">
        <v>0</v>
      </c>
      <c r="J2641" s="8">
        <v>0</v>
      </c>
      <c r="K2641" s="8">
        <v>0</v>
      </c>
      <c r="L2641" s="8">
        <v>1250</v>
      </c>
      <c r="M2641" s="8">
        <f t="shared" si="141"/>
        <v>113.63636363636364</v>
      </c>
      <c r="N2641" s="8">
        <v>4</v>
      </c>
      <c r="O2641" s="8">
        <v>0</v>
      </c>
      <c r="P2641" s="8">
        <v>0</v>
      </c>
      <c r="Q2641" s="8">
        <v>11591</v>
      </c>
      <c r="R2641" s="8">
        <f t="shared" si="142"/>
        <v>1053.7272727272727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1</v>
      </c>
      <c r="AA2641" s="5">
        <v>0</v>
      </c>
      <c r="AB2641" s="5">
        <v>0</v>
      </c>
      <c r="AC2641" s="5">
        <v>1</v>
      </c>
      <c r="AD2641" s="5">
        <v>0</v>
      </c>
      <c r="AE2641" s="115">
        <v>1632</v>
      </c>
      <c r="AF2641" s="5">
        <v>0</v>
      </c>
    </row>
    <row r="2642" spans="1:32" x14ac:dyDescent="0.25">
      <c r="A2642" s="2">
        <v>2011</v>
      </c>
      <c r="B2642" s="1" t="s">
        <v>34</v>
      </c>
      <c r="C2642" s="8">
        <v>75</v>
      </c>
      <c r="D2642" s="8">
        <v>9322</v>
      </c>
      <c r="E2642" s="8">
        <f t="shared" si="140"/>
        <v>10357.777777777779</v>
      </c>
      <c r="F2642" s="8">
        <v>3631</v>
      </c>
      <c r="G2642" s="8">
        <v>1268</v>
      </c>
      <c r="H2642" s="8">
        <v>265</v>
      </c>
      <c r="I2642" s="8">
        <v>0</v>
      </c>
      <c r="J2642" s="8">
        <v>0</v>
      </c>
      <c r="K2642" s="8">
        <v>0</v>
      </c>
      <c r="L2642" s="8">
        <v>2833</v>
      </c>
      <c r="M2642" s="8">
        <f t="shared" si="141"/>
        <v>37.773333333333333</v>
      </c>
      <c r="N2642" s="8">
        <v>10</v>
      </c>
      <c r="O2642" s="8">
        <v>3</v>
      </c>
      <c r="P2642" s="8">
        <v>2</v>
      </c>
      <c r="Q2642" s="8">
        <v>53329</v>
      </c>
      <c r="R2642" s="8">
        <f t="shared" si="142"/>
        <v>711.05333333333328</v>
      </c>
      <c r="S2642" s="5">
        <v>1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1</v>
      </c>
      <c r="AA2642" s="5">
        <v>0</v>
      </c>
      <c r="AB2642" s="5">
        <v>0</v>
      </c>
      <c r="AC2642" s="5">
        <v>1</v>
      </c>
      <c r="AD2642" s="5">
        <v>0</v>
      </c>
      <c r="AE2642" s="115">
        <v>17521</v>
      </c>
      <c r="AF2642" s="5">
        <v>0</v>
      </c>
    </row>
    <row r="2643" spans="1:32" x14ac:dyDescent="0.25">
      <c r="A2643" s="2">
        <v>2011</v>
      </c>
      <c r="B2643" s="1" t="s">
        <v>30</v>
      </c>
      <c r="C2643" s="8">
        <v>46</v>
      </c>
      <c r="D2643" s="8">
        <v>3405</v>
      </c>
      <c r="E2643" s="8">
        <f t="shared" si="140"/>
        <v>6168.478260869565</v>
      </c>
      <c r="F2643" s="8">
        <v>999</v>
      </c>
      <c r="G2643" s="8">
        <v>364</v>
      </c>
      <c r="H2643" s="8">
        <v>156</v>
      </c>
      <c r="I2643" s="8">
        <v>0</v>
      </c>
      <c r="J2643" s="8">
        <v>0</v>
      </c>
      <c r="K2643" s="8">
        <v>0</v>
      </c>
      <c r="L2643" s="8">
        <v>1699</v>
      </c>
      <c r="M2643" s="8">
        <f t="shared" si="141"/>
        <v>36.934782608695649</v>
      </c>
      <c r="N2643" s="8">
        <v>7</v>
      </c>
      <c r="O2643" s="8">
        <v>2</v>
      </c>
      <c r="P2643" s="8">
        <v>0</v>
      </c>
      <c r="Q2643" s="8">
        <v>25209</v>
      </c>
      <c r="R2643" s="8">
        <f t="shared" si="142"/>
        <v>548.02173913043475</v>
      </c>
      <c r="S2643" s="5">
        <v>1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1</v>
      </c>
      <c r="AA2643" s="5">
        <v>0</v>
      </c>
      <c r="AB2643" s="5">
        <v>0</v>
      </c>
      <c r="AC2643" s="5">
        <v>1</v>
      </c>
      <c r="AD2643" s="5">
        <v>0</v>
      </c>
      <c r="AE2643" s="115">
        <v>6795</v>
      </c>
      <c r="AF2643" s="5">
        <v>0</v>
      </c>
    </row>
    <row r="2644" spans="1:32" x14ac:dyDescent="0.25">
      <c r="A2644" s="2">
        <v>2011</v>
      </c>
      <c r="B2644" s="1" t="s">
        <v>36</v>
      </c>
      <c r="C2644" s="8">
        <v>3</v>
      </c>
      <c r="D2644" s="8">
        <v>210</v>
      </c>
      <c r="E2644" s="8">
        <f t="shared" si="140"/>
        <v>5833.333333333333</v>
      </c>
      <c r="F2644" s="8">
        <v>0</v>
      </c>
      <c r="G2644" s="8">
        <v>0</v>
      </c>
      <c r="H2644" s="8">
        <v>0</v>
      </c>
      <c r="I2644" s="8">
        <v>0</v>
      </c>
      <c r="J2644" s="8">
        <v>0</v>
      </c>
      <c r="K2644" s="8">
        <v>0</v>
      </c>
      <c r="L2644" s="8">
        <v>170</v>
      </c>
      <c r="M2644" s="8">
        <f t="shared" si="141"/>
        <v>56.666666666666664</v>
      </c>
      <c r="N2644" s="8">
        <v>0</v>
      </c>
      <c r="O2644" s="8">
        <v>0</v>
      </c>
      <c r="P2644" s="8">
        <v>0</v>
      </c>
      <c r="Q2644" s="8">
        <v>8664</v>
      </c>
      <c r="R2644" s="8">
        <f t="shared" si="142"/>
        <v>2888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115">
        <v>454</v>
      </c>
      <c r="AF2644" s="5">
        <v>1</v>
      </c>
    </row>
    <row r="2645" spans="1:32" x14ac:dyDescent="0.25">
      <c r="A2645" s="2">
        <v>2011</v>
      </c>
      <c r="B2645" s="1" t="s">
        <v>31</v>
      </c>
      <c r="C2645" s="8">
        <v>1768</v>
      </c>
      <c r="D2645" s="8">
        <v>367933</v>
      </c>
      <c r="E2645" s="8">
        <f t="shared" si="140"/>
        <v>17342.241704374057</v>
      </c>
      <c r="F2645" s="8">
        <v>2125</v>
      </c>
      <c r="G2645" s="8">
        <v>651</v>
      </c>
      <c r="H2645" s="8">
        <v>263</v>
      </c>
      <c r="I2645" s="8">
        <v>0</v>
      </c>
      <c r="J2645" s="8">
        <v>2641.2</v>
      </c>
      <c r="K2645" s="8">
        <v>1681.4</v>
      </c>
      <c r="L2645" s="8">
        <v>62874</v>
      </c>
      <c r="M2645" s="8">
        <f t="shared" si="141"/>
        <v>35.562217194570138</v>
      </c>
      <c r="N2645" s="8">
        <v>145</v>
      </c>
      <c r="O2645" s="8">
        <v>39</v>
      </c>
      <c r="P2645" s="8">
        <v>0</v>
      </c>
      <c r="Q2645" s="8">
        <v>1730890</v>
      </c>
      <c r="R2645" s="8">
        <f t="shared" si="142"/>
        <v>979.01018099547514</v>
      </c>
      <c r="S2645" s="5">
        <v>1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1</v>
      </c>
      <c r="AA2645" s="5">
        <v>0</v>
      </c>
      <c r="AB2645" s="5">
        <v>1</v>
      </c>
      <c r="AC2645" s="5">
        <v>1</v>
      </c>
      <c r="AD2645" s="5">
        <v>1</v>
      </c>
      <c r="AE2645" s="115">
        <v>1797719</v>
      </c>
      <c r="AF2645" s="5">
        <v>1</v>
      </c>
    </row>
    <row r="2646" spans="1:32" x14ac:dyDescent="0.25">
      <c r="A2646" s="2">
        <v>2011</v>
      </c>
      <c r="B2646" s="1" t="s">
        <v>31</v>
      </c>
      <c r="C2646" s="8">
        <v>226</v>
      </c>
      <c r="D2646" s="8">
        <v>34606</v>
      </c>
      <c r="E2646" s="8">
        <f t="shared" si="140"/>
        <v>12760.324483775812</v>
      </c>
      <c r="F2646" s="8">
        <v>363</v>
      </c>
      <c r="G2646" s="8">
        <v>0</v>
      </c>
      <c r="H2646" s="8">
        <v>0</v>
      </c>
      <c r="I2646" s="8">
        <v>0</v>
      </c>
      <c r="J2646" s="8">
        <v>0</v>
      </c>
      <c r="K2646" s="8">
        <v>0</v>
      </c>
      <c r="L2646" s="8">
        <v>5130</v>
      </c>
      <c r="M2646" s="8">
        <f t="shared" si="141"/>
        <v>22.699115044247787</v>
      </c>
      <c r="N2646" s="8">
        <v>18</v>
      </c>
      <c r="O2646" s="8">
        <v>0</v>
      </c>
      <c r="P2646" s="8">
        <v>0</v>
      </c>
      <c r="Q2646" s="8">
        <v>136838</v>
      </c>
      <c r="R2646" s="8">
        <f t="shared" si="142"/>
        <v>605.47787610619469</v>
      </c>
      <c r="S2646" s="5">
        <v>0</v>
      </c>
      <c r="T2646" s="5">
        <v>0</v>
      </c>
      <c r="U2646" s="5">
        <v>0</v>
      </c>
      <c r="V2646" s="5">
        <v>0</v>
      </c>
      <c r="W2646" s="5">
        <v>1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0</v>
      </c>
      <c r="AD2646" s="5">
        <v>0</v>
      </c>
      <c r="AE2646" s="115">
        <v>121775</v>
      </c>
      <c r="AF2646" s="5">
        <v>0</v>
      </c>
    </row>
    <row r="2647" spans="1:32" x14ac:dyDescent="0.25">
      <c r="A2647" s="2">
        <v>2011</v>
      </c>
      <c r="B2647" s="1" t="s">
        <v>31</v>
      </c>
      <c r="C2647" s="8">
        <v>825</v>
      </c>
      <c r="D2647" s="8">
        <v>183793</v>
      </c>
      <c r="E2647" s="8">
        <f t="shared" si="140"/>
        <v>18564.949494949495</v>
      </c>
      <c r="F2647" s="8">
        <v>0</v>
      </c>
      <c r="G2647" s="8">
        <v>0</v>
      </c>
      <c r="H2647" s="8">
        <v>0</v>
      </c>
      <c r="I2647" s="8">
        <v>108408</v>
      </c>
      <c r="J2647" s="8">
        <v>0</v>
      </c>
      <c r="K2647" s="8">
        <v>0</v>
      </c>
      <c r="L2647" s="8">
        <v>56177</v>
      </c>
      <c r="M2647" s="8">
        <f t="shared" si="141"/>
        <v>68.093333333333334</v>
      </c>
      <c r="N2647" s="8">
        <v>21</v>
      </c>
      <c r="O2647" s="8">
        <v>0</v>
      </c>
      <c r="P2647" s="8">
        <v>0</v>
      </c>
      <c r="Q2647" s="8">
        <v>589105</v>
      </c>
      <c r="R2647" s="8">
        <f t="shared" si="142"/>
        <v>714.06666666666672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1</v>
      </c>
      <c r="AB2647" s="5">
        <v>0</v>
      </c>
      <c r="AC2647" s="5">
        <v>0</v>
      </c>
      <c r="AD2647" s="5">
        <v>0</v>
      </c>
      <c r="AE2647" s="115">
        <v>1638807</v>
      </c>
      <c r="AF2647" s="5">
        <v>0</v>
      </c>
    </row>
    <row r="2648" spans="1:32" x14ac:dyDescent="0.25">
      <c r="A2648" s="2">
        <v>2011</v>
      </c>
      <c r="B2648" s="1" t="s">
        <v>31</v>
      </c>
      <c r="C2648" s="95">
        <v>21</v>
      </c>
      <c r="D2648" s="95">
        <v>1128</v>
      </c>
      <c r="E2648" s="8">
        <f t="shared" si="140"/>
        <v>4476.1904761904761</v>
      </c>
      <c r="F2648" s="80">
        <v>2714</v>
      </c>
      <c r="G2648" s="86">
        <v>215</v>
      </c>
      <c r="H2648" s="86">
        <v>115</v>
      </c>
      <c r="I2648" s="86">
        <v>142</v>
      </c>
      <c r="J2648" s="86">
        <v>0</v>
      </c>
      <c r="K2648" s="86">
        <v>0</v>
      </c>
      <c r="L2648" s="95">
        <v>1415</v>
      </c>
      <c r="M2648" s="8">
        <f t="shared" si="141"/>
        <v>67.38095238095238</v>
      </c>
      <c r="N2648" s="86">
        <v>7</v>
      </c>
      <c r="O2648" s="95">
        <v>1</v>
      </c>
      <c r="P2648" s="95">
        <v>1</v>
      </c>
      <c r="Q2648" s="96">
        <v>15279</v>
      </c>
      <c r="R2648" s="8">
        <f t="shared" si="142"/>
        <v>727.57142857142856</v>
      </c>
      <c r="S2648" s="5">
        <v>1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1</v>
      </c>
      <c r="AA2648" s="5">
        <v>1</v>
      </c>
      <c r="AB2648" s="5">
        <v>0</v>
      </c>
      <c r="AC2648" s="5">
        <v>1</v>
      </c>
      <c r="AD2648" s="5">
        <v>0</v>
      </c>
      <c r="AE2648" s="115">
        <v>6188</v>
      </c>
      <c r="AF2648" s="5">
        <v>0</v>
      </c>
    </row>
    <row r="2649" spans="1:32" x14ac:dyDescent="0.25">
      <c r="A2649" s="2">
        <v>2011</v>
      </c>
      <c r="B2649" s="1" t="s">
        <v>31</v>
      </c>
      <c r="C2649" s="95">
        <v>147</v>
      </c>
      <c r="D2649" s="95">
        <v>19909</v>
      </c>
      <c r="E2649" s="8">
        <f t="shared" si="140"/>
        <v>11286.281179138321</v>
      </c>
      <c r="F2649" s="80">
        <v>4709</v>
      </c>
      <c r="G2649" s="86">
        <v>1012</v>
      </c>
      <c r="H2649" s="86">
        <v>452</v>
      </c>
      <c r="I2649" s="86">
        <v>0</v>
      </c>
      <c r="J2649" s="86">
        <v>0</v>
      </c>
      <c r="K2649" s="86">
        <v>0</v>
      </c>
      <c r="L2649" s="95">
        <v>6956</v>
      </c>
      <c r="M2649" s="8">
        <f t="shared" si="141"/>
        <v>47.319727891156461</v>
      </c>
      <c r="N2649" s="86">
        <v>16</v>
      </c>
      <c r="O2649" s="95">
        <v>4</v>
      </c>
      <c r="P2649" s="95">
        <v>5</v>
      </c>
      <c r="Q2649" s="96">
        <v>117534</v>
      </c>
      <c r="R2649" s="8">
        <f t="shared" si="142"/>
        <v>799.55102040816325</v>
      </c>
      <c r="S2649" s="5">
        <v>1</v>
      </c>
      <c r="T2649" s="5">
        <v>1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1</v>
      </c>
      <c r="AA2649" s="5">
        <v>0</v>
      </c>
      <c r="AB2649" s="5">
        <v>0</v>
      </c>
      <c r="AC2649" s="5">
        <v>1</v>
      </c>
      <c r="AD2649" s="5">
        <v>0</v>
      </c>
      <c r="AE2649" s="115">
        <v>57229</v>
      </c>
      <c r="AF2649" s="5">
        <v>1</v>
      </c>
    </row>
    <row r="2650" spans="1:32" x14ac:dyDescent="0.25">
      <c r="A2650" s="2">
        <v>2011</v>
      </c>
      <c r="B2650" s="1" t="s">
        <v>29</v>
      </c>
      <c r="C2650" s="95">
        <v>21</v>
      </c>
      <c r="D2650" s="95">
        <v>1337</v>
      </c>
      <c r="E2650" s="8">
        <f t="shared" si="140"/>
        <v>5305.5555555555557</v>
      </c>
      <c r="F2650" s="80">
        <v>760</v>
      </c>
      <c r="G2650" s="86">
        <v>118</v>
      </c>
      <c r="H2650" s="86">
        <v>84</v>
      </c>
      <c r="I2650" s="86">
        <v>0</v>
      </c>
      <c r="J2650" s="86">
        <v>0</v>
      </c>
      <c r="K2650" s="86">
        <v>0</v>
      </c>
      <c r="L2650" s="95">
        <v>280</v>
      </c>
      <c r="M2650" s="8">
        <f t="shared" si="141"/>
        <v>13.333333333333334</v>
      </c>
      <c r="N2650" s="86">
        <v>2</v>
      </c>
      <c r="O2650" s="95">
        <v>0</v>
      </c>
      <c r="P2650" s="86">
        <v>0</v>
      </c>
      <c r="Q2650" s="96">
        <v>5255</v>
      </c>
      <c r="R2650" s="8">
        <f t="shared" si="142"/>
        <v>250.23809523809524</v>
      </c>
      <c r="S2650" s="5">
        <v>1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1</v>
      </c>
      <c r="AA2650" s="5">
        <v>0</v>
      </c>
      <c r="AB2650" s="5">
        <v>0</v>
      </c>
      <c r="AC2650" s="5">
        <v>1</v>
      </c>
      <c r="AD2650" s="5">
        <v>0</v>
      </c>
      <c r="AE2650" s="115">
        <v>3935</v>
      </c>
      <c r="AF2650" s="5">
        <v>0</v>
      </c>
    </row>
    <row r="2651" spans="1:32" x14ac:dyDescent="0.25">
      <c r="A2651" s="2">
        <v>2011</v>
      </c>
      <c r="B2651" s="1" t="s">
        <v>29</v>
      </c>
      <c r="C2651" s="95">
        <v>9</v>
      </c>
      <c r="D2651" s="95">
        <v>463</v>
      </c>
      <c r="E2651" s="8">
        <f t="shared" si="140"/>
        <v>4287.0370370370374</v>
      </c>
      <c r="F2651" s="80">
        <v>745</v>
      </c>
      <c r="G2651" s="86">
        <v>31</v>
      </c>
      <c r="H2651" s="86">
        <v>18</v>
      </c>
      <c r="I2651" s="86">
        <v>0</v>
      </c>
      <c r="J2651" s="86">
        <v>0</v>
      </c>
      <c r="K2651" s="86">
        <v>0</v>
      </c>
      <c r="L2651" s="95">
        <v>90</v>
      </c>
      <c r="M2651" s="8">
        <f t="shared" si="141"/>
        <v>10</v>
      </c>
      <c r="N2651" s="86">
        <v>0</v>
      </c>
      <c r="O2651" s="86">
        <v>0</v>
      </c>
      <c r="P2651" s="86">
        <v>0</v>
      </c>
      <c r="Q2651" s="96">
        <v>265</v>
      </c>
      <c r="R2651" s="8">
        <f t="shared" si="142"/>
        <v>29.444444444444443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1</v>
      </c>
      <c r="AA2651" s="5">
        <v>0</v>
      </c>
      <c r="AB2651" s="5">
        <v>0</v>
      </c>
      <c r="AC2651" s="5">
        <v>1</v>
      </c>
      <c r="AD2651" s="5">
        <v>0</v>
      </c>
      <c r="AE2651" s="115">
        <v>1709</v>
      </c>
      <c r="AF2651" s="5">
        <v>0</v>
      </c>
    </row>
    <row r="2652" spans="1:32" x14ac:dyDescent="0.25">
      <c r="A2652" s="2">
        <v>2011</v>
      </c>
      <c r="B2652" s="1" t="s">
        <v>29</v>
      </c>
      <c r="C2652" s="95">
        <v>37</v>
      </c>
      <c r="D2652" s="95">
        <v>3787</v>
      </c>
      <c r="E2652" s="8">
        <f t="shared" si="140"/>
        <v>8529.2792792792789</v>
      </c>
      <c r="F2652" s="80">
        <v>1783</v>
      </c>
      <c r="G2652" s="86">
        <v>231</v>
      </c>
      <c r="H2652" s="86">
        <v>0</v>
      </c>
      <c r="I2652" s="86">
        <v>0</v>
      </c>
      <c r="J2652" s="86">
        <v>0</v>
      </c>
      <c r="K2652" s="86">
        <v>0</v>
      </c>
      <c r="L2652" s="95">
        <v>3560</v>
      </c>
      <c r="M2652" s="8">
        <f t="shared" si="141"/>
        <v>96.21621621621621</v>
      </c>
      <c r="N2652" s="86">
        <v>13</v>
      </c>
      <c r="O2652" s="95">
        <v>1</v>
      </c>
      <c r="P2652" s="95">
        <v>1</v>
      </c>
      <c r="Q2652" s="96">
        <v>34735</v>
      </c>
      <c r="R2652" s="8">
        <f t="shared" si="142"/>
        <v>938.78378378378375</v>
      </c>
      <c r="S2652" s="5">
        <v>1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1</v>
      </c>
      <c r="AA2652" s="5">
        <v>0</v>
      </c>
      <c r="AB2652" s="5">
        <v>0</v>
      </c>
      <c r="AC2652" s="5">
        <v>0</v>
      </c>
      <c r="AD2652" s="5">
        <v>0</v>
      </c>
      <c r="AE2652" s="115">
        <v>11280</v>
      </c>
      <c r="AF2652" s="5">
        <v>0</v>
      </c>
    </row>
    <row r="2653" spans="1:32" x14ac:dyDescent="0.25">
      <c r="A2653" s="2">
        <v>2011</v>
      </c>
      <c r="B2653" s="1" t="s">
        <v>29</v>
      </c>
      <c r="C2653" s="95">
        <v>6</v>
      </c>
      <c r="D2653" s="95">
        <v>317</v>
      </c>
      <c r="E2653" s="8">
        <f t="shared" si="140"/>
        <v>4402.7777777777774</v>
      </c>
      <c r="F2653" s="80">
        <v>532</v>
      </c>
      <c r="G2653" s="86">
        <v>73</v>
      </c>
      <c r="H2653" s="86">
        <v>27</v>
      </c>
      <c r="I2653" s="86">
        <v>0</v>
      </c>
      <c r="J2653" s="86">
        <v>0</v>
      </c>
      <c r="K2653" s="86">
        <v>0</v>
      </c>
      <c r="L2653" s="95">
        <v>65</v>
      </c>
      <c r="M2653" s="8">
        <f t="shared" si="141"/>
        <v>10.833333333333334</v>
      </c>
      <c r="N2653" s="86">
        <v>0</v>
      </c>
      <c r="O2653" s="86">
        <v>0</v>
      </c>
      <c r="P2653" s="86">
        <v>0</v>
      </c>
      <c r="Q2653" s="96">
        <v>1001</v>
      </c>
      <c r="R2653" s="8">
        <f t="shared" si="142"/>
        <v>166.83333333333334</v>
      </c>
      <c r="S2653" s="5">
        <v>1</v>
      </c>
      <c r="T2653" s="5">
        <v>0</v>
      </c>
      <c r="U2653" s="5">
        <v>1</v>
      </c>
      <c r="V2653" s="5">
        <v>0</v>
      </c>
      <c r="W2653" s="5">
        <v>0</v>
      </c>
      <c r="X2653" s="5">
        <v>0</v>
      </c>
      <c r="Y2653" s="5">
        <v>0</v>
      </c>
      <c r="Z2653" s="5">
        <v>1</v>
      </c>
      <c r="AA2653" s="5">
        <v>0</v>
      </c>
      <c r="AB2653" s="5">
        <v>0</v>
      </c>
      <c r="AC2653" s="5">
        <v>1</v>
      </c>
      <c r="AD2653" s="5">
        <v>0</v>
      </c>
      <c r="AE2653" s="115">
        <v>1760</v>
      </c>
      <c r="AF2653" s="5">
        <v>0</v>
      </c>
    </row>
    <row r="2654" spans="1:32" x14ac:dyDescent="0.25">
      <c r="A2654" s="2">
        <v>2011</v>
      </c>
      <c r="B2654" s="1" t="s">
        <v>29</v>
      </c>
      <c r="C2654" s="95">
        <v>42</v>
      </c>
      <c r="D2654" s="95">
        <v>3436</v>
      </c>
      <c r="E2654" s="8">
        <f t="shared" si="140"/>
        <v>6817.4603174603171</v>
      </c>
      <c r="F2654" s="80">
        <v>1320</v>
      </c>
      <c r="G2654" s="86">
        <v>295</v>
      </c>
      <c r="H2654" s="86">
        <v>210</v>
      </c>
      <c r="I2654" s="86">
        <v>0</v>
      </c>
      <c r="J2654" s="86">
        <v>0</v>
      </c>
      <c r="K2654" s="86">
        <v>0</v>
      </c>
      <c r="L2654" s="95">
        <v>3435</v>
      </c>
      <c r="M2654" s="8">
        <f t="shared" si="141"/>
        <v>81.785714285714292</v>
      </c>
      <c r="N2654" s="86">
        <v>10</v>
      </c>
      <c r="O2654" s="95">
        <v>2</v>
      </c>
      <c r="P2654" s="95">
        <v>1</v>
      </c>
      <c r="Q2654" s="96">
        <v>16392</v>
      </c>
      <c r="R2654" s="8">
        <f t="shared" si="142"/>
        <v>390.28571428571428</v>
      </c>
      <c r="S2654" s="5">
        <v>1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1</v>
      </c>
      <c r="AA2654" s="5">
        <v>0</v>
      </c>
      <c r="AB2654" s="5">
        <v>0</v>
      </c>
      <c r="AC2654" s="5">
        <v>1</v>
      </c>
      <c r="AD2654" s="5">
        <v>0</v>
      </c>
      <c r="AE2654" s="115">
        <v>5352</v>
      </c>
      <c r="AF2654" s="5">
        <v>0</v>
      </c>
    </row>
    <row r="2655" spans="1:32" x14ac:dyDescent="0.25">
      <c r="A2655" s="2">
        <v>2011</v>
      </c>
      <c r="B2655" s="1" t="s">
        <v>30</v>
      </c>
      <c r="C2655" s="95">
        <v>27</v>
      </c>
      <c r="D2655" s="95">
        <v>2392</v>
      </c>
      <c r="E2655" s="8">
        <f t="shared" si="140"/>
        <v>7382.7160493827159</v>
      </c>
      <c r="F2655" s="80">
        <v>2876</v>
      </c>
      <c r="G2655" s="86">
        <v>72</v>
      </c>
      <c r="H2655" s="86">
        <v>63</v>
      </c>
      <c r="I2655" s="86">
        <v>0</v>
      </c>
      <c r="J2655" s="86">
        <v>0</v>
      </c>
      <c r="K2655" s="86">
        <v>0</v>
      </c>
      <c r="L2655" s="95">
        <v>2225</v>
      </c>
      <c r="M2655" s="8">
        <f t="shared" si="141"/>
        <v>82.407407407407405</v>
      </c>
      <c r="N2655" s="86">
        <v>5</v>
      </c>
      <c r="O2655" s="95">
        <v>2</v>
      </c>
      <c r="P2655" s="95">
        <v>1</v>
      </c>
      <c r="Q2655" s="96">
        <v>8342</v>
      </c>
      <c r="R2655" s="8">
        <f t="shared" si="142"/>
        <v>308.96296296296299</v>
      </c>
      <c r="S2655" s="5">
        <v>1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1</v>
      </c>
      <c r="AA2655" s="5">
        <v>0</v>
      </c>
      <c r="AB2655" s="5">
        <v>0</v>
      </c>
      <c r="AC2655" s="5">
        <v>1</v>
      </c>
      <c r="AD2655" s="5">
        <v>0</v>
      </c>
      <c r="AE2655" s="115">
        <v>5137</v>
      </c>
      <c r="AF2655" s="5">
        <v>0</v>
      </c>
    </row>
    <row r="2656" spans="1:32" x14ac:dyDescent="0.25">
      <c r="A2656" s="2">
        <v>2011</v>
      </c>
      <c r="B2656" s="1" t="s">
        <v>30</v>
      </c>
      <c r="C2656" s="95">
        <v>28</v>
      </c>
      <c r="D2656" s="95">
        <v>2685</v>
      </c>
      <c r="E2656" s="8">
        <f t="shared" si="140"/>
        <v>7991.0714285714275</v>
      </c>
      <c r="F2656" s="80">
        <v>3560</v>
      </c>
      <c r="G2656" s="86">
        <v>248</v>
      </c>
      <c r="H2656" s="86">
        <v>111</v>
      </c>
      <c r="I2656" s="86">
        <v>0</v>
      </c>
      <c r="J2656" s="86">
        <v>0</v>
      </c>
      <c r="K2656" s="86">
        <v>0</v>
      </c>
      <c r="L2656" s="95">
        <v>2743</v>
      </c>
      <c r="M2656" s="8">
        <f t="shared" si="141"/>
        <v>97.964285714285708</v>
      </c>
      <c r="N2656" s="86">
        <v>8</v>
      </c>
      <c r="O2656" s="95">
        <v>4</v>
      </c>
      <c r="P2656" s="95">
        <v>1</v>
      </c>
      <c r="Q2656" s="96">
        <v>20694</v>
      </c>
      <c r="R2656" s="8">
        <f t="shared" si="142"/>
        <v>739.07142857142856</v>
      </c>
      <c r="S2656" s="5">
        <v>1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1</v>
      </c>
      <c r="AA2656" s="5">
        <v>0</v>
      </c>
      <c r="AB2656" s="5">
        <v>0</v>
      </c>
      <c r="AC2656" s="5">
        <v>1</v>
      </c>
      <c r="AD2656" s="5">
        <v>0</v>
      </c>
      <c r="AE2656" s="115">
        <v>4892</v>
      </c>
      <c r="AF2656" s="5">
        <v>0</v>
      </c>
    </row>
    <row r="2657" spans="1:32" x14ac:dyDescent="0.25">
      <c r="A2657" s="2">
        <v>2011</v>
      </c>
      <c r="B2657" s="1" t="s">
        <v>30</v>
      </c>
      <c r="C2657" s="95">
        <v>15</v>
      </c>
      <c r="D2657" s="95">
        <v>398</v>
      </c>
      <c r="E2657" s="8">
        <f t="shared" si="140"/>
        <v>2211.1111111111113</v>
      </c>
      <c r="F2657" s="80">
        <v>2155</v>
      </c>
      <c r="G2657" s="86">
        <v>37</v>
      </c>
      <c r="H2657" s="86">
        <v>16</v>
      </c>
      <c r="I2657" s="86">
        <v>0</v>
      </c>
      <c r="J2657" s="86">
        <v>0</v>
      </c>
      <c r="K2657" s="86">
        <v>0</v>
      </c>
      <c r="L2657" s="95">
        <v>3126</v>
      </c>
      <c r="M2657" s="8">
        <f t="shared" si="141"/>
        <v>208.4</v>
      </c>
      <c r="N2657" s="86">
        <v>9</v>
      </c>
      <c r="O2657" s="95">
        <v>2</v>
      </c>
      <c r="P2657" s="86">
        <v>0</v>
      </c>
      <c r="Q2657" s="96">
        <v>2099</v>
      </c>
      <c r="R2657" s="8">
        <f t="shared" si="142"/>
        <v>139.93333333333334</v>
      </c>
      <c r="S2657" s="5">
        <v>1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1</v>
      </c>
      <c r="AA2657" s="5">
        <v>0</v>
      </c>
      <c r="AB2657" s="5">
        <v>0</v>
      </c>
      <c r="AC2657" s="5">
        <v>1</v>
      </c>
      <c r="AD2657" s="5">
        <v>0</v>
      </c>
      <c r="AE2657" s="115">
        <v>1172</v>
      </c>
      <c r="AF2657" s="5">
        <v>0</v>
      </c>
    </row>
    <row r="2658" spans="1:32" x14ac:dyDescent="0.25">
      <c r="A2658" s="2">
        <v>2011</v>
      </c>
      <c r="B2658" s="1" t="s">
        <v>35</v>
      </c>
      <c r="C2658" s="95">
        <v>2</v>
      </c>
      <c r="D2658" s="95">
        <v>120</v>
      </c>
      <c r="E2658" s="8">
        <f t="shared" si="140"/>
        <v>5000</v>
      </c>
      <c r="F2658" s="80">
        <v>629</v>
      </c>
      <c r="G2658" s="86">
        <v>0</v>
      </c>
      <c r="H2658" s="86">
        <v>0</v>
      </c>
      <c r="I2658" s="86">
        <v>0</v>
      </c>
      <c r="J2658" s="86">
        <v>0</v>
      </c>
      <c r="K2658" s="86">
        <v>0</v>
      </c>
      <c r="L2658" s="95">
        <v>275</v>
      </c>
      <c r="M2658" s="8">
        <f t="shared" si="141"/>
        <v>137.5</v>
      </c>
      <c r="N2658" s="86">
        <v>3</v>
      </c>
      <c r="O2658" s="86">
        <v>0</v>
      </c>
      <c r="P2658" s="86">
        <v>0</v>
      </c>
      <c r="Q2658" s="96">
        <v>13652</v>
      </c>
      <c r="R2658" s="8">
        <f t="shared" si="142"/>
        <v>6826</v>
      </c>
      <c r="S2658" s="5">
        <v>1</v>
      </c>
      <c r="T2658" s="5">
        <v>0</v>
      </c>
      <c r="U2658" s="5">
        <v>1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115">
        <v>1286</v>
      </c>
      <c r="AF2658" s="5">
        <v>0</v>
      </c>
    </row>
    <row r="2659" spans="1:32" x14ac:dyDescent="0.25">
      <c r="A2659" s="2">
        <v>2011</v>
      </c>
      <c r="B2659" s="1" t="s">
        <v>35</v>
      </c>
      <c r="C2659" s="95">
        <v>28</v>
      </c>
      <c r="D2659" s="95">
        <v>1759</v>
      </c>
      <c r="E2659" s="8">
        <f t="shared" si="140"/>
        <v>5235.1190476190477</v>
      </c>
      <c r="F2659" s="80">
        <v>1929</v>
      </c>
      <c r="G2659" s="86">
        <v>224</v>
      </c>
      <c r="H2659" s="86">
        <v>114</v>
      </c>
      <c r="I2659" s="86">
        <v>0</v>
      </c>
      <c r="J2659" s="86">
        <v>0</v>
      </c>
      <c r="K2659" s="86">
        <v>0</v>
      </c>
      <c r="L2659" s="95">
        <v>2240</v>
      </c>
      <c r="M2659" s="8">
        <f t="shared" si="141"/>
        <v>80</v>
      </c>
      <c r="N2659" s="86">
        <v>8</v>
      </c>
      <c r="O2659" s="95">
        <v>2</v>
      </c>
      <c r="P2659" s="95">
        <v>1</v>
      </c>
      <c r="Q2659" s="96">
        <v>10763</v>
      </c>
      <c r="R2659" s="8">
        <f t="shared" si="142"/>
        <v>384.39285714285717</v>
      </c>
      <c r="S2659" s="5">
        <v>1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1</v>
      </c>
      <c r="AA2659" s="5">
        <v>0</v>
      </c>
      <c r="AB2659" s="5">
        <v>0</v>
      </c>
      <c r="AC2659" s="5">
        <v>1</v>
      </c>
      <c r="AD2659" s="5">
        <v>0</v>
      </c>
      <c r="AE2659" s="115">
        <v>4003</v>
      </c>
      <c r="AF2659" s="5">
        <v>0</v>
      </c>
    </row>
    <row r="2660" spans="1:32" x14ac:dyDescent="0.25">
      <c r="A2660" s="2">
        <v>2011</v>
      </c>
      <c r="B2660" s="1" t="s">
        <v>35</v>
      </c>
      <c r="C2660" s="95">
        <v>32</v>
      </c>
      <c r="D2660" s="95">
        <v>1972</v>
      </c>
      <c r="E2660" s="8">
        <f t="shared" si="140"/>
        <v>5135.416666666667</v>
      </c>
      <c r="F2660" s="80">
        <v>2665</v>
      </c>
      <c r="G2660" s="86">
        <v>278</v>
      </c>
      <c r="H2660" s="86">
        <v>271</v>
      </c>
      <c r="I2660" s="86">
        <v>0</v>
      </c>
      <c r="J2660" s="86">
        <v>0</v>
      </c>
      <c r="K2660" s="86">
        <v>0</v>
      </c>
      <c r="L2660" s="95">
        <v>4161</v>
      </c>
      <c r="M2660" s="8">
        <f t="shared" si="141"/>
        <v>130.03125</v>
      </c>
      <c r="N2660" s="86">
        <v>18</v>
      </c>
      <c r="O2660" s="95">
        <v>4</v>
      </c>
      <c r="P2660" s="95">
        <v>2</v>
      </c>
      <c r="Q2660" s="96">
        <v>26933</v>
      </c>
      <c r="R2660" s="8">
        <f t="shared" si="142"/>
        <v>841.65625</v>
      </c>
      <c r="S2660" s="5">
        <v>1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1</v>
      </c>
      <c r="AA2660" s="5">
        <v>0</v>
      </c>
      <c r="AB2660" s="5">
        <v>0</v>
      </c>
      <c r="AC2660" s="5">
        <v>1</v>
      </c>
      <c r="AD2660" s="5">
        <v>0</v>
      </c>
      <c r="AE2660" s="115">
        <v>7715</v>
      </c>
      <c r="AF2660" s="5">
        <v>0</v>
      </c>
    </row>
    <row r="2661" spans="1:32" x14ac:dyDescent="0.25">
      <c r="A2661" s="2">
        <v>2011</v>
      </c>
      <c r="B2661" s="1" t="s">
        <v>35</v>
      </c>
      <c r="C2661" s="95">
        <v>32</v>
      </c>
      <c r="D2661" s="95">
        <v>3501</v>
      </c>
      <c r="E2661" s="8">
        <f t="shared" si="140"/>
        <v>9117.1875</v>
      </c>
      <c r="F2661" s="80">
        <v>1432</v>
      </c>
      <c r="G2661" s="86">
        <v>337</v>
      </c>
      <c r="H2661" s="86">
        <v>168</v>
      </c>
      <c r="I2661" s="86">
        <v>0</v>
      </c>
      <c r="J2661" s="86">
        <v>0</v>
      </c>
      <c r="K2661" s="86">
        <v>0</v>
      </c>
      <c r="L2661" s="95">
        <v>1931</v>
      </c>
      <c r="M2661" s="8">
        <f t="shared" si="141"/>
        <v>60.34375</v>
      </c>
      <c r="N2661" s="86">
        <v>8</v>
      </c>
      <c r="O2661" s="95">
        <v>3</v>
      </c>
      <c r="P2661" s="95">
        <v>1</v>
      </c>
      <c r="Q2661" s="96">
        <v>15110</v>
      </c>
      <c r="R2661" s="8">
        <f t="shared" si="142"/>
        <v>472.1875</v>
      </c>
      <c r="S2661" s="5">
        <v>1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1</v>
      </c>
      <c r="AA2661" s="5">
        <v>0</v>
      </c>
      <c r="AB2661" s="5">
        <v>0</v>
      </c>
      <c r="AC2661" s="5">
        <v>1</v>
      </c>
      <c r="AD2661" s="5">
        <v>0</v>
      </c>
      <c r="AE2661" s="115">
        <v>8149</v>
      </c>
      <c r="AF2661" s="5">
        <v>0</v>
      </c>
    </row>
    <row r="2662" spans="1:32" x14ac:dyDescent="0.25">
      <c r="A2662" s="2">
        <v>2011</v>
      </c>
      <c r="B2662" s="1" t="s">
        <v>30</v>
      </c>
      <c r="C2662" s="8">
        <v>7</v>
      </c>
      <c r="D2662" s="8">
        <v>125</v>
      </c>
      <c r="E2662" s="8">
        <f t="shared" si="140"/>
        <v>1488.0952380952381</v>
      </c>
      <c r="F2662" s="8">
        <v>2005</v>
      </c>
      <c r="G2662" s="8">
        <v>0</v>
      </c>
      <c r="H2662" s="8">
        <v>0</v>
      </c>
      <c r="I2662" s="8">
        <v>0</v>
      </c>
      <c r="J2662" s="8">
        <v>0</v>
      </c>
      <c r="K2662" s="8">
        <v>0</v>
      </c>
      <c r="L2662" s="8">
        <v>1665</v>
      </c>
      <c r="M2662" s="8">
        <f t="shared" si="141"/>
        <v>237.85714285714286</v>
      </c>
      <c r="N2662" s="8">
        <v>9</v>
      </c>
      <c r="O2662" s="8">
        <v>3</v>
      </c>
      <c r="P2662" s="8">
        <v>1</v>
      </c>
      <c r="Q2662" s="8">
        <v>2534</v>
      </c>
      <c r="R2662" s="8">
        <f t="shared" si="142"/>
        <v>362</v>
      </c>
      <c r="S2662" s="5">
        <v>1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  <c r="Z2662" s="5">
        <v>0</v>
      </c>
      <c r="AA2662" s="5">
        <v>0</v>
      </c>
      <c r="AB2662" s="5">
        <v>0</v>
      </c>
      <c r="AC2662" s="5">
        <v>0</v>
      </c>
      <c r="AD2662" s="5">
        <v>0</v>
      </c>
      <c r="AE2662" s="115">
        <v>228</v>
      </c>
      <c r="AF2662" s="5">
        <v>0</v>
      </c>
    </row>
    <row r="2663" spans="1:32" x14ac:dyDescent="0.25">
      <c r="A2663" s="2">
        <v>2011</v>
      </c>
      <c r="B2663" s="1" t="s">
        <v>30</v>
      </c>
      <c r="C2663" s="8">
        <v>15</v>
      </c>
      <c r="D2663" s="8">
        <v>1014</v>
      </c>
      <c r="E2663" s="8">
        <f t="shared" ref="E2663:E2715" si="143">D2663/C2663/12*1000</f>
        <v>5633.333333333333</v>
      </c>
      <c r="F2663" s="8">
        <v>2262</v>
      </c>
      <c r="G2663" s="8">
        <v>98</v>
      </c>
      <c r="H2663" s="8">
        <v>78</v>
      </c>
      <c r="I2663" s="8">
        <v>0</v>
      </c>
      <c r="J2663" s="8">
        <v>0</v>
      </c>
      <c r="K2663" s="8">
        <v>0</v>
      </c>
      <c r="L2663" s="8">
        <v>1800</v>
      </c>
      <c r="M2663" s="8">
        <f t="shared" si="141"/>
        <v>120</v>
      </c>
      <c r="N2663" s="8">
        <v>7</v>
      </c>
      <c r="O2663" s="8">
        <v>0</v>
      </c>
      <c r="P2663" s="8">
        <v>0</v>
      </c>
      <c r="Q2663" s="8">
        <v>4825</v>
      </c>
      <c r="R2663" s="8">
        <f t="shared" si="142"/>
        <v>321.66666666666669</v>
      </c>
      <c r="S2663" s="5">
        <v>1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1</v>
      </c>
      <c r="AA2663" s="5">
        <v>0</v>
      </c>
      <c r="AB2663" s="5">
        <v>0</v>
      </c>
      <c r="AC2663" s="5">
        <v>1</v>
      </c>
      <c r="AD2663" s="5">
        <v>0</v>
      </c>
      <c r="AE2663" s="115">
        <v>2707</v>
      </c>
      <c r="AF2663" s="5">
        <v>0</v>
      </c>
    </row>
    <row r="2664" spans="1:32" x14ac:dyDescent="0.25">
      <c r="A2664" s="2">
        <v>2011</v>
      </c>
      <c r="B2664" s="1" t="s">
        <v>30</v>
      </c>
      <c r="C2664" s="8">
        <v>22</v>
      </c>
      <c r="D2664" s="8">
        <v>420</v>
      </c>
      <c r="E2664" s="8">
        <f t="shared" si="143"/>
        <v>1590.9090909090908</v>
      </c>
      <c r="F2664" s="8">
        <v>1259</v>
      </c>
      <c r="G2664" s="8">
        <v>52</v>
      </c>
      <c r="H2664" s="8">
        <v>29</v>
      </c>
      <c r="I2664" s="8">
        <v>0</v>
      </c>
      <c r="J2664" s="8">
        <v>0</v>
      </c>
      <c r="K2664" s="8">
        <v>0</v>
      </c>
      <c r="L2664" s="8">
        <v>2160</v>
      </c>
      <c r="M2664" s="8">
        <f t="shared" si="141"/>
        <v>98.181818181818187</v>
      </c>
      <c r="N2664" s="8">
        <v>6</v>
      </c>
      <c r="O2664" s="8">
        <v>4</v>
      </c>
      <c r="P2664" s="8">
        <v>3</v>
      </c>
      <c r="Q2664" s="8">
        <v>14332</v>
      </c>
      <c r="R2664" s="8">
        <f t="shared" si="142"/>
        <v>651.4545454545455</v>
      </c>
      <c r="S2664" s="5">
        <v>1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1</v>
      </c>
      <c r="AA2664" s="5">
        <v>0</v>
      </c>
      <c r="AB2664" s="5">
        <v>0</v>
      </c>
      <c r="AC2664" s="5">
        <v>1</v>
      </c>
      <c r="AD2664" s="5">
        <v>0</v>
      </c>
      <c r="AE2664" s="115">
        <v>1235</v>
      </c>
      <c r="AF2664" s="5">
        <v>0</v>
      </c>
    </row>
    <row r="2665" spans="1:32" x14ac:dyDescent="0.25">
      <c r="A2665" s="2">
        <v>2011</v>
      </c>
      <c r="B2665" s="1" t="s">
        <v>30</v>
      </c>
      <c r="C2665" s="8">
        <v>9</v>
      </c>
      <c r="D2665" s="8">
        <v>218</v>
      </c>
      <c r="E2665" s="8">
        <f t="shared" si="143"/>
        <v>2018.5185185185187</v>
      </c>
      <c r="F2665" s="8">
        <v>1616</v>
      </c>
      <c r="G2665" s="8">
        <v>1</v>
      </c>
      <c r="H2665" s="8">
        <v>0</v>
      </c>
      <c r="I2665" s="8">
        <v>0</v>
      </c>
      <c r="J2665" s="8">
        <v>0</v>
      </c>
      <c r="K2665" s="8">
        <v>0</v>
      </c>
      <c r="L2665" s="8">
        <v>1170</v>
      </c>
      <c r="M2665" s="8">
        <f t="shared" si="141"/>
        <v>130</v>
      </c>
      <c r="N2665" s="8">
        <v>5</v>
      </c>
      <c r="O2665" s="8">
        <v>1</v>
      </c>
      <c r="P2665" s="8">
        <v>0</v>
      </c>
      <c r="Q2665" s="8">
        <v>3408</v>
      </c>
      <c r="R2665" s="8">
        <f t="shared" si="142"/>
        <v>378.66666666666669</v>
      </c>
      <c r="S2665" s="5">
        <v>1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1</v>
      </c>
      <c r="AA2665" s="5">
        <v>0</v>
      </c>
      <c r="AB2665" s="5">
        <v>0</v>
      </c>
      <c r="AC2665" s="5">
        <v>0</v>
      </c>
      <c r="AD2665" s="5">
        <v>0</v>
      </c>
      <c r="AE2665" s="115">
        <v>609</v>
      </c>
      <c r="AF2665" s="5">
        <v>0</v>
      </c>
    </row>
    <row r="2666" spans="1:32" x14ac:dyDescent="0.25">
      <c r="A2666" s="2">
        <v>2011</v>
      </c>
      <c r="B2666" s="1" t="s">
        <v>30</v>
      </c>
      <c r="C2666" s="8">
        <v>4</v>
      </c>
      <c r="D2666" s="8">
        <v>322</v>
      </c>
      <c r="E2666" s="8">
        <f t="shared" si="143"/>
        <v>6708.333333333333</v>
      </c>
      <c r="F2666" s="8">
        <v>2266</v>
      </c>
      <c r="G2666" s="8">
        <v>0</v>
      </c>
      <c r="H2666" s="8">
        <v>0</v>
      </c>
      <c r="I2666" s="8">
        <v>0</v>
      </c>
      <c r="J2666" s="8">
        <v>0</v>
      </c>
      <c r="K2666" s="8">
        <v>0</v>
      </c>
      <c r="L2666" s="8">
        <v>1900</v>
      </c>
      <c r="M2666" s="8">
        <f t="shared" si="141"/>
        <v>475</v>
      </c>
      <c r="N2666" s="8">
        <v>2</v>
      </c>
      <c r="O2666" s="8">
        <v>1</v>
      </c>
      <c r="P2666" s="8">
        <v>0</v>
      </c>
      <c r="Q2666" s="8">
        <v>8813</v>
      </c>
      <c r="R2666" s="8">
        <f t="shared" si="142"/>
        <v>2203.25</v>
      </c>
      <c r="S2666" s="5">
        <v>1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0</v>
      </c>
      <c r="AD2666" s="5">
        <v>0</v>
      </c>
      <c r="AE2666" s="115">
        <v>459</v>
      </c>
      <c r="AF2666" s="5">
        <v>0</v>
      </c>
    </row>
    <row r="2667" spans="1:32" x14ac:dyDescent="0.25">
      <c r="A2667" s="2">
        <v>2011</v>
      </c>
      <c r="B2667" s="1" t="s">
        <v>30</v>
      </c>
      <c r="C2667" s="8">
        <v>78</v>
      </c>
      <c r="D2667" s="8">
        <v>9871</v>
      </c>
      <c r="E2667" s="8">
        <f t="shared" si="143"/>
        <v>10545.940170940172</v>
      </c>
      <c r="F2667" s="8">
        <v>2567</v>
      </c>
      <c r="G2667" s="8">
        <v>834</v>
      </c>
      <c r="H2667" s="8">
        <v>391</v>
      </c>
      <c r="I2667" s="8">
        <v>0</v>
      </c>
      <c r="J2667" s="8">
        <v>0</v>
      </c>
      <c r="K2667" s="8">
        <v>0</v>
      </c>
      <c r="L2667" s="8">
        <v>5204</v>
      </c>
      <c r="M2667" s="8">
        <f t="shared" si="141"/>
        <v>66.717948717948715</v>
      </c>
      <c r="N2667" s="8">
        <v>18</v>
      </c>
      <c r="O2667" s="8">
        <v>4</v>
      </c>
      <c r="P2667" s="8">
        <v>1</v>
      </c>
      <c r="Q2667" s="8">
        <v>34861</v>
      </c>
      <c r="R2667" s="8">
        <f t="shared" si="142"/>
        <v>446.93589743589746</v>
      </c>
      <c r="S2667" s="5">
        <v>1</v>
      </c>
      <c r="T2667" s="5">
        <v>0</v>
      </c>
      <c r="U2667" s="5">
        <v>1</v>
      </c>
      <c r="V2667" s="5">
        <v>0</v>
      </c>
      <c r="W2667" s="5">
        <v>0</v>
      </c>
      <c r="X2667" s="5">
        <v>0</v>
      </c>
      <c r="Y2667" s="5">
        <v>0</v>
      </c>
      <c r="Z2667" s="5">
        <v>1</v>
      </c>
      <c r="AA2667" s="5">
        <v>0</v>
      </c>
      <c r="AB2667" s="5">
        <v>0</v>
      </c>
      <c r="AC2667" s="5">
        <v>1</v>
      </c>
      <c r="AD2667" s="5">
        <v>0</v>
      </c>
      <c r="AE2667" s="115">
        <v>17961</v>
      </c>
      <c r="AF2667" s="5">
        <v>1</v>
      </c>
    </row>
    <row r="2668" spans="1:32" x14ac:dyDescent="0.25">
      <c r="A2668" s="2">
        <v>2011</v>
      </c>
      <c r="B2668" s="1" t="s">
        <v>30</v>
      </c>
      <c r="C2668" s="8">
        <v>15</v>
      </c>
      <c r="D2668" s="8">
        <v>1365</v>
      </c>
      <c r="E2668" s="8">
        <f t="shared" si="143"/>
        <v>7583.333333333333</v>
      </c>
      <c r="F2668" s="15">
        <v>1531</v>
      </c>
      <c r="G2668" s="8">
        <v>203</v>
      </c>
      <c r="H2668" s="8">
        <v>0</v>
      </c>
      <c r="I2668" s="8">
        <v>0</v>
      </c>
      <c r="J2668" s="8">
        <v>0</v>
      </c>
      <c r="K2668" s="8">
        <v>0</v>
      </c>
      <c r="L2668" s="8">
        <v>3362</v>
      </c>
      <c r="M2668" s="8">
        <f t="shared" si="141"/>
        <v>224.13333333333333</v>
      </c>
      <c r="N2668" s="8">
        <v>6</v>
      </c>
      <c r="O2668" s="8">
        <v>2</v>
      </c>
      <c r="P2668" s="8">
        <v>1</v>
      </c>
      <c r="Q2668" s="8">
        <v>8876</v>
      </c>
      <c r="R2668" s="8">
        <f t="shared" si="142"/>
        <v>591.73333333333335</v>
      </c>
      <c r="S2668" s="5">
        <v>1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1</v>
      </c>
      <c r="AA2668" s="5">
        <v>0</v>
      </c>
      <c r="AB2668" s="5">
        <v>0</v>
      </c>
      <c r="AC2668" s="5">
        <v>0</v>
      </c>
      <c r="AD2668" s="5">
        <v>0</v>
      </c>
      <c r="AE2668" s="115">
        <v>1653</v>
      </c>
      <c r="AF2668" s="5">
        <v>0</v>
      </c>
    </row>
    <row r="2669" spans="1:32" x14ac:dyDescent="0.25">
      <c r="A2669" s="2">
        <v>2011</v>
      </c>
      <c r="B2669" s="1" t="s">
        <v>30</v>
      </c>
      <c r="C2669" s="8">
        <v>7</v>
      </c>
      <c r="D2669" s="8">
        <v>404</v>
      </c>
      <c r="E2669" s="8">
        <f t="shared" si="143"/>
        <v>4809.5238095238092</v>
      </c>
      <c r="F2669" s="15">
        <v>4067</v>
      </c>
      <c r="G2669" s="8">
        <v>1</v>
      </c>
      <c r="H2669" s="8">
        <v>0</v>
      </c>
      <c r="I2669" s="8">
        <v>0</v>
      </c>
      <c r="J2669" s="8">
        <v>0</v>
      </c>
      <c r="K2669" s="8">
        <v>0</v>
      </c>
      <c r="L2669" s="8">
        <v>1586</v>
      </c>
      <c r="M2669" s="8">
        <f t="shared" si="141"/>
        <v>226.57142857142858</v>
      </c>
      <c r="N2669" s="8">
        <v>3</v>
      </c>
      <c r="O2669" s="8">
        <v>2</v>
      </c>
      <c r="P2669" s="8">
        <v>2</v>
      </c>
      <c r="Q2669" s="8">
        <v>2272</v>
      </c>
      <c r="R2669" s="8">
        <f t="shared" si="142"/>
        <v>324.57142857142856</v>
      </c>
      <c r="S2669" s="5">
        <v>1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1</v>
      </c>
      <c r="AA2669" s="5">
        <v>0</v>
      </c>
      <c r="AB2669" s="5">
        <v>0</v>
      </c>
      <c r="AC2669" s="5">
        <v>0</v>
      </c>
      <c r="AD2669" s="5">
        <v>0</v>
      </c>
      <c r="AE2669" s="115">
        <v>598</v>
      </c>
      <c r="AF2669" s="5">
        <v>0</v>
      </c>
    </row>
    <row r="2670" spans="1:32" x14ac:dyDescent="0.25">
      <c r="A2670" s="2">
        <v>2011</v>
      </c>
      <c r="B2670" s="1" t="s">
        <v>29</v>
      </c>
      <c r="C2670" s="8">
        <v>26</v>
      </c>
      <c r="D2670" s="8">
        <v>2170</v>
      </c>
      <c r="E2670" s="8">
        <f t="shared" si="143"/>
        <v>6955.1282051282051</v>
      </c>
      <c r="F2670" s="8">
        <v>1018</v>
      </c>
      <c r="G2670" s="8">
        <v>227</v>
      </c>
      <c r="H2670" s="8">
        <v>145</v>
      </c>
      <c r="I2670" s="8">
        <v>0</v>
      </c>
      <c r="J2670" s="8">
        <v>0</v>
      </c>
      <c r="K2670" s="8">
        <v>0</v>
      </c>
      <c r="L2670" s="8">
        <v>1413</v>
      </c>
      <c r="M2670" s="8">
        <f t="shared" si="141"/>
        <v>54.346153846153847</v>
      </c>
      <c r="N2670" s="8">
        <v>7</v>
      </c>
      <c r="O2670" s="8">
        <v>2</v>
      </c>
      <c r="P2670" s="8">
        <v>2</v>
      </c>
      <c r="Q2670" s="8">
        <v>4308</v>
      </c>
      <c r="R2670" s="8">
        <f t="shared" si="142"/>
        <v>165.69230769230768</v>
      </c>
      <c r="S2670" s="5">
        <v>1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1</v>
      </c>
      <c r="AA2670" s="5">
        <v>0</v>
      </c>
      <c r="AB2670" s="5">
        <v>0</v>
      </c>
      <c r="AC2670" s="5">
        <v>1</v>
      </c>
      <c r="AD2670" s="5">
        <v>0</v>
      </c>
      <c r="AE2670" s="115">
        <v>4738</v>
      </c>
      <c r="AF2670" s="5">
        <v>0</v>
      </c>
    </row>
    <row r="2671" spans="1:32" x14ac:dyDescent="0.25">
      <c r="A2671" s="2">
        <v>2011</v>
      </c>
      <c r="B2671" s="1" t="s">
        <v>29</v>
      </c>
      <c r="C2671" s="15">
        <v>9</v>
      </c>
      <c r="D2671" s="15">
        <v>659</v>
      </c>
      <c r="E2671" s="8">
        <f t="shared" si="143"/>
        <v>6101.8518518518522</v>
      </c>
      <c r="F2671" s="15">
        <v>500</v>
      </c>
      <c r="G2671" s="15">
        <v>12</v>
      </c>
      <c r="H2671" s="15">
        <v>4</v>
      </c>
      <c r="I2671" s="15">
        <v>0</v>
      </c>
      <c r="J2671" s="15">
        <v>0</v>
      </c>
      <c r="K2671" s="15">
        <v>0</v>
      </c>
      <c r="L2671" s="15">
        <v>252</v>
      </c>
      <c r="M2671" s="8">
        <f t="shared" si="141"/>
        <v>28</v>
      </c>
      <c r="N2671" s="15">
        <v>3</v>
      </c>
      <c r="O2671" s="15">
        <v>0</v>
      </c>
      <c r="P2671" s="15">
        <v>0</v>
      </c>
      <c r="Q2671" s="15">
        <v>253</v>
      </c>
      <c r="R2671" s="8">
        <f t="shared" si="142"/>
        <v>28.111111111111111</v>
      </c>
      <c r="S2671" s="5">
        <v>1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1</v>
      </c>
      <c r="AA2671" s="5">
        <v>0</v>
      </c>
      <c r="AB2671" s="5">
        <v>0</v>
      </c>
      <c r="AC2671" s="5">
        <v>1</v>
      </c>
      <c r="AD2671" s="5">
        <v>0</v>
      </c>
      <c r="AE2671" s="115">
        <v>660</v>
      </c>
      <c r="AF2671" s="5">
        <v>1</v>
      </c>
    </row>
    <row r="2672" spans="1:32" x14ac:dyDescent="0.25">
      <c r="A2672" s="2">
        <v>2011</v>
      </c>
      <c r="B2672" s="1" t="s">
        <v>29</v>
      </c>
      <c r="C2672" s="8">
        <v>689</v>
      </c>
      <c r="D2672" s="8">
        <v>116481</v>
      </c>
      <c r="E2672" s="8">
        <f t="shared" si="143"/>
        <v>14088.171262699567</v>
      </c>
      <c r="F2672" s="8">
        <v>14773</v>
      </c>
      <c r="G2672" s="8">
        <v>3758</v>
      </c>
      <c r="H2672" s="8">
        <v>1250</v>
      </c>
      <c r="I2672" s="8">
        <v>13643</v>
      </c>
      <c r="J2672" s="8">
        <v>0</v>
      </c>
      <c r="K2672" s="8">
        <v>0</v>
      </c>
      <c r="L2672" s="8">
        <v>38139</v>
      </c>
      <c r="M2672" s="8">
        <f t="shared" si="141"/>
        <v>55.354136429608126</v>
      </c>
      <c r="N2672" s="8">
        <v>103</v>
      </c>
      <c r="O2672" s="8">
        <v>32</v>
      </c>
      <c r="P2672" s="8">
        <v>7</v>
      </c>
      <c r="Q2672" s="8">
        <v>801507</v>
      </c>
      <c r="R2672" s="8">
        <f t="shared" si="142"/>
        <v>1163.2902757619738</v>
      </c>
      <c r="S2672" s="5">
        <v>1</v>
      </c>
      <c r="T2672" s="5">
        <v>0</v>
      </c>
      <c r="U2672" s="5">
        <v>1</v>
      </c>
      <c r="V2672" s="5">
        <v>0</v>
      </c>
      <c r="W2672" s="5">
        <v>0</v>
      </c>
      <c r="X2672" s="5">
        <v>0</v>
      </c>
      <c r="Y2672" s="5">
        <v>0</v>
      </c>
      <c r="Z2672" s="5">
        <v>1</v>
      </c>
      <c r="AA2672" s="5">
        <v>1</v>
      </c>
      <c r="AB2672" s="5">
        <v>0</v>
      </c>
      <c r="AC2672" s="5">
        <v>1</v>
      </c>
      <c r="AD2672" s="5">
        <v>0</v>
      </c>
      <c r="AE2672" s="115">
        <v>349026</v>
      </c>
      <c r="AF2672" s="5">
        <v>0</v>
      </c>
    </row>
    <row r="2673" spans="1:32" x14ac:dyDescent="0.25">
      <c r="A2673" s="2">
        <v>2011</v>
      </c>
      <c r="B2673" s="1" t="s">
        <v>29</v>
      </c>
      <c r="C2673" s="8">
        <v>22</v>
      </c>
      <c r="D2673" s="8">
        <v>2699</v>
      </c>
      <c r="E2673" s="8">
        <f t="shared" si="143"/>
        <v>10223.48484848485</v>
      </c>
      <c r="F2673" s="8">
        <v>2387</v>
      </c>
      <c r="G2673" s="8">
        <v>343</v>
      </c>
      <c r="H2673" s="8">
        <v>150</v>
      </c>
      <c r="I2673" s="8">
        <v>0</v>
      </c>
      <c r="J2673" s="8">
        <v>0</v>
      </c>
      <c r="K2673" s="8">
        <v>0</v>
      </c>
      <c r="L2673" s="8">
        <v>357</v>
      </c>
      <c r="M2673" s="8">
        <f t="shared" si="141"/>
        <v>16.227272727272727</v>
      </c>
      <c r="N2673" s="8">
        <v>0</v>
      </c>
      <c r="O2673" s="8">
        <v>0</v>
      </c>
      <c r="P2673" s="8">
        <v>0</v>
      </c>
      <c r="Q2673" s="8">
        <v>7702</v>
      </c>
      <c r="R2673" s="8">
        <f t="shared" si="142"/>
        <v>350.09090909090907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1</v>
      </c>
      <c r="AA2673" s="5">
        <v>0</v>
      </c>
      <c r="AB2673" s="5">
        <v>0</v>
      </c>
      <c r="AC2673" s="5">
        <v>1</v>
      </c>
      <c r="AD2673" s="5">
        <v>0</v>
      </c>
      <c r="AE2673" s="115">
        <v>4137</v>
      </c>
      <c r="AF2673" s="5">
        <v>1</v>
      </c>
    </row>
    <row r="2674" spans="1:32" x14ac:dyDescent="0.25">
      <c r="A2674" s="2">
        <v>2011</v>
      </c>
      <c r="B2674" s="1" t="s">
        <v>29</v>
      </c>
      <c r="C2674" s="8">
        <v>10</v>
      </c>
      <c r="D2674" s="8">
        <v>1162</v>
      </c>
      <c r="E2674" s="8">
        <f t="shared" si="143"/>
        <v>9683.3333333333339</v>
      </c>
      <c r="F2674" s="8">
        <v>0</v>
      </c>
      <c r="G2674" s="8">
        <v>0</v>
      </c>
      <c r="H2674" s="8">
        <v>0</v>
      </c>
      <c r="I2674" s="8">
        <v>0</v>
      </c>
      <c r="J2674" s="8">
        <v>0</v>
      </c>
      <c r="K2674" s="8">
        <v>0</v>
      </c>
      <c r="L2674" s="8">
        <v>452</v>
      </c>
      <c r="M2674" s="8">
        <f t="shared" si="141"/>
        <v>45.2</v>
      </c>
      <c r="N2674" s="8">
        <v>5</v>
      </c>
      <c r="O2674" s="8">
        <v>0</v>
      </c>
      <c r="P2674" s="8">
        <v>0</v>
      </c>
      <c r="Q2674" s="8">
        <v>12199</v>
      </c>
      <c r="R2674" s="8">
        <f t="shared" si="142"/>
        <v>1219.9000000000001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0</v>
      </c>
      <c r="AD2674" s="5">
        <v>0</v>
      </c>
      <c r="AE2674" s="115">
        <v>5718</v>
      </c>
      <c r="AF2674" s="5">
        <v>1</v>
      </c>
    </row>
    <row r="2675" spans="1:32" x14ac:dyDescent="0.25">
      <c r="A2675" s="2">
        <v>2011</v>
      </c>
      <c r="B2675" s="1" t="s">
        <v>29</v>
      </c>
      <c r="C2675" s="8">
        <v>378</v>
      </c>
      <c r="D2675" s="8">
        <v>65410</v>
      </c>
      <c r="E2675" s="8">
        <f t="shared" si="143"/>
        <v>14420.194003527336</v>
      </c>
      <c r="F2675" s="8">
        <v>455</v>
      </c>
      <c r="G2675" s="8">
        <v>0</v>
      </c>
      <c r="H2675" s="8">
        <v>0</v>
      </c>
      <c r="I2675" s="8">
        <v>0</v>
      </c>
      <c r="J2675" s="8">
        <v>563.10299999999995</v>
      </c>
      <c r="K2675" s="8">
        <v>461.36599999999999</v>
      </c>
      <c r="L2675" s="8">
        <v>14615</v>
      </c>
      <c r="M2675" s="8">
        <f t="shared" si="141"/>
        <v>38.664021164021165</v>
      </c>
      <c r="N2675" s="8">
        <v>12</v>
      </c>
      <c r="O2675" s="8">
        <v>0</v>
      </c>
      <c r="P2675" s="8">
        <v>0</v>
      </c>
      <c r="Q2675" s="8">
        <v>78120</v>
      </c>
      <c r="R2675" s="8">
        <f t="shared" si="142"/>
        <v>206.66666666666666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0</v>
      </c>
      <c r="AD2675" s="5">
        <v>1</v>
      </c>
      <c r="AE2675" s="115">
        <v>344213</v>
      </c>
      <c r="AF2675" s="5">
        <v>1</v>
      </c>
    </row>
    <row r="2676" spans="1:32" x14ac:dyDescent="0.25">
      <c r="A2676" s="2">
        <v>2011</v>
      </c>
      <c r="B2676" s="1" t="s">
        <v>29</v>
      </c>
      <c r="C2676" s="8">
        <v>14</v>
      </c>
      <c r="D2676" s="8">
        <v>1268</v>
      </c>
      <c r="E2676" s="8">
        <f t="shared" si="143"/>
        <v>7547.6190476190477</v>
      </c>
      <c r="F2676" s="8">
        <v>695</v>
      </c>
      <c r="G2676" s="8">
        <v>80</v>
      </c>
      <c r="H2676" s="8">
        <v>37</v>
      </c>
      <c r="I2676" s="8">
        <v>0</v>
      </c>
      <c r="J2676" s="8">
        <v>0</v>
      </c>
      <c r="K2676" s="8">
        <v>0</v>
      </c>
      <c r="L2676" s="8">
        <v>283</v>
      </c>
      <c r="M2676" s="8">
        <f t="shared" si="141"/>
        <v>20.214285714285715</v>
      </c>
      <c r="N2676" s="8">
        <v>0</v>
      </c>
      <c r="O2676" s="8">
        <v>0</v>
      </c>
      <c r="P2676" s="8">
        <v>0</v>
      </c>
      <c r="Q2676" s="8">
        <v>2602</v>
      </c>
      <c r="R2676" s="8">
        <f t="shared" si="142"/>
        <v>185.85714285714286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1</v>
      </c>
      <c r="AA2676" s="5">
        <v>0</v>
      </c>
      <c r="AB2676" s="5">
        <v>0</v>
      </c>
      <c r="AC2676" s="5">
        <v>1</v>
      </c>
      <c r="AD2676" s="5">
        <v>0</v>
      </c>
      <c r="AE2676" s="115">
        <v>2425</v>
      </c>
      <c r="AF2676" s="5">
        <v>1</v>
      </c>
    </row>
    <row r="2677" spans="1:32" x14ac:dyDescent="0.25">
      <c r="A2677" s="2">
        <v>2011</v>
      </c>
      <c r="B2677" s="1" t="s">
        <v>29</v>
      </c>
      <c r="C2677" s="8">
        <v>69</v>
      </c>
      <c r="D2677" s="8">
        <v>9843</v>
      </c>
      <c r="E2677" s="8">
        <f t="shared" si="143"/>
        <v>11887.68115942029</v>
      </c>
      <c r="F2677" s="8">
        <v>1039</v>
      </c>
      <c r="G2677" s="8">
        <v>635</v>
      </c>
      <c r="H2677" s="8">
        <v>277</v>
      </c>
      <c r="I2677" s="8">
        <v>0</v>
      </c>
      <c r="J2677" s="8">
        <v>0</v>
      </c>
      <c r="K2677" s="8">
        <v>0</v>
      </c>
      <c r="L2677" s="8">
        <v>1962</v>
      </c>
      <c r="M2677" s="8">
        <f t="shared" si="141"/>
        <v>28.434782608695652</v>
      </c>
      <c r="N2677" s="8">
        <v>11</v>
      </c>
      <c r="O2677" s="8">
        <v>0</v>
      </c>
      <c r="P2677" s="8">
        <v>1</v>
      </c>
      <c r="Q2677" s="8">
        <v>33063</v>
      </c>
      <c r="R2677" s="8">
        <f t="shared" si="142"/>
        <v>479.17391304347825</v>
      </c>
      <c r="S2677" s="5">
        <v>0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  <c r="Z2677" s="5">
        <v>1</v>
      </c>
      <c r="AA2677" s="5">
        <v>0</v>
      </c>
      <c r="AB2677" s="5">
        <v>0</v>
      </c>
      <c r="AC2677" s="5">
        <v>1</v>
      </c>
      <c r="AD2677" s="5">
        <v>0</v>
      </c>
      <c r="AE2677" s="115">
        <v>20451</v>
      </c>
      <c r="AF2677" s="5">
        <v>1</v>
      </c>
    </row>
    <row r="2678" spans="1:32" x14ac:dyDescent="0.25">
      <c r="A2678" s="2">
        <v>2011</v>
      </c>
      <c r="B2678" s="1" t="s">
        <v>30</v>
      </c>
      <c r="C2678" s="8">
        <v>3</v>
      </c>
      <c r="D2678" s="8">
        <v>254</v>
      </c>
      <c r="E2678" s="8">
        <f t="shared" si="143"/>
        <v>7055.5555555555566</v>
      </c>
      <c r="F2678" s="8">
        <v>803</v>
      </c>
      <c r="G2678" s="8">
        <v>0</v>
      </c>
      <c r="H2678" s="8">
        <v>0</v>
      </c>
      <c r="I2678" s="8">
        <v>0</v>
      </c>
      <c r="J2678" s="8">
        <v>0</v>
      </c>
      <c r="K2678" s="8">
        <v>0</v>
      </c>
      <c r="L2678" s="8">
        <v>2281</v>
      </c>
      <c r="M2678" s="8">
        <f t="shared" si="141"/>
        <v>760.33333333333337</v>
      </c>
      <c r="N2678" s="8">
        <v>7</v>
      </c>
      <c r="O2678" s="8">
        <v>0</v>
      </c>
      <c r="P2678" s="8">
        <v>0</v>
      </c>
      <c r="Q2678" s="8">
        <v>12695</v>
      </c>
      <c r="R2678" s="8">
        <f t="shared" si="142"/>
        <v>4231.666666666667</v>
      </c>
      <c r="S2678" s="5">
        <v>1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0</v>
      </c>
      <c r="AD2678" s="5">
        <v>0</v>
      </c>
      <c r="AE2678" s="115">
        <v>1023</v>
      </c>
      <c r="AF2678" s="5">
        <v>1</v>
      </c>
    </row>
    <row r="2679" spans="1:32" x14ac:dyDescent="0.25">
      <c r="A2679" s="2">
        <v>2011</v>
      </c>
      <c r="B2679" s="1" t="s">
        <v>30</v>
      </c>
      <c r="C2679" s="8">
        <v>78</v>
      </c>
      <c r="D2679" s="8">
        <v>4620</v>
      </c>
      <c r="E2679" s="8">
        <f t="shared" si="143"/>
        <v>4935.8974358974365</v>
      </c>
      <c r="F2679" s="8">
        <v>2418</v>
      </c>
      <c r="G2679" s="8">
        <v>432</v>
      </c>
      <c r="H2679" s="8">
        <v>332</v>
      </c>
      <c r="I2679" s="8">
        <v>0</v>
      </c>
      <c r="J2679" s="8">
        <v>0</v>
      </c>
      <c r="K2679" s="8">
        <v>0</v>
      </c>
      <c r="L2679" s="8">
        <v>7012</v>
      </c>
      <c r="M2679" s="8">
        <f t="shared" si="141"/>
        <v>89.897435897435898</v>
      </c>
      <c r="N2679" s="8">
        <v>17</v>
      </c>
      <c r="O2679" s="8">
        <v>10</v>
      </c>
      <c r="P2679" s="8">
        <v>2</v>
      </c>
      <c r="Q2679" s="8">
        <v>59302</v>
      </c>
      <c r="R2679" s="8">
        <f t="shared" si="142"/>
        <v>760.28205128205127</v>
      </c>
      <c r="S2679" s="5">
        <v>1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1</v>
      </c>
      <c r="AA2679" s="5">
        <v>0</v>
      </c>
      <c r="AB2679" s="5">
        <v>0</v>
      </c>
      <c r="AC2679" s="5">
        <v>1</v>
      </c>
      <c r="AD2679" s="5">
        <v>0</v>
      </c>
      <c r="AE2679" s="115">
        <v>13981</v>
      </c>
      <c r="AF2679" s="5">
        <v>1</v>
      </c>
    </row>
    <row r="2680" spans="1:32" x14ac:dyDescent="0.25">
      <c r="A2680" s="2">
        <v>2011</v>
      </c>
      <c r="B2680" s="1" t="s">
        <v>30</v>
      </c>
      <c r="C2680" s="8">
        <v>152</v>
      </c>
      <c r="D2680" s="8">
        <v>15721</v>
      </c>
      <c r="E2680" s="8">
        <f t="shared" si="143"/>
        <v>8618.9692982456145</v>
      </c>
      <c r="F2680" s="8">
        <v>4741</v>
      </c>
      <c r="G2680" s="8">
        <v>2046</v>
      </c>
      <c r="H2680" s="8">
        <v>630</v>
      </c>
      <c r="I2680" s="8">
        <v>0</v>
      </c>
      <c r="J2680" s="8">
        <v>0</v>
      </c>
      <c r="K2680" s="8">
        <v>0</v>
      </c>
      <c r="L2680" s="8">
        <v>6235</v>
      </c>
      <c r="M2680" s="8">
        <f t="shared" si="141"/>
        <v>41.01973684210526</v>
      </c>
      <c r="N2680" s="8">
        <v>20</v>
      </c>
      <c r="O2680" s="8">
        <v>7</v>
      </c>
      <c r="P2680" s="8">
        <v>4</v>
      </c>
      <c r="Q2680" s="8">
        <v>100437</v>
      </c>
      <c r="R2680" s="8">
        <f t="shared" si="142"/>
        <v>660.76973684210532</v>
      </c>
      <c r="S2680" s="5">
        <v>1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1</v>
      </c>
      <c r="AA2680" s="5">
        <v>0</v>
      </c>
      <c r="AB2680" s="5">
        <v>0</v>
      </c>
      <c r="AC2680" s="5">
        <v>1</v>
      </c>
      <c r="AD2680" s="5">
        <v>0</v>
      </c>
      <c r="AE2680" s="115">
        <v>49270</v>
      </c>
      <c r="AF2680" s="5">
        <v>1</v>
      </c>
    </row>
    <row r="2681" spans="1:32" x14ac:dyDescent="0.25">
      <c r="A2681" s="2">
        <v>2011</v>
      </c>
      <c r="B2681" s="1" t="s">
        <v>30</v>
      </c>
      <c r="C2681" s="8">
        <v>280</v>
      </c>
      <c r="D2681" s="8">
        <v>36252</v>
      </c>
      <c r="E2681" s="8">
        <f t="shared" si="143"/>
        <v>10789.285714285712</v>
      </c>
      <c r="F2681" s="8">
        <v>7287</v>
      </c>
      <c r="G2681" s="8">
        <v>2939</v>
      </c>
      <c r="H2681" s="8">
        <v>1050</v>
      </c>
      <c r="I2681" s="8">
        <v>0</v>
      </c>
      <c r="J2681" s="8">
        <v>0</v>
      </c>
      <c r="K2681" s="8">
        <v>0</v>
      </c>
      <c r="L2681" s="8">
        <v>15872</v>
      </c>
      <c r="M2681" s="8">
        <f t="shared" si="141"/>
        <v>56.685714285714283</v>
      </c>
      <c r="N2681" s="8">
        <v>45</v>
      </c>
      <c r="O2681" s="8">
        <v>12</v>
      </c>
      <c r="P2681" s="8">
        <v>5</v>
      </c>
      <c r="Q2681" s="8">
        <v>186501</v>
      </c>
      <c r="R2681" s="8">
        <f t="shared" si="142"/>
        <v>666.07500000000005</v>
      </c>
      <c r="S2681" s="5">
        <v>1</v>
      </c>
      <c r="T2681" s="5">
        <v>0</v>
      </c>
      <c r="U2681" s="5">
        <v>0</v>
      </c>
      <c r="V2681" s="5">
        <v>0</v>
      </c>
      <c r="W2681" s="5">
        <v>0</v>
      </c>
      <c r="X2681" s="5">
        <v>1</v>
      </c>
      <c r="Y2681" s="5">
        <v>0</v>
      </c>
      <c r="Z2681" s="5">
        <v>1</v>
      </c>
      <c r="AA2681" s="5">
        <v>0</v>
      </c>
      <c r="AB2681" s="5">
        <v>0</v>
      </c>
      <c r="AC2681" s="5">
        <v>1</v>
      </c>
      <c r="AD2681" s="5">
        <v>0</v>
      </c>
      <c r="AE2681" s="115">
        <v>131657</v>
      </c>
      <c r="AF2681" s="5">
        <v>0</v>
      </c>
    </row>
    <row r="2682" spans="1:32" x14ac:dyDescent="0.25">
      <c r="A2682" s="2">
        <v>2011</v>
      </c>
      <c r="B2682" s="1" t="s">
        <v>31</v>
      </c>
      <c r="C2682" s="8">
        <v>83</v>
      </c>
      <c r="D2682" s="8">
        <v>9551</v>
      </c>
      <c r="E2682" s="8">
        <f t="shared" si="143"/>
        <v>9589.3574297188752</v>
      </c>
      <c r="F2682" s="8">
        <v>2306</v>
      </c>
      <c r="G2682" s="8">
        <v>355</v>
      </c>
      <c r="H2682" s="8">
        <v>163</v>
      </c>
      <c r="I2682" s="8">
        <v>0</v>
      </c>
      <c r="J2682" s="8">
        <v>0</v>
      </c>
      <c r="K2682" s="8">
        <v>0</v>
      </c>
      <c r="L2682" s="8">
        <v>3769</v>
      </c>
      <c r="M2682" s="8">
        <f t="shared" si="141"/>
        <v>45.409638554216869</v>
      </c>
      <c r="N2682" s="8">
        <v>14</v>
      </c>
      <c r="O2682" s="8">
        <v>2</v>
      </c>
      <c r="P2682" s="8">
        <v>0</v>
      </c>
      <c r="Q2682" s="8">
        <v>71483</v>
      </c>
      <c r="R2682" s="8">
        <f t="shared" si="142"/>
        <v>861.24096385542168</v>
      </c>
      <c r="S2682" s="5">
        <v>1</v>
      </c>
      <c r="T2682" s="5">
        <v>1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1</v>
      </c>
      <c r="AA2682" s="5">
        <v>0</v>
      </c>
      <c r="AB2682" s="5">
        <v>0</v>
      </c>
      <c r="AC2682" s="5">
        <v>1</v>
      </c>
      <c r="AD2682" s="5">
        <v>0</v>
      </c>
      <c r="AE2682" s="115">
        <v>28684</v>
      </c>
      <c r="AF2682" s="5">
        <v>0</v>
      </c>
    </row>
    <row r="2683" spans="1:32" x14ac:dyDescent="0.25">
      <c r="A2683" s="2">
        <v>2011</v>
      </c>
      <c r="B2683" s="1" t="s">
        <v>30</v>
      </c>
      <c r="C2683" s="8">
        <v>139</v>
      </c>
      <c r="D2683" s="8">
        <v>17301</v>
      </c>
      <c r="E2683" s="8">
        <f t="shared" si="143"/>
        <v>10372.302158273382</v>
      </c>
      <c r="F2683" s="8">
        <v>4450</v>
      </c>
      <c r="G2683" s="8">
        <v>1457</v>
      </c>
      <c r="H2683" s="8">
        <v>525</v>
      </c>
      <c r="I2683" s="8">
        <v>0</v>
      </c>
      <c r="J2683" s="8">
        <v>0</v>
      </c>
      <c r="K2683" s="8">
        <v>0</v>
      </c>
      <c r="L2683" s="8">
        <v>12878</v>
      </c>
      <c r="M2683" s="8">
        <f t="shared" si="141"/>
        <v>92.647482014388487</v>
      </c>
      <c r="N2683" s="8">
        <v>28</v>
      </c>
      <c r="O2683" s="8">
        <v>8</v>
      </c>
      <c r="P2683" s="8">
        <v>3</v>
      </c>
      <c r="Q2683" s="8">
        <v>116045</v>
      </c>
      <c r="R2683" s="8">
        <f t="shared" si="142"/>
        <v>834.85611510791364</v>
      </c>
      <c r="S2683" s="5">
        <v>1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  <c r="Z2683" s="5">
        <v>1</v>
      </c>
      <c r="AA2683" s="5">
        <v>0</v>
      </c>
      <c r="AB2683" s="5">
        <v>0</v>
      </c>
      <c r="AC2683" s="5">
        <v>1</v>
      </c>
      <c r="AD2683" s="5">
        <v>0</v>
      </c>
      <c r="AE2683" s="115">
        <v>38536</v>
      </c>
      <c r="AF2683" s="5">
        <v>1</v>
      </c>
    </row>
    <row r="2684" spans="1:32" x14ac:dyDescent="0.25">
      <c r="A2684" s="2">
        <v>2011</v>
      </c>
      <c r="B2684" s="1" t="s">
        <v>30</v>
      </c>
      <c r="C2684" s="8">
        <v>6</v>
      </c>
      <c r="D2684" s="8">
        <v>160</v>
      </c>
      <c r="E2684" s="8">
        <f t="shared" si="143"/>
        <v>2222.2222222222222</v>
      </c>
      <c r="F2684" s="8">
        <v>1840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771</v>
      </c>
      <c r="M2684" s="8">
        <f t="shared" si="141"/>
        <v>128.5</v>
      </c>
      <c r="N2684" s="8">
        <v>1</v>
      </c>
      <c r="O2684" s="8">
        <v>1</v>
      </c>
      <c r="P2684" s="8">
        <v>0</v>
      </c>
      <c r="Q2684" s="8">
        <v>8481</v>
      </c>
      <c r="R2684" s="8">
        <f t="shared" si="142"/>
        <v>1413.5</v>
      </c>
      <c r="S2684" s="5">
        <v>1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115">
        <v>692</v>
      </c>
      <c r="AF2684" s="5">
        <v>0</v>
      </c>
    </row>
    <row r="2685" spans="1:32" x14ac:dyDescent="0.25">
      <c r="A2685" s="2">
        <v>2011</v>
      </c>
      <c r="B2685" s="1" t="s">
        <v>31</v>
      </c>
      <c r="C2685" s="8">
        <v>69</v>
      </c>
      <c r="D2685" s="8">
        <v>7949</v>
      </c>
      <c r="E2685" s="8">
        <f t="shared" si="143"/>
        <v>9600.2415458937194</v>
      </c>
      <c r="F2685" s="8">
        <v>2809</v>
      </c>
      <c r="G2685" s="8">
        <v>320</v>
      </c>
      <c r="H2685" s="8">
        <v>158</v>
      </c>
      <c r="I2685" s="8">
        <v>0</v>
      </c>
      <c r="J2685" s="8">
        <v>0</v>
      </c>
      <c r="K2685" s="8">
        <v>0</v>
      </c>
      <c r="L2685" s="8">
        <v>3605</v>
      </c>
      <c r="M2685" s="8">
        <f t="shared" si="141"/>
        <v>52.246376811594203</v>
      </c>
      <c r="N2685" s="8">
        <v>11</v>
      </c>
      <c r="O2685" s="8">
        <v>1</v>
      </c>
      <c r="P2685" s="8">
        <v>0</v>
      </c>
      <c r="Q2685" s="8">
        <v>34235</v>
      </c>
      <c r="R2685" s="8">
        <f t="shared" si="142"/>
        <v>496.15942028985506</v>
      </c>
      <c r="S2685" s="5">
        <v>1</v>
      </c>
      <c r="T2685" s="5">
        <v>1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1</v>
      </c>
      <c r="AA2685" s="5">
        <v>0</v>
      </c>
      <c r="AB2685" s="5">
        <v>0</v>
      </c>
      <c r="AC2685" s="5">
        <v>1</v>
      </c>
      <c r="AD2685" s="5">
        <v>0</v>
      </c>
      <c r="AE2685" s="115">
        <v>25681</v>
      </c>
      <c r="AF2685" s="5">
        <v>0</v>
      </c>
    </row>
    <row r="2686" spans="1:32" x14ac:dyDescent="0.25">
      <c r="A2686" s="2">
        <v>2011</v>
      </c>
      <c r="B2686" s="1" t="s">
        <v>29</v>
      </c>
      <c r="C2686" s="8">
        <v>37</v>
      </c>
      <c r="D2686" s="8">
        <v>2944</v>
      </c>
      <c r="E2686" s="8">
        <f t="shared" si="143"/>
        <v>6630.6306306306305</v>
      </c>
      <c r="F2686" s="8">
        <v>1106</v>
      </c>
      <c r="G2686" s="8">
        <v>0</v>
      </c>
      <c r="H2686" s="8">
        <v>0</v>
      </c>
      <c r="I2686" s="8">
        <v>0</v>
      </c>
      <c r="J2686" s="8">
        <v>0</v>
      </c>
      <c r="K2686" s="8">
        <v>0</v>
      </c>
      <c r="L2686" s="8">
        <v>766</v>
      </c>
      <c r="M2686" s="8">
        <f t="shared" si="141"/>
        <v>20.702702702702702</v>
      </c>
      <c r="N2686" s="8">
        <v>5</v>
      </c>
      <c r="O2686" s="8">
        <v>0</v>
      </c>
      <c r="P2686" s="8">
        <v>0</v>
      </c>
      <c r="Q2686" s="8">
        <v>1817</v>
      </c>
      <c r="R2686" s="8">
        <f t="shared" si="142"/>
        <v>49.108108108108105</v>
      </c>
      <c r="S2686" s="5">
        <v>1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0</v>
      </c>
      <c r="AD2686" s="5">
        <v>0</v>
      </c>
      <c r="AE2686" s="115">
        <v>12376</v>
      </c>
      <c r="AF2686" s="5">
        <v>1</v>
      </c>
    </row>
    <row r="2687" spans="1:32" x14ac:dyDescent="0.25">
      <c r="A2687" s="2">
        <v>2011</v>
      </c>
      <c r="B2687" s="1" t="s">
        <v>29</v>
      </c>
      <c r="C2687" s="8">
        <v>4</v>
      </c>
      <c r="D2687" s="8">
        <v>225</v>
      </c>
      <c r="E2687" s="8">
        <f t="shared" si="143"/>
        <v>4687.5</v>
      </c>
      <c r="F2687" s="8">
        <v>811</v>
      </c>
      <c r="G2687" s="8">
        <v>0</v>
      </c>
      <c r="H2687" s="8">
        <v>0</v>
      </c>
      <c r="I2687" s="8">
        <v>0</v>
      </c>
      <c r="J2687" s="8">
        <v>0</v>
      </c>
      <c r="K2687" s="8">
        <v>0</v>
      </c>
      <c r="L2687" s="8">
        <v>970</v>
      </c>
      <c r="M2687" s="8">
        <f t="shared" si="141"/>
        <v>242.5</v>
      </c>
      <c r="N2687" s="8">
        <v>6</v>
      </c>
      <c r="O2687" s="8">
        <v>2</v>
      </c>
      <c r="P2687" s="8">
        <v>0</v>
      </c>
      <c r="Q2687" s="8">
        <v>564</v>
      </c>
      <c r="R2687" s="8">
        <f t="shared" si="142"/>
        <v>141</v>
      </c>
      <c r="S2687" s="5">
        <v>1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0</v>
      </c>
      <c r="AD2687" s="5">
        <v>0</v>
      </c>
      <c r="AE2687" s="115">
        <v>690</v>
      </c>
      <c r="AF2687" s="5">
        <v>0</v>
      </c>
    </row>
    <row r="2688" spans="1:32" x14ac:dyDescent="0.25">
      <c r="A2688" s="2">
        <v>2011</v>
      </c>
      <c r="B2688" s="1" t="s">
        <v>29</v>
      </c>
      <c r="C2688" s="8">
        <v>93</v>
      </c>
      <c r="D2688" s="8">
        <v>6705</v>
      </c>
      <c r="E2688" s="8">
        <f t="shared" si="143"/>
        <v>6008.0645161290322</v>
      </c>
      <c r="F2688" s="8">
        <v>2775</v>
      </c>
      <c r="G2688" s="8">
        <v>826</v>
      </c>
      <c r="H2688" s="8">
        <v>315</v>
      </c>
      <c r="I2688" s="8">
        <v>0</v>
      </c>
      <c r="J2688" s="8">
        <v>0</v>
      </c>
      <c r="K2688" s="8">
        <v>0</v>
      </c>
      <c r="L2688" s="8">
        <v>6458</v>
      </c>
      <c r="M2688" s="8">
        <f t="shared" si="141"/>
        <v>69.44086021505376</v>
      </c>
      <c r="N2688" s="8">
        <v>19</v>
      </c>
      <c r="O2688" s="8">
        <v>3</v>
      </c>
      <c r="P2688" s="8">
        <v>2</v>
      </c>
      <c r="Q2688" s="8">
        <v>66755</v>
      </c>
      <c r="R2688" s="8">
        <f t="shared" si="142"/>
        <v>717.79569892473114</v>
      </c>
      <c r="S2688" s="5">
        <v>1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1</v>
      </c>
      <c r="AA2688" s="5">
        <v>0</v>
      </c>
      <c r="AB2688" s="5">
        <v>0</v>
      </c>
      <c r="AC2688" s="5">
        <v>1</v>
      </c>
      <c r="AD2688" s="5">
        <v>0</v>
      </c>
      <c r="AE2688" s="115">
        <v>19213</v>
      </c>
      <c r="AF2688" s="5">
        <v>0</v>
      </c>
    </row>
    <row r="2689" spans="1:32" x14ac:dyDescent="0.25">
      <c r="A2689" s="2">
        <v>2011</v>
      </c>
      <c r="B2689" s="1" t="s">
        <v>30</v>
      </c>
      <c r="C2689" s="8">
        <v>50</v>
      </c>
      <c r="D2689" s="8">
        <v>4322</v>
      </c>
      <c r="E2689" s="8">
        <f t="shared" si="143"/>
        <v>7203.333333333333</v>
      </c>
      <c r="F2689" s="8">
        <v>3386</v>
      </c>
      <c r="G2689" s="8">
        <v>351</v>
      </c>
      <c r="H2689" s="8">
        <v>180</v>
      </c>
      <c r="I2689" s="8">
        <v>0</v>
      </c>
      <c r="J2689" s="8">
        <v>0</v>
      </c>
      <c r="K2689" s="8">
        <v>0</v>
      </c>
      <c r="L2689" s="8">
        <v>2604</v>
      </c>
      <c r="M2689" s="8">
        <f t="shared" si="141"/>
        <v>52.08</v>
      </c>
      <c r="N2689" s="8">
        <v>2</v>
      </c>
      <c r="O2689" s="8">
        <v>1</v>
      </c>
      <c r="P2689" s="8">
        <v>0</v>
      </c>
      <c r="Q2689" s="8">
        <v>13140</v>
      </c>
      <c r="R2689" s="8">
        <f t="shared" si="142"/>
        <v>262.8</v>
      </c>
      <c r="S2689" s="5">
        <v>1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1</v>
      </c>
      <c r="AA2689" s="5">
        <v>0</v>
      </c>
      <c r="AB2689" s="5">
        <v>0</v>
      </c>
      <c r="AC2689" s="5">
        <v>1</v>
      </c>
      <c r="AD2689" s="5">
        <v>0</v>
      </c>
      <c r="AE2689" s="115">
        <v>10815</v>
      </c>
      <c r="AF2689" s="5">
        <v>0</v>
      </c>
    </row>
    <row r="2690" spans="1:32" x14ac:dyDescent="0.25">
      <c r="A2690" s="2">
        <v>2011</v>
      </c>
      <c r="B2690" s="1" t="s">
        <v>29</v>
      </c>
      <c r="C2690" s="8">
        <v>243</v>
      </c>
      <c r="D2690" s="8">
        <v>24647</v>
      </c>
      <c r="E2690" s="8">
        <f t="shared" si="143"/>
        <v>8452.3319615912224</v>
      </c>
      <c r="F2690" s="8">
        <v>24431</v>
      </c>
      <c r="G2690" s="8">
        <v>0</v>
      </c>
      <c r="H2690" s="8">
        <v>0</v>
      </c>
      <c r="I2690" s="8">
        <v>0</v>
      </c>
      <c r="J2690" s="8">
        <v>0</v>
      </c>
      <c r="K2690" s="8">
        <v>0</v>
      </c>
      <c r="L2690" s="8">
        <v>47286</v>
      </c>
      <c r="M2690" s="8">
        <f t="shared" si="141"/>
        <v>194.59259259259258</v>
      </c>
      <c r="N2690" s="8">
        <v>21</v>
      </c>
      <c r="O2690" s="8">
        <v>89</v>
      </c>
      <c r="P2690" s="8">
        <v>5</v>
      </c>
      <c r="Q2690" s="8">
        <v>661900</v>
      </c>
      <c r="R2690" s="8">
        <f t="shared" si="142"/>
        <v>2723.8683127572017</v>
      </c>
      <c r="S2690" s="5">
        <v>1</v>
      </c>
      <c r="T2690" s="5">
        <v>1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115">
        <v>212361</v>
      </c>
      <c r="AF2690" s="5">
        <v>0</v>
      </c>
    </row>
    <row r="2691" spans="1:32" x14ac:dyDescent="0.25">
      <c r="A2691" s="2">
        <v>2011</v>
      </c>
      <c r="B2691" s="1" t="s">
        <v>29</v>
      </c>
      <c r="C2691" s="8">
        <v>7</v>
      </c>
      <c r="D2691" s="8">
        <v>350</v>
      </c>
      <c r="E2691" s="8">
        <f t="shared" si="143"/>
        <v>4166.666666666667</v>
      </c>
      <c r="F2691" s="8">
        <v>594</v>
      </c>
      <c r="G2691" s="8">
        <v>0</v>
      </c>
      <c r="H2691" s="8">
        <v>0</v>
      </c>
      <c r="I2691" s="8">
        <v>0</v>
      </c>
      <c r="J2691" s="8">
        <v>0</v>
      </c>
      <c r="K2691" s="8">
        <v>0</v>
      </c>
      <c r="L2691" s="8">
        <v>286</v>
      </c>
      <c r="M2691" s="8">
        <f t="shared" ref="M2691:M2754" si="144">L2691/C2691</f>
        <v>40.857142857142854</v>
      </c>
      <c r="N2691" s="8">
        <v>4</v>
      </c>
      <c r="O2691" s="8">
        <v>1</v>
      </c>
      <c r="P2691" s="8">
        <v>0</v>
      </c>
      <c r="Q2691" s="8">
        <v>30295</v>
      </c>
      <c r="R2691" s="8">
        <f t="shared" ref="R2691:R2754" si="145">Q2691/C2691</f>
        <v>4327.8571428571431</v>
      </c>
      <c r="S2691" s="5">
        <v>1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0</v>
      </c>
      <c r="AD2691" s="5">
        <v>0</v>
      </c>
      <c r="AE2691" s="115">
        <v>3093</v>
      </c>
      <c r="AF2691" s="5">
        <v>1</v>
      </c>
    </row>
    <row r="2692" spans="1:32" x14ac:dyDescent="0.25">
      <c r="A2692" s="2">
        <v>2011</v>
      </c>
      <c r="B2692" s="1" t="s">
        <v>31</v>
      </c>
      <c r="C2692" s="8">
        <v>65</v>
      </c>
      <c r="D2692" s="8">
        <v>7193</v>
      </c>
      <c r="E2692" s="8">
        <f t="shared" si="143"/>
        <v>9221.7948717948711</v>
      </c>
      <c r="F2692" s="8">
        <v>1460</v>
      </c>
      <c r="G2692" s="8">
        <v>511</v>
      </c>
      <c r="H2692" s="8">
        <v>216</v>
      </c>
      <c r="I2692" s="8">
        <v>0</v>
      </c>
      <c r="J2692" s="8">
        <v>0</v>
      </c>
      <c r="K2692" s="8">
        <v>0</v>
      </c>
      <c r="L2692" s="8">
        <v>1881</v>
      </c>
      <c r="M2692" s="8">
        <f t="shared" si="144"/>
        <v>28.938461538461539</v>
      </c>
      <c r="N2692" s="8">
        <v>3</v>
      </c>
      <c r="O2692" s="8">
        <v>3</v>
      </c>
      <c r="P2692" s="8">
        <v>1</v>
      </c>
      <c r="Q2692" s="8">
        <v>37957</v>
      </c>
      <c r="R2692" s="8">
        <f t="shared" si="145"/>
        <v>583.95384615384614</v>
      </c>
      <c r="S2692" s="5">
        <v>1</v>
      </c>
      <c r="T2692" s="5">
        <v>1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1</v>
      </c>
      <c r="AA2692" s="5">
        <v>0</v>
      </c>
      <c r="AB2692" s="5">
        <v>0</v>
      </c>
      <c r="AC2692" s="5">
        <v>1</v>
      </c>
      <c r="AD2692" s="5">
        <v>0</v>
      </c>
      <c r="AE2692" s="115">
        <v>30162</v>
      </c>
      <c r="AF2692" s="5">
        <v>1</v>
      </c>
    </row>
    <row r="2693" spans="1:32" x14ac:dyDescent="0.25">
      <c r="A2693" s="2">
        <v>2011</v>
      </c>
      <c r="B2693" s="1" t="s">
        <v>29</v>
      </c>
      <c r="C2693" s="68">
        <v>79</v>
      </c>
      <c r="D2693" s="68">
        <v>9498</v>
      </c>
      <c r="E2693" s="8">
        <f t="shared" si="143"/>
        <v>10018.987341772152</v>
      </c>
      <c r="F2693" s="68">
        <v>1960</v>
      </c>
      <c r="G2693" s="9">
        <v>654</v>
      </c>
      <c r="H2693" s="68">
        <v>221</v>
      </c>
      <c r="I2693" s="68">
        <v>0</v>
      </c>
      <c r="J2693" s="9">
        <v>0</v>
      </c>
      <c r="K2693" s="9">
        <v>0</v>
      </c>
      <c r="L2693" s="68">
        <v>5583</v>
      </c>
      <c r="M2693" s="8">
        <f t="shared" si="144"/>
        <v>70.670886075949369</v>
      </c>
      <c r="N2693" s="9">
        <v>20</v>
      </c>
      <c r="O2693" s="68">
        <v>3</v>
      </c>
      <c r="P2693" s="68">
        <v>2</v>
      </c>
      <c r="Q2693" s="68">
        <v>53648</v>
      </c>
      <c r="R2693" s="8">
        <f t="shared" si="145"/>
        <v>679.08860759493666</v>
      </c>
      <c r="S2693" s="5">
        <v>1</v>
      </c>
      <c r="T2693" s="5">
        <v>0</v>
      </c>
      <c r="U2693" s="5">
        <v>1</v>
      </c>
      <c r="V2693" s="5">
        <v>0</v>
      </c>
      <c r="W2693" s="5">
        <v>0</v>
      </c>
      <c r="X2693" s="5">
        <v>0</v>
      </c>
      <c r="Y2693" s="5">
        <v>0</v>
      </c>
      <c r="Z2693" s="5">
        <v>1</v>
      </c>
      <c r="AA2693" s="5">
        <v>0</v>
      </c>
      <c r="AB2693" s="5">
        <v>0</v>
      </c>
      <c r="AC2693" s="5">
        <v>1</v>
      </c>
      <c r="AD2693" s="5">
        <v>0</v>
      </c>
      <c r="AE2693" s="115">
        <v>23924</v>
      </c>
      <c r="AF2693" s="5">
        <v>1</v>
      </c>
    </row>
    <row r="2694" spans="1:32" x14ac:dyDescent="0.25">
      <c r="A2694" s="2">
        <v>2011</v>
      </c>
      <c r="B2694" s="1" t="s">
        <v>36</v>
      </c>
      <c r="C2694" s="68">
        <v>94</v>
      </c>
      <c r="D2694" s="68">
        <v>13708</v>
      </c>
      <c r="E2694" s="8">
        <f t="shared" si="143"/>
        <v>12152.482269503545</v>
      </c>
      <c r="F2694" s="68">
        <v>1479</v>
      </c>
      <c r="G2694" s="9">
        <v>443</v>
      </c>
      <c r="H2694" s="68">
        <v>201</v>
      </c>
      <c r="I2694" s="68">
        <v>0</v>
      </c>
      <c r="J2694" s="9">
        <v>0</v>
      </c>
      <c r="K2694" s="9">
        <v>0</v>
      </c>
      <c r="L2694" s="68">
        <v>6510</v>
      </c>
      <c r="M2694" s="8">
        <f t="shared" si="144"/>
        <v>69.255319148936167</v>
      </c>
      <c r="N2694" s="9">
        <v>22</v>
      </c>
      <c r="O2694" s="68">
        <v>3</v>
      </c>
      <c r="P2694" s="68">
        <v>2</v>
      </c>
      <c r="Q2694" s="68">
        <v>85722</v>
      </c>
      <c r="R2694" s="8">
        <f t="shared" si="145"/>
        <v>911.936170212766</v>
      </c>
      <c r="S2694" s="5">
        <v>1</v>
      </c>
      <c r="T2694" s="5">
        <v>0</v>
      </c>
      <c r="U2694" s="5">
        <v>1</v>
      </c>
      <c r="V2694" s="5">
        <v>0</v>
      </c>
      <c r="W2694" s="5">
        <v>0</v>
      </c>
      <c r="X2694" s="5">
        <v>0</v>
      </c>
      <c r="Y2694" s="5">
        <v>0</v>
      </c>
      <c r="Z2694" s="5">
        <v>1</v>
      </c>
      <c r="AA2694" s="5">
        <v>0</v>
      </c>
      <c r="AB2694" s="5">
        <v>0</v>
      </c>
      <c r="AC2694" s="5">
        <v>1</v>
      </c>
      <c r="AD2694" s="5">
        <v>0</v>
      </c>
      <c r="AE2694" s="115">
        <v>36831</v>
      </c>
      <c r="AF2694" s="5">
        <v>1</v>
      </c>
    </row>
    <row r="2695" spans="1:32" x14ac:dyDescent="0.25">
      <c r="A2695" s="2">
        <v>2011</v>
      </c>
      <c r="B2695" s="1" t="s">
        <v>36</v>
      </c>
      <c r="C2695" s="68">
        <v>8</v>
      </c>
      <c r="D2695" s="68">
        <v>472</v>
      </c>
      <c r="E2695" s="8">
        <f t="shared" si="143"/>
        <v>4916.666666666667</v>
      </c>
      <c r="F2695" s="68">
        <v>116</v>
      </c>
      <c r="G2695" s="9">
        <v>0</v>
      </c>
      <c r="H2695" s="68">
        <v>0</v>
      </c>
      <c r="I2695" s="68">
        <v>0</v>
      </c>
      <c r="J2695" s="9">
        <v>0</v>
      </c>
      <c r="K2695" s="9">
        <v>0</v>
      </c>
      <c r="L2695" s="68">
        <v>690</v>
      </c>
      <c r="M2695" s="8">
        <f t="shared" si="144"/>
        <v>86.25</v>
      </c>
      <c r="N2695" s="9">
        <v>1</v>
      </c>
      <c r="O2695" s="68">
        <v>0</v>
      </c>
      <c r="P2695" s="68">
        <v>0</v>
      </c>
      <c r="Q2695" s="68">
        <v>1731</v>
      </c>
      <c r="R2695" s="8">
        <f t="shared" si="145"/>
        <v>216.375</v>
      </c>
      <c r="S2695" s="5">
        <v>1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  <c r="Z2695" s="5">
        <v>0</v>
      </c>
      <c r="AA2695" s="5">
        <v>0</v>
      </c>
      <c r="AB2695" s="5">
        <v>0</v>
      </c>
      <c r="AC2695" s="5">
        <v>0</v>
      </c>
      <c r="AD2695" s="5">
        <v>0</v>
      </c>
      <c r="AE2695" s="115">
        <v>759</v>
      </c>
      <c r="AF2695" s="5">
        <v>1</v>
      </c>
    </row>
    <row r="2696" spans="1:32" x14ac:dyDescent="0.25">
      <c r="A2696" s="2">
        <v>2011</v>
      </c>
      <c r="B2696" s="1" t="s">
        <v>36</v>
      </c>
      <c r="C2696" s="68">
        <v>15</v>
      </c>
      <c r="D2696" s="68">
        <v>1911</v>
      </c>
      <c r="E2696" s="8">
        <f t="shared" si="143"/>
        <v>10616.666666666668</v>
      </c>
      <c r="F2696" s="68">
        <v>194</v>
      </c>
      <c r="G2696" s="9">
        <v>0</v>
      </c>
      <c r="H2696" s="68">
        <v>0</v>
      </c>
      <c r="I2696" s="68">
        <v>0</v>
      </c>
      <c r="J2696" s="9">
        <v>0</v>
      </c>
      <c r="K2696" s="9">
        <v>0</v>
      </c>
      <c r="L2696" s="68">
        <v>1176</v>
      </c>
      <c r="M2696" s="8">
        <f t="shared" si="144"/>
        <v>78.400000000000006</v>
      </c>
      <c r="N2696" s="9">
        <v>5</v>
      </c>
      <c r="O2696" s="68">
        <v>1</v>
      </c>
      <c r="P2696" s="68">
        <v>0</v>
      </c>
      <c r="Q2696" s="68">
        <v>2699</v>
      </c>
      <c r="R2696" s="8">
        <f t="shared" si="145"/>
        <v>179.93333333333334</v>
      </c>
      <c r="S2696" s="5">
        <v>1</v>
      </c>
      <c r="T2696" s="5">
        <v>0</v>
      </c>
      <c r="U2696" s="5">
        <v>1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115">
        <v>5103</v>
      </c>
      <c r="AF2696" s="5">
        <v>1</v>
      </c>
    </row>
    <row r="2697" spans="1:32" x14ac:dyDescent="0.25">
      <c r="A2697" s="2">
        <v>2011</v>
      </c>
      <c r="B2697" s="1" t="s">
        <v>40</v>
      </c>
      <c r="C2697" s="68">
        <v>148</v>
      </c>
      <c r="D2697" s="68">
        <v>19203</v>
      </c>
      <c r="E2697" s="8">
        <f t="shared" si="143"/>
        <v>10812.5</v>
      </c>
      <c r="F2697" s="68">
        <v>3239</v>
      </c>
      <c r="G2697" s="9">
        <v>1143</v>
      </c>
      <c r="H2697" s="68">
        <v>466</v>
      </c>
      <c r="I2697" s="68">
        <v>0</v>
      </c>
      <c r="J2697" s="9">
        <v>0</v>
      </c>
      <c r="K2697" s="9">
        <v>0</v>
      </c>
      <c r="L2697" s="68">
        <v>8754</v>
      </c>
      <c r="M2697" s="8">
        <f t="shared" si="144"/>
        <v>59.148648648648646</v>
      </c>
      <c r="N2697" s="9">
        <v>33</v>
      </c>
      <c r="O2697" s="68">
        <v>4</v>
      </c>
      <c r="P2697" s="68">
        <v>5</v>
      </c>
      <c r="Q2697" s="68">
        <v>126460</v>
      </c>
      <c r="R2697" s="8">
        <f t="shared" si="145"/>
        <v>854.45945945945948</v>
      </c>
      <c r="S2697" s="5">
        <v>1</v>
      </c>
      <c r="T2697" s="5">
        <v>0</v>
      </c>
      <c r="U2697" s="5">
        <v>1</v>
      </c>
      <c r="V2697" s="5">
        <v>0</v>
      </c>
      <c r="W2697" s="5">
        <v>0</v>
      </c>
      <c r="X2697" s="5">
        <v>0</v>
      </c>
      <c r="Y2697" s="5">
        <v>0</v>
      </c>
      <c r="Z2697" s="5">
        <v>1</v>
      </c>
      <c r="AA2697" s="5">
        <v>0</v>
      </c>
      <c r="AB2697" s="5">
        <v>0</v>
      </c>
      <c r="AC2697" s="5">
        <v>1</v>
      </c>
      <c r="AD2697" s="5">
        <v>0</v>
      </c>
      <c r="AE2697" s="115">
        <v>56867</v>
      </c>
      <c r="AF2697" s="5">
        <v>0</v>
      </c>
    </row>
    <row r="2698" spans="1:32" x14ac:dyDescent="0.25">
      <c r="A2698" s="2">
        <v>2011</v>
      </c>
      <c r="B2698" s="1" t="s">
        <v>29</v>
      </c>
      <c r="C2698" s="68">
        <v>7</v>
      </c>
      <c r="D2698" s="68">
        <v>522</v>
      </c>
      <c r="E2698" s="8">
        <f t="shared" si="143"/>
        <v>6214.2857142857147</v>
      </c>
      <c r="F2698" s="68">
        <v>357</v>
      </c>
      <c r="G2698" s="9">
        <v>0</v>
      </c>
      <c r="H2698" s="68">
        <v>0</v>
      </c>
      <c r="I2698" s="68">
        <v>0</v>
      </c>
      <c r="J2698" s="9">
        <v>0</v>
      </c>
      <c r="K2698" s="9">
        <v>0</v>
      </c>
      <c r="L2698" s="68">
        <v>680</v>
      </c>
      <c r="M2698" s="8">
        <f t="shared" si="144"/>
        <v>97.142857142857139</v>
      </c>
      <c r="N2698" s="9">
        <v>6</v>
      </c>
      <c r="O2698" s="68">
        <v>0</v>
      </c>
      <c r="P2698" s="68">
        <v>0</v>
      </c>
      <c r="Q2698" s="68">
        <v>1670</v>
      </c>
      <c r="R2698" s="8">
        <f t="shared" si="145"/>
        <v>238.57142857142858</v>
      </c>
      <c r="S2698" s="5">
        <v>0</v>
      </c>
      <c r="T2698" s="5">
        <v>0</v>
      </c>
      <c r="U2698" s="5">
        <v>1</v>
      </c>
      <c r="V2698" s="5">
        <v>1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0</v>
      </c>
      <c r="AD2698" s="5">
        <v>0</v>
      </c>
      <c r="AE2698" s="115">
        <v>2649</v>
      </c>
      <c r="AF2698" s="5">
        <v>1</v>
      </c>
    </row>
    <row r="2699" spans="1:32" x14ac:dyDescent="0.25">
      <c r="A2699" s="2">
        <v>2011</v>
      </c>
      <c r="B2699" s="1" t="s">
        <v>29</v>
      </c>
      <c r="C2699" s="68">
        <v>3</v>
      </c>
      <c r="D2699" s="68">
        <v>365</v>
      </c>
      <c r="E2699" s="8">
        <f t="shared" si="143"/>
        <v>10138.888888888889</v>
      </c>
      <c r="F2699" s="68">
        <v>135</v>
      </c>
      <c r="G2699" s="9">
        <v>0</v>
      </c>
      <c r="H2699" s="68">
        <v>0</v>
      </c>
      <c r="I2699" s="68">
        <v>0</v>
      </c>
      <c r="J2699" s="9">
        <v>0</v>
      </c>
      <c r="K2699" s="9">
        <v>0</v>
      </c>
      <c r="L2699" s="68">
        <v>751</v>
      </c>
      <c r="M2699" s="8">
        <f t="shared" si="144"/>
        <v>250.33333333333334</v>
      </c>
      <c r="N2699" s="9">
        <v>5</v>
      </c>
      <c r="O2699" s="68">
        <v>1</v>
      </c>
      <c r="P2699" s="68">
        <v>0</v>
      </c>
      <c r="Q2699" s="68">
        <v>1509</v>
      </c>
      <c r="R2699" s="8">
        <f t="shared" si="145"/>
        <v>503</v>
      </c>
      <c r="S2699" s="5">
        <v>1</v>
      </c>
      <c r="T2699" s="5">
        <v>0</v>
      </c>
      <c r="U2699" s="5">
        <v>1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0</v>
      </c>
      <c r="AD2699" s="5">
        <v>0</v>
      </c>
      <c r="AE2699" s="115">
        <v>784</v>
      </c>
      <c r="AF2699" s="5">
        <v>1</v>
      </c>
    </row>
    <row r="2700" spans="1:32" x14ac:dyDescent="0.25">
      <c r="A2700" s="2">
        <v>2011</v>
      </c>
      <c r="B2700" s="1" t="s">
        <v>29</v>
      </c>
      <c r="C2700" s="68">
        <v>39</v>
      </c>
      <c r="D2700" s="68">
        <v>3432</v>
      </c>
      <c r="E2700" s="8">
        <f t="shared" si="143"/>
        <v>7333.333333333333</v>
      </c>
      <c r="F2700" s="68">
        <v>1135</v>
      </c>
      <c r="G2700" s="9">
        <v>257</v>
      </c>
      <c r="H2700" s="68">
        <v>85</v>
      </c>
      <c r="I2700" s="68">
        <v>0</v>
      </c>
      <c r="J2700" s="9">
        <v>0</v>
      </c>
      <c r="K2700" s="9">
        <v>0</v>
      </c>
      <c r="L2700" s="68">
        <v>3893</v>
      </c>
      <c r="M2700" s="8">
        <f t="shared" si="144"/>
        <v>99.820512820512818</v>
      </c>
      <c r="N2700" s="9">
        <v>14</v>
      </c>
      <c r="O2700" s="68">
        <v>1</v>
      </c>
      <c r="P2700" s="68">
        <v>0</v>
      </c>
      <c r="Q2700" s="68">
        <v>130040</v>
      </c>
      <c r="R2700" s="8">
        <f t="shared" si="145"/>
        <v>3334.3589743589741</v>
      </c>
      <c r="S2700" s="5">
        <v>1</v>
      </c>
      <c r="T2700" s="5">
        <v>0</v>
      </c>
      <c r="U2700" s="5">
        <v>1</v>
      </c>
      <c r="V2700" s="5">
        <v>1</v>
      </c>
      <c r="W2700" s="5">
        <v>0</v>
      </c>
      <c r="X2700" s="5">
        <v>0</v>
      </c>
      <c r="Y2700" s="5">
        <v>0</v>
      </c>
      <c r="Z2700" s="5">
        <v>1</v>
      </c>
      <c r="AA2700" s="5">
        <v>0</v>
      </c>
      <c r="AB2700" s="5">
        <v>0</v>
      </c>
      <c r="AC2700" s="5">
        <v>1</v>
      </c>
      <c r="AD2700" s="5">
        <v>0</v>
      </c>
      <c r="AE2700" s="115">
        <v>16449</v>
      </c>
      <c r="AF2700" s="5">
        <v>0</v>
      </c>
    </row>
    <row r="2701" spans="1:32" x14ac:dyDescent="0.25">
      <c r="A2701" s="2">
        <v>2011</v>
      </c>
      <c r="B2701" s="1" t="s">
        <v>29</v>
      </c>
      <c r="C2701" s="68">
        <v>86</v>
      </c>
      <c r="D2701" s="68">
        <v>12850</v>
      </c>
      <c r="E2701" s="8">
        <f t="shared" si="143"/>
        <v>12451.550387596897</v>
      </c>
      <c r="F2701" s="68">
        <v>2313</v>
      </c>
      <c r="G2701" s="9">
        <v>864</v>
      </c>
      <c r="H2701" s="68">
        <v>550</v>
      </c>
      <c r="I2701" s="68">
        <v>87</v>
      </c>
      <c r="J2701" s="9">
        <v>0</v>
      </c>
      <c r="K2701" s="9">
        <v>0</v>
      </c>
      <c r="L2701" s="68">
        <v>9860</v>
      </c>
      <c r="M2701" s="8">
        <f t="shared" si="144"/>
        <v>114.65116279069767</v>
      </c>
      <c r="N2701" s="9">
        <v>24</v>
      </c>
      <c r="O2701" s="68">
        <v>2</v>
      </c>
      <c r="P2701" s="68">
        <v>4</v>
      </c>
      <c r="Q2701" s="68">
        <v>169586</v>
      </c>
      <c r="R2701" s="8">
        <f t="shared" si="145"/>
        <v>1971.9302325581396</v>
      </c>
      <c r="S2701" s="5">
        <v>1</v>
      </c>
      <c r="T2701" s="5">
        <v>0</v>
      </c>
      <c r="U2701" s="5">
        <v>1</v>
      </c>
      <c r="V2701" s="5">
        <v>0</v>
      </c>
      <c r="W2701" s="5">
        <v>0</v>
      </c>
      <c r="X2701" s="5">
        <v>0</v>
      </c>
      <c r="Y2701" s="5">
        <v>0</v>
      </c>
      <c r="Z2701" s="5">
        <v>1</v>
      </c>
      <c r="AA2701" s="5">
        <v>1</v>
      </c>
      <c r="AB2701" s="5">
        <v>0</v>
      </c>
      <c r="AC2701" s="5">
        <v>1</v>
      </c>
      <c r="AD2701" s="5">
        <v>0</v>
      </c>
      <c r="AE2701" s="115">
        <v>52449</v>
      </c>
      <c r="AF2701" s="5">
        <v>0</v>
      </c>
    </row>
    <row r="2702" spans="1:32" x14ac:dyDescent="0.25">
      <c r="A2702" s="2">
        <v>2011</v>
      </c>
      <c r="B2702" s="1" t="s">
        <v>29</v>
      </c>
      <c r="C2702" s="68">
        <v>19</v>
      </c>
      <c r="D2702" s="68">
        <v>2198</v>
      </c>
      <c r="E2702" s="8">
        <f t="shared" si="143"/>
        <v>9640.3508771929828</v>
      </c>
      <c r="F2702" s="68">
        <v>358</v>
      </c>
      <c r="G2702" s="9">
        <v>0</v>
      </c>
      <c r="H2702" s="68">
        <v>0</v>
      </c>
      <c r="I2702" s="68">
        <v>0</v>
      </c>
      <c r="J2702" s="9">
        <v>0</v>
      </c>
      <c r="K2702" s="9">
        <v>0</v>
      </c>
      <c r="L2702" s="68">
        <v>642</v>
      </c>
      <c r="M2702" s="8">
        <f t="shared" si="144"/>
        <v>33.789473684210527</v>
      </c>
      <c r="N2702" s="9">
        <v>3</v>
      </c>
      <c r="O2702" s="68">
        <v>0</v>
      </c>
      <c r="P2702" s="68">
        <v>0</v>
      </c>
      <c r="Q2702" s="68">
        <v>15398</v>
      </c>
      <c r="R2702" s="8">
        <f t="shared" si="145"/>
        <v>810.42105263157896</v>
      </c>
      <c r="S2702" s="5">
        <v>1</v>
      </c>
      <c r="T2702" s="5">
        <v>0</v>
      </c>
      <c r="U2702" s="5">
        <v>1</v>
      </c>
      <c r="V2702" s="5">
        <v>1</v>
      </c>
      <c r="W2702" s="5">
        <v>0</v>
      </c>
      <c r="X2702" s="5">
        <v>0</v>
      </c>
      <c r="Y2702" s="5">
        <v>0</v>
      </c>
      <c r="Z2702" s="5">
        <v>0</v>
      </c>
      <c r="AA2702" s="5">
        <v>0</v>
      </c>
      <c r="AB2702" s="5">
        <v>0</v>
      </c>
      <c r="AC2702" s="5">
        <v>0</v>
      </c>
      <c r="AD2702" s="5">
        <v>0</v>
      </c>
      <c r="AE2702" s="115">
        <v>7714</v>
      </c>
      <c r="AF2702" s="5">
        <v>1</v>
      </c>
    </row>
    <row r="2703" spans="1:32" x14ac:dyDescent="0.25">
      <c r="A2703" s="2">
        <v>2011</v>
      </c>
      <c r="B2703" s="1" t="s">
        <v>29</v>
      </c>
      <c r="C2703" s="68">
        <v>5</v>
      </c>
      <c r="D2703" s="68">
        <v>506</v>
      </c>
      <c r="E2703" s="8">
        <f t="shared" si="143"/>
        <v>8433.3333333333339</v>
      </c>
      <c r="F2703" s="68">
        <v>1325</v>
      </c>
      <c r="G2703" s="9">
        <v>0</v>
      </c>
      <c r="H2703" s="68">
        <v>0</v>
      </c>
      <c r="I2703" s="68">
        <v>0</v>
      </c>
      <c r="J2703" s="9">
        <v>0</v>
      </c>
      <c r="K2703" s="9">
        <v>0</v>
      </c>
      <c r="L2703" s="68">
        <v>2300</v>
      </c>
      <c r="M2703" s="8">
        <f t="shared" si="144"/>
        <v>460</v>
      </c>
      <c r="N2703" s="9">
        <v>6</v>
      </c>
      <c r="O2703" s="68">
        <v>1</v>
      </c>
      <c r="P2703" s="68">
        <v>2</v>
      </c>
      <c r="Q2703" s="68">
        <v>11599</v>
      </c>
      <c r="R2703" s="8">
        <f t="shared" si="145"/>
        <v>2319.8000000000002</v>
      </c>
      <c r="S2703" s="5">
        <v>1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0</v>
      </c>
      <c r="AD2703" s="5">
        <v>0</v>
      </c>
      <c r="AE2703" s="115">
        <v>2004</v>
      </c>
      <c r="AF2703" s="5">
        <v>0</v>
      </c>
    </row>
    <row r="2704" spans="1:32" x14ac:dyDescent="0.25">
      <c r="A2704" s="2">
        <v>2011</v>
      </c>
      <c r="B2704" s="1" t="s">
        <v>30</v>
      </c>
      <c r="C2704" s="68">
        <v>32</v>
      </c>
      <c r="D2704" s="68">
        <v>3223</v>
      </c>
      <c r="E2704" s="8">
        <f t="shared" si="143"/>
        <v>8393.2291666666661</v>
      </c>
      <c r="F2704" s="68">
        <v>900</v>
      </c>
      <c r="G2704" s="9">
        <v>53</v>
      </c>
      <c r="H2704" s="68">
        <v>26</v>
      </c>
      <c r="I2704" s="68">
        <v>0</v>
      </c>
      <c r="J2704" s="9">
        <v>0</v>
      </c>
      <c r="K2704" s="9">
        <v>0</v>
      </c>
      <c r="L2704" s="68">
        <v>2265</v>
      </c>
      <c r="M2704" s="8">
        <f t="shared" si="144"/>
        <v>70.78125</v>
      </c>
      <c r="N2704" s="9">
        <v>11</v>
      </c>
      <c r="O2704" s="68">
        <v>3</v>
      </c>
      <c r="P2704" s="68">
        <v>0</v>
      </c>
      <c r="Q2704" s="68">
        <v>15378</v>
      </c>
      <c r="R2704" s="8">
        <f t="shared" si="145"/>
        <v>480.5625</v>
      </c>
      <c r="S2704" s="5">
        <v>1</v>
      </c>
      <c r="T2704" s="5">
        <v>0</v>
      </c>
      <c r="U2704" s="5">
        <v>1</v>
      </c>
      <c r="V2704" s="5">
        <v>0</v>
      </c>
      <c r="W2704" s="5">
        <v>0</v>
      </c>
      <c r="X2704" s="5">
        <v>0</v>
      </c>
      <c r="Y2704" s="5">
        <v>0</v>
      </c>
      <c r="Z2704" s="5">
        <v>1</v>
      </c>
      <c r="AA2704" s="5">
        <v>0</v>
      </c>
      <c r="AB2704" s="5">
        <v>0</v>
      </c>
      <c r="AC2704" s="5">
        <v>1</v>
      </c>
      <c r="AD2704" s="5">
        <v>0</v>
      </c>
      <c r="AE2704" s="115">
        <v>7166</v>
      </c>
      <c r="AF2704" s="5">
        <v>1</v>
      </c>
    </row>
    <row r="2705" spans="1:32" x14ac:dyDescent="0.25">
      <c r="A2705" s="2">
        <v>2011</v>
      </c>
      <c r="B2705" s="1" t="s">
        <v>30</v>
      </c>
      <c r="C2705" s="68">
        <v>242</v>
      </c>
      <c r="D2705" s="68">
        <v>48890</v>
      </c>
      <c r="E2705" s="8">
        <f t="shared" si="143"/>
        <v>16835.399449035813</v>
      </c>
      <c r="F2705" s="68">
        <v>2529</v>
      </c>
      <c r="G2705" s="9">
        <v>1802</v>
      </c>
      <c r="H2705" s="68">
        <v>600</v>
      </c>
      <c r="I2705" s="68">
        <v>0</v>
      </c>
      <c r="J2705" s="9">
        <v>0</v>
      </c>
      <c r="K2705" s="9">
        <v>0</v>
      </c>
      <c r="L2705" s="68">
        <v>12927</v>
      </c>
      <c r="M2705" s="8">
        <f t="shared" si="144"/>
        <v>53.417355371900825</v>
      </c>
      <c r="N2705" s="9">
        <v>40</v>
      </c>
      <c r="O2705" s="68">
        <v>4</v>
      </c>
      <c r="P2705" s="68">
        <v>1</v>
      </c>
      <c r="Q2705" s="68">
        <v>169147</v>
      </c>
      <c r="R2705" s="8">
        <f t="shared" si="145"/>
        <v>698.9545454545455</v>
      </c>
      <c r="S2705" s="5">
        <v>1</v>
      </c>
      <c r="T2705" s="5">
        <v>0</v>
      </c>
      <c r="U2705" s="5">
        <v>1</v>
      </c>
      <c r="V2705" s="5">
        <v>0</v>
      </c>
      <c r="W2705" s="5">
        <v>0</v>
      </c>
      <c r="X2705" s="5">
        <v>0</v>
      </c>
      <c r="Y2705" s="5">
        <v>0</v>
      </c>
      <c r="Z2705" s="5">
        <v>1</v>
      </c>
      <c r="AA2705" s="5">
        <v>0</v>
      </c>
      <c r="AB2705" s="5">
        <v>0</v>
      </c>
      <c r="AC2705" s="5">
        <v>1</v>
      </c>
      <c r="AD2705" s="5">
        <v>0</v>
      </c>
      <c r="AE2705" s="115">
        <v>103020</v>
      </c>
      <c r="AF2705" s="5">
        <v>1</v>
      </c>
    </row>
    <row r="2706" spans="1:32" x14ac:dyDescent="0.25">
      <c r="A2706" s="2">
        <v>2011</v>
      </c>
      <c r="B2706" s="1" t="s">
        <v>30</v>
      </c>
      <c r="C2706" s="68">
        <v>231</v>
      </c>
      <c r="D2706" s="68">
        <v>43190</v>
      </c>
      <c r="E2706" s="8">
        <f t="shared" si="143"/>
        <v>15580.808080808081</v>
      </c>
      <c r="F2706" s="68">
        <v>2317</v>
      </c>
      <c r="G2706" s="9">
        <v>1747</v>
      </c>
      <c r="H2706" s="68">
        <v>600</v>
      </c>
      <c r="I2706" s="68">
        <v>0</v>
      </c>
      <c r="J2706" s="9">
        <v>0</v>
      </c>
      <c r="K2706" s="9">
        <v>0</v>
      </c>
      <c r="L2706" s="68">
        <v>14513</v>
      </c>
      <c r="M2706" s="8">
        <f t="shared" si="144"/>
        <v>62.82683982683983</v>
      </c>
      <c r="N2706" s="9">
        <v>29</v>
      </c>
      <c r="O2706" s="68">
        <v>5</v>
      </c>
      <c r="P2706" s="68">
        <v>3</v>
      </c>
      <c r="Q2706" s="68">
        <v>155876</v>
      </c>
      <c r="R2706" s="8">
        <f t="shared" si="145"/>
        <v>674.78787878787875</v>
      </c>
      <c r="S2706" s="5">
        <v>1</v>
      </c>
      <c r="T2706" s="5">
        <v>0</v>
      </c>
      <c r="U2706" s="5">
        <v>1</v>
      </c>
      <c r="V2706" s="5">
        <v>0</v>
      </c>
      <c r="W2706" s="5">
        <v>0</v>
      </c>
      <c r="X2706" s="5">
        <v>0</v>
      </c>
      <c r="Y2706" s="5">
        <v>0</v>
      </c>
      <c r="Z2706" s="5">
        <v>1</v>
      </c>
      <c r="AA2706" s="5">
        <v>0</v>
      </c>
      <c r="AB2706" s="5">
        <v>0</v>
      </c>
      <c r="AC2706" s="5">
        <v>1</v>
      </c>
      <c r="AD2706" s="5">
        <v>0</v>
      </c>
      <c r="AE2706" s="115">
        <v>104175</v>
      </c>
      <c r="AF2706" s="5">
        <v>1</v>
      </c>
    </row>
    <row r="2707" spans="1:32" x14ac:dyDescent="0.25">
      <c r="A2707" s="2">
        <v>2011</v>
      </c>
      <c r="B2707" s="1" t="s">
        <v>30</v>
      </c>
      <c r="C2707" s="68">
        <v>60</v>
      </c>
      <c r="D2707" s="68">
        <v>5907</v>
      </c>
      <c r="E2707" s="8">
        <f t="shared" si="143"/>
        <v>8204.1666666666679</v>
      </c>
      <c r="F2707" s="68">
        <v>1510</v>
      </c>
      <c r="G2707" s="9">
        <v>319</v>
      </c>
      <c r="H2707" s="68">
        <v>156</v>
      </c>
      <c r="I2707" s="68">
        <v>0</v>
      </c>
      <c r="J2707" s="9">
        <v>0</v>
      </c>
      <c r="K2707" s="9">
        <v>0</v>
      </c>
      <c r="L2707" s="68">
        <v>3200</v>
      </c>
      <c r="M2707" s="8">
        <f t="shared" si="144"/>
        <v>53.333333333333336</v>
      </c>
      <c r="N2707" s="9">
        <v>13</v>
      </c>
      <c r="O2707" s="68">
        <v>3</v>
      </c>
      <c r="P2707" s="68">
        <v>1</v>
      </c>
      <c r="Q2707" s="68">
        <v>22182</v>
      </c>
      <c r="R2707" s="8">
        <f t="shared" si="145"/>
        <v>369.7</v>
      </c>
      <c r="S2707" s="5">
        <v>1</v>
      </c>
      <c r="T2707" s="5">
        <v>0</v>
      </c>
      <c r="U2707" s="5">
        <v>1</v>
      </c>
      <c r="V2707" s="5">
        <v>0</v>
      </c>
      <c r="W2707" s="5">
        <v>0</v>
      </c>
      <c r="X2707" s="5">
        <v>0</v>
      </c>
      <c r="Y2707" s="5">
        <v>0</v>
      </c>
      <c r="Z2707" s="5">
        <v>1</v>
      </c>
      <c r="AA2707" s="5">
        <v>0</v>
      </c>
      <c r="AB2707" s="5">
        <v>0</v>
      </c>
      <c r="AC2707" s="5">
        <v>1</v>
      </c>
      <c r="AD2707" s="5">
        <v>0</v>
      </c>
      <c r="AE2707" s="115">
        <v>13091</v>
      </c>
      <c r="AF2707" s="5">
        <v>0</v>
      </c>
    </row>
    <row r="2708" spans="1:32" x14ac:dyDescent="0.25">
      <c r="A2708" s="2">
        <v>2011</v>
      </c>
      <c r="B2708" s="1" t="s">
        <v>30</v>
      </c>
      <c r="C2708" s="68">
        <v>142</v>
      </c>
      <c r="D2708" s="68">
        <v>18849</v>
      </c>
      <c r="E2708" s="8">
        <f t="shared" si="143"/>
        <v>11061.619718309857</v>
      </c>
      <c r="F2708" s="68">
        <v>2215</v>
      </c>
      <c r="G2708" s="9">
        <v>1110</v>
      </c>
      <c r="H2708" s="68">
        <v>380</v>
      </c>
      <c r="I2708" s="68">
        <v>0</v>
      </c>
      <c r="J2708" s="9">
        <v>0</v>
      </c>
      <c r="K2708" s="9">
        <v>0</v>
      </c>
      <c r="L2708" s="68">
        <v>7390</v>
      </c>
      <c r="M2708" s="8">
        <f t="shared" si="144"/>
        <v>52.04225352112676</v>
      </c>
      <c r="N2708" s="9">
        <v>23</v>
      </c>
      <c r="O2708" s="68">
        <v>5</v>
      </c>
      <c r="P2708" s="68">
        <v>3</v>
      </c>
      <c r="Q2708" s="68">
        <v>89247</v>
      </c>
      <c r="R2708" s="8">
        <f t="shared" si="145"/>
        <v>628.5</v>
      </c>
      <c r="S2708" s="5">
        <v>1</v>
      </c>
      <c r="T2708" s="5">
        <v>0</v>
      </c>
      <c r="U2708" s="5">
        <v>1</v>
      </c>
      <c r="V2708" s="5">
        <v>0</v>
      </c>
      <c r="W2708" s="5">
        <v>0</v>
      </c>
      <c r="X2708" s="5">
        <v>0</v>
      </c>
      <c r="Y2708" s="5">
        <v>0</v>
      </c>
      <c r="Z2708" s="5">
        <v>1</v>
      </c>
      <c r="AA2708" s="5">
        <v>0</v>
      </c>
      <c r="AB2708" s="5">
        <v>0</v>
      </c>
      <c r="AC2708" s="5">
        <v>1</v>
      </c>
      <c r="AD2708" s="5">
        <v>0</v>
      </c>
      <c r="AE2708" s="115">
        <v>49246</v>
      </c>
      <c r="AF2708" s="5">
        <v>1</v>
      </c>
    </row>
    <row r="2709" spans="1:32" x14ac:dyDescent="0.25">
      <c r="A2709" s="2">
        <v>2011</v>
      </c>
      <c r="B2709" s="1" t="s">
        <v>30</v>
      </c>
      <c r="C2709" s="68">
        <v>13</v>
      </c>
      <c r="D2709" s="68">
        <v>1519</v>
      </c>
      <c r="E2709" s="8">
        <f t="shared" si="143"/>
        <v>9737.1794871794864</v>
      </c>
      <c r="F2709" s="68">
        <v>395</v>
      </c>
      <c r="G2709" s="9">
        <v>0</v>
      </c>
      <c r="H2709" s="68">
        <v>0</v>
      </c>
      <c r="I2709" s="68">
        <v>0</v>
      </c>
      <c r="J2709" s="9">
        <v>0</v>
      </c>
      <c r="K2709" s="9">
        <v>0</v>
      </c>
      <c r="L2709" s="68">
        <v>1553</v>
      </c>
      <c r="M2709" s="8">
        <f t="shared" si="144"/>
        <v>119.46153846153847</v>
      </c>
      <c r="N2709" s="9">
        <v>6</v>
      </c>
      <c r="O2709" s="68">
        <v>1</v>
      </c>
      <c r="P2709" s="68">
        <v>0</v>
      </c>
      <c r="Q2709" s="68">
        <v>21751</v>
      </c>
      <c r="R2709" s="8">
        <f t="shared" si="145"/>
        <v>1673.1538461538462</v>
      </c>
      <c r="S2709" s="5">
        <v>1</v>
      </c>
      <c r="T2709" s="5">
        <v>0</v>
      </c>
      <c r="U2709" s="5">
        <v>1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115">
        <v>6120</v>
      </c>
      <c r="AF2709" s="5">
        <v>1</v>
      </c>
    </row>
    <row r="2710" spans="1:32" x14ac:dyDescent="0.25">
      <c r="A2710" s="2">
        <v>2011</v>
      </c>
      <c r="B2710" s="1" t="s">
        <v>33</v>
      </c>
      <c r="C2710" s="68">
        <v>189</v>
      </c>
      <c r="D2710" s="68">
        <v>33884</v>
      </c>
      <c r="E2710" s="8">
        <f t="shared" si="143"/>
        <v>14940.035273368609</v>
      </c>
      <c r="F2710" s="68">
        <v>3091</v>
      </c>
      <c r="G2710" s="9">
        <v>742</v>
      </c>
      <c r="H2710" s="68">
        <v>336</v>
      </c>
      <c r="I2710" s="68">
        <v>0</v>
      </c>
      <c r="J2710" s="9">
        <v>0</v>
      </c>
      <c r="K2710" s="9">
        <v>0</v>
      </c>
      <c r="L2710" s="68">
        <v>9969</v>
      </c>
      <c r="M2710" s="8">
        <f t="shared" si="144"/>
        <v>52.746031746031747</v>
      </c>
      <c r="N2710" s="9">
        <v>33</v>
      </c>
      <c r="O2710" s="68">
        <v>4</v>
      </c>
      <c r="P2710" s="68">
        <v>3</v>
      </c>
      <c r="Q2710" s="68">
        <v>138424</v>
      </c>
      <c r="R2710" s="8">
        <f t="shared" si="145"/>
        <v>732.40211640211635</v>
      </c>
      <c r="S2710" s="5">
        <v>1</v>
      </c>
      <c r="T2710" s="5">
        <v>0</v>
      </c>
      <c r="U2710" s="5">
        <v>1</v>
      </c>
      <c r="V2710" s="5">
        <v>1</v>
      </c>
      <c r="W2710" s="5">
        <v>0</v>
      </c>
      <c r="X2710" s="5">
        <v>0</v>
      </c>
      <c r="Y2710" s="5">
        <v>0</v>
      </c>
      <c r="Z2710" s="5">
        <v>1</v>
      </c>
      <c r="AA2710" s="5">
        <v>0</v>
      </c>
      <c r="AB2710" s="5">
        <v>0</v>
      </c>
      <c r="AC2710" s="5">
        <v>1</v>
      </c>
      <c r="AD2710" s="5">
        <v>0</v>
      </c>
      <c r="AE2710" s="115">
        <v>82498</v>
      </c>
      <c r="AF2710" s="5">
        <v>1</v>
      </c>
    </row>
    <row r="2711" spans="1:32" x14ac:dyDescent="0.25">
      <c r="A2711" s="2">
        <v>2011</v>
      </c>
      <c r="B2711" s="1" t="s">
        <v>31</v>
      </c>
      <c r="C2711" s="8">
        <v>175</v>
      </c>
      <c r="D2711" s="8">
        <v>33588</v>
      </c>
      <c r="E2711" s="8">
        <f t="shared" si="143"/>
        <v>15994.285714285714</v>
      </c>
      <c r="F2711" s="8">
        <v>3648</v>
      </c>
      <c r="G2711" s="8">
        <v>1505</v>
      </c>
      <c r="H2711" s="8">
        <v>496</v>
      </c>
      <c r="I2711" s="8">
        <v>0</v>
      </c>
      <c r="J2711" s="8">
        <v>0</v>
      </c>
      <c r="K2711" s="8">
        <v>0</v>
      </c>
      <c r="L2711" s="8">
        <v>11347</v>
      </c>
      <c r="M2711" s="8">
        <f t="shared" si="144"/>
        <v>64.84</v>
      </c>
      <c r="N2711" s="8">
        <v>27</v>
      </c>
      <c r="O2711" s="8">
        <v>9</v>
      </c>
      <c r="P2711" s="8">
        <v>2</v>
      </c>
      <c r="Q2711" s="8">
        <v>197689</v>
      </c>
      <c r="R2711" s="8">
        <f t="shared" si="145"/>
        <v>1129.6514285714286</v>
      </c>
      <c r="S2711" s="5">
        <v>1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1</v>
      </c>
      <c r="AA2711" s="5">
        <v>0</v>
      </c>
      <c r="AB2711" s="5">
        <v>0</v>
      </c>
      <c r="AC2711" s="5">
        <v>1</v>
      </c>
      <c r="AD2711" s="5">
        <v>0</v>
      </c>
      <c r="AE2711" s="115">
        <v>102101</v>
      </c>
      <c r="AF2711" s="5">
        <v>1</v>
      </c>
    </row>
    <row r="2712" spans="1:32" x14ac:dyDescent="0.25">
      <c r="A2712" s="2">
        <v>2011</v>
      </c>
      <c r="B2712" s="1" t="s">
        <v>31</v>
      </c>
      <c r="C2712" s="8">
        <v>118</v>
      </c>
      <c r="D2712" s="8">
        <v>26788</v>
      </c>
      <c r="E2712" s="8">
        <f t="shared" si="143"/>
        <v>18918.079096045196</v>
      </c>
      <c r="F2712" s="8">
        <v>3698</v>
      </c>
      <c r="G2712" s="8">
        <v>1479</v>
      </c>
      <c r="H2712" s="8">
        <v>532</v>
      </c>
      <c r="I2712" s="8">
        <v>198</v>
      </c>
      <c r="J2712" s="8">
        <v>0</v>
      </c>
      <c r="K2712" s="8">
        <v>0</v>
      </c>
      <c r="L2712" s="8">
        <v>8900</v>
      </c>
      <c r="M2712" s="8">
        <f t="shared" si="144"/>
        <v>75.423728813559322</v>
      </c>
      <c r="N2712" s="8">
        <v>18</v>
      </c>
      <c r="O2712" s="8">
        <v>7</v>
      </c>
      <c r="P2712" s="8">
        <v>3</v>
      </c>
      <c r="Q2712" s="8">
        <v>218144</v>
      </c>
      <c r="R2712" s="8">
        <f t="shared" si="145"/>
        <v>1848.6779661016949</v>
      </c>
      <c r="S2712" s="5">
        <v>1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1</v>
      </c>
      <c r="AA2712" s="5">
        <v>1</v>
      </c>
      <c r="AB2712" s="5">
        <v>0</v>
      </c>
      <c r="AC2712" s="5">
        <v>1</v>
      </c>
      <c r="AD2712" s="5">
        <v>0</v>
      </c>
      <c r="AE2712" s="115">
        <v>86271</v>
      </c>
      <c r="AF2712" s="5">
        <v>1</v>
      </c>
    </row>
    <row r="2713" spans="1:32" x14ac:dyDescent="0.25">
      <c r="A2713" s="2">
        <v>2011</v>
      </c>
      <c r="B2713" s="1" t="s">
        <v>30</v>
      </c>
      <c r="C2713" s="8">
        <v>103</v>
      </c>
      <c r="D2713" s="8">
        <v>13227</v>
      </c>
      <c r="E2713" s="8">
        <f t="shared" si="143"/>
        <v>10701.456310679612</v>
      </c>
      <c r="F2713" s="8">
        <v>4943</v>
      </c>
      <c r="G2713" s="8">
        <v>1119</v>
      </c>
      <c r="H2713" s="8">
        <v>595</v>
      </c>
      <c r="I2713" s="8">
        <v>0</v>
      </c>
      <c r="J2713" s="8">
        <v>0</v>
      </c>
      <c r="K2713" s="8">
        <v>0</v>
      </c>
      <c r="L2713" s="8">
        <v>13256</v>
      </c>
      <c r="M2713" s="8">
        <f t="shared" si="144"/>
        <v>128.69902912621359</v>
      </c>
      <c r="N2713" s="8">
        <v>24</v>
      </c>
      <c r="O2713" s="8">
        <v>7</v>
      </c>
      <c r="P2713" s="8">
        <v>6</v>
      </c>
      <c r="Q2713" s="8">
        <v>117796</v>
      </c>
      <c r="R2713" s="8">
        <f t="shared" si="145"/>
        <v>1143.6504854368932</v>
      </c>
      <c r="S2713" s="5">
        <v>1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1</v>
      </c>
      <c r="AA2713" s="5">
        <v>0</v>
      </c>
      <c r="AB2713" s="5">
        <v>0</v>
      </c>
      <c r="AC2713" s="5">
        <v>1</v>
      </c>
      <c r="AD2713" s="5">
        <v>0</v>
      </c>
      <c r="AE2713" s="115">
        <v>50986</v>
      </c>
      <c r="AF2713" s="5">
        <v>0</v>
      </c>
    </row>
    <row r="2714" spans="1:32" x14ac:dyDescent="0.25">
      <c r="A2714" s="2">
        <v>2011</v>
      </c>
      <c r="B2714" s="1" t="s">
        <v>30</v>
      </c>
      <c r="C2714" s="8">
        <v>89</v>
      </c>
      <c r="D2714" s="8">
        <v>11197</v>
      </c>
      <c r="E2714" s="8">
        <f t="shared" si="143"/>
        <v>10484.082397003744</v>
      </c>
      <c r="F2714" s="8">
        <v>4930</v>
      </c>
      <c r="G2714" s="8">
        <v>1166</v>
      </c>
      <c r="H2714" s="8">
        <v>541</v>
      </c>
      <c r="I2714" s="8">
        <v>0</v>
      </c>
      <c r="J2714" s="8">
        <v>0</v>
      </c>
      <c r="K2714" s="8">
        <v>0</v>
      </c>
      <c r="L2714" s="8">
        <v>5410</v>
      </c>
      <c r="M2714" s="8">
        <f t="shared" si="144"/>
        <v>60.786516853932582</v>
      </c>
      <c r="N2714" s="8">
        <v>17</v>
      </c>
      <c r="O2714" s="8">
        <v>5</v>
      </c>
      <c r="P2714" s="8">
        <v>3</v>
      </c>
      <c r="Q2714" s="8">
        <v>72214</v>
      </c>
      <c r="R2714" s="8">
        <f t="shared" si="145"/>
        <v>811.39325842696633</v>
      </c>
      <c r="S2714" s="5">
        <v>1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1</v>
      </c>
      <c r="AA2714" s="5">
        <v>0</v>
      </c>
      <c r="AB2714" s="5">
        <v>0</v>
      </c>
      <c r="AC2714" s="5">
        <v>1</v>
      </c>
      <c r="AD2714" s="5">
        <v>0</v>
      </c>
      <c r="AE2714" s="115">
        <v>31767</v>
      </c>
      <c r="AF2714" s="5">
        <v>0</v>
      </c>
    </row>
    <row r="2715" spans="1:32" x14ac:dyDescent="0.25">
      <c r="A2715" s="2">
        <v>2011</v>
      </c>
      <c r="B2715" s="1" t="s">
        <v>30</v>
      </c>
      <c r="C2715" s="8">
        <v>88</v>
      </c>
      <c r="D2715" s="8">
        <v>16367</v>
      </c>
      <c r="E2715" s="8">
        <f t="shared" si="143"/>
        <v>15499.053030303032</v>
      </c>
      <c r="F2715" s="8">
        <v>878</v>
      </c>
      <c r="G2715" s="8">
        <v>1126</v>
      </c>
      <c r="H2715" s="8">
        <v>505</v>
      </c>
      <c r="I2715" s="8">
        <v>0</v>
      </c>
      <c r="J2715" s="8">
        <v>0</v>
      </c>
      <c r="K2715" s="8">
        <v>0</v>
      </c>
      <c r="L2715" s="8">
        <v>3376</v>
      </c>
      <c r="M2715" s="8">
        <f t="shared" si="144"/>
        <v>38.363636363636367</v>
      </c>
      <c r="N2715" s="8">
        <v>13</v>
      </c>
      <c r="O2715" s="8">
        <v>1</v>
      </c>
      <c r="P2715" s="8">
        <v>3</v>
      </c>
      <c r="Q2715" s="8">
        <v>109667</v>
      </c>
      <c r="R2715" s="8">
        <f t="shared" si="145"/>
        <v>1246.215909090909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1</v>
      </c>
      <c r="AA2715" s="5">
        <v>0</v>
      </c>
      <c r="AB2715" s="5">
        <v>0</v>
      </c>
      <c r="AC2715" s="5">
        <v>1</v>
      </c>
      <c r="AD2715" s="5">
        <v>0</v>
      </c>
      <c r="AE2715" s="115">
        <v>52189</v>
      </c>
      <c r="AF2715" s="5">
        <v>1</v>
      </c>
    </row>
    <row r="2716" spans="1:32" x14ac:dyDescent="0.25">
      <c r="A2716" s="2">
        <v>2011</v>
      </c>
      <c r="B2716" s="1" t="s">
        <v>31</v>
      </c>
      <c r="C2716" s="8">
        <v>10</v>
      </c>
      <c r="D2716" s="8">
        <v>505</v>
      </c>
      <c r="E2716" s="8">
        <f t="shared" ref="E2716:E2757" si="146">D2716/C2716/12*1000</f>
        <v>4208.333333333333</v>
      </c>
      <c r="F2716" s="8">
        <v>1532</v>
      </c>
      <c r="G2716" s="8">
        <v>0</v>
      </c>
      <c r="H2716" s="8">
        <v>0</v>
      </c>
      <c r="I2716" s="8">
        <v>0</v>
      </c>
      <c r="J2716" s="8">
        <v>0</v>
      </c>
      <c r="K2716" s="8">
        <v>0</v>
      </c>
      <c r="L2716" s="8">
        <v>795</v>
      </c>
      <c r="M2716" s="8">
        <f t="shared" si="144"/>
        <v>79.5</v>
      </c>
      <c r="N2716" s="8">
        <v>1</v>
      </c>
      <c r="O2716" s="8">
        <v>1</v>
      </c>
      <c r="P2716" s="8">
        <v>0</v>
      </c>
      <c r="Q2716" s="8">
        <v>10591</v>
      </c>
      <c r="R2716" s="8">
        <f t="shared" si="145"/>
        <v>1059.0999999999999</v>
      </c>
      <c r="S2716" s="5">
        <v>1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  <c r="Z2716" s="5">
        <v>0</v>
      </c>
      <c r="AA2716" s="5">
        <v>0</v>
      </c>
      <c r="AB2716" s="5">
        <v>0</v>
      </c>
      <c r="AC2716" s="5">
        <v>0</v>
      </c>
      <c r="AD2716" s="5">
        <v>0</v>
      </c>
      <c r="AE2716" s="115">
        <v>11726</v>
      </c>
      <c r="AF2716" s="5">
        <v>0</v>
      </c>
    </row>
    <row r="2717" spans="1:32" x14ac:dyDescent="0.25">
      <c r="A2717" s="2">
        <v>2011</v>
      </c>
      <c r="B2717" s="1" t="s">
        <v>29</v>
      </c>
      <c r="C2717" s="8">
        <v>9</v>
      </c>
      <c r="D2717" s="8">
        <v>1162</v>
      </c>
      <c r="E2717" s="8">
        <f t="shared" si="146"/>
        <v>10759.259259259259</v>
      </c>
      <c r="F2717" s="8">
        <v>1781</v>
      </c>
      <c r="G2717" s="8">
        <v>0</v>
      </c>
      <c r="H2717" s="8">
        <v>0</v>
      </c>
      <c r="I2717" s="8">
        <v>0</v>
      </c>
      <c r="J2717" s="8">
        <v>0</v>
      </c>
      <c r="K2717" s="8">
        <v>0</v>
      </c>
      <c r="L2717" s="8">
        <v>728</v>
      </c>
      <c r="M2717" s="8">
        <f t="shared" si="144"/>
        <v>80.888888888888886</v>
      </c>
      <c r="N2717" s="8">
        <v>0</v>
      </c>
      <c r="O2717" s="8">
        <v>1</v>
      </c>
      <c r="P2717" s="8">
        <v>0</v>
      </c>
      <c r="Q2717" s="8">
        <v>7889</v>
      </c>
      <c r="R2717" s="8">
        <f t="shared" si="145"/>
        <v>876.55555555555554</v>
      </c>
      <c r="S2717" s="5">
        <v>1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0</v>
      </c>
      <c r="AD2717" s="5">
        <v>0</v>
      </c>
      <c r="AE2717" s="115">
        <v>6113</v>
      </c>
      <c r="AF2717" s="5">
        <v>1</v>
      </c>
    </row>
    <row r="2718" spans="1:32" x14ac:dyDescent="0.25">
      <c r="A2718" s="2">
        <v>2011</v>
      </c>
      <c r="B2718" s="1" t="s">
        <v>29</v>
      </c>
      <c r="C2718" s="8">
        <v>66</v>
      </c>
      <c r="D2718" s="8">
        <v>4668</v>
      </c>
      <c r="E2718" s="8">
        <f t="shared" si="146"/>
        <v>5893.9393939393949</v>
      </c>
      <c r="F2718" s="8">
        <v>2275</v>
      </c>
      <c r="G2718" s="8">
        <v>618</v>
      </c>
      <c r="H2718" s="8">
        <v>422</v>
      </c>
      <c r="I2718" s="8">
        <v>0</v>
      </c>
      <c r="J2718" s="8">
        <v>0</v>
      </c>
      <c r="K2718" s="8">
        <v>0</v>
      </c>
      <c r="L2718" s="8">
        <v>142</v>
      </c>
      <c r="M2718" s="8">
        <f t="shared" si="144"/>
        <v>2.1515151515151514</v>
      </c>
      <c r="N2718" s="8">
        <v>0</v>
      </c>
      <c r="O2718" s="8">
        <v>0</v>
      </c>
      <c r="P2718" s="8">
        <v>0</v>
      </c>
      <c r="Q2718" s="8">
        <v>9800</v>
      </c>
      <c r="R2718" s="8">
        <f t="shared" si="145"/>
        <v>148.4848484848485</v>
      </c>
      <c r="S2718" s="5">
        <v>1</v>
      </c>
      <c r="T2718" s="5">
        <v>0</v>
      </c>
      <c r="U2718" s="5">
        <v>1</v>
      </c>
      <c r="V2718" s="5">
        <v>0</v>
      </c>
      <c r="W2718" s="5">
        <v>0</v>
      </c>
      <c r="X2718" s="5">
        <v>0</v>
      </c>
      <c r="Y2718" s="5">
        <v>0</v>
      </c>
      <c r="Z2718" s="5">
        <v>1</v>
      </c>
      <c r="AA2718" s="5">
        <v>0</v>
      </c>
      <c r="AB2718" s="5">
        <v>0</v>
      </c>
      <c r="AC2718" s="5">
        <v>1</v>
      </c>
      <c r="AD2718" s="5">
        <v>0</v>
      </c>
      <c r="AE2718" s="115">
        <v>13191</v>
      </c>
      <c r="AF2718" s="5">
        <v>0</v>
      </c>
    </row>
    <row r="2719" spans="1:32" x14ac:dyDescent="0.25">
      <c r="A2719" s="2">
        <v>2011</v>
      </c>
      <c r="B2719" s="1" t="s">
        <v>29</v>
      </c>
      <c r="C2719" s="8">
        <v>58</v>
      </c>
      <c r="D2719" s="8">
        <v>5316</v>
      </c>
      <c r="E2719" s="8">
        <f t="shared" si="146"/>
        <v>7637.9310344827591</v>
      </c>
      <c r="F2719" s="8">
        <v>3522</v>
      </c>
      <c r="G2719" s="8">
        <v>582</v>
      </c>
      <c r="H2719" s="8">
        <v>322</v>
      </c>
      <c r="I2719" s="8">
        <v>0</v>
      </c>
      <c r="J2719" s="8">
        <v>0</v>
      </c>
      <c r="K2719" s="8">
        <v>0</v>
      </c>
      <c r="L2719" s="8">
        <v>3259</v>
      </c>
      <c r="M2719" s="8">
        <f t="shared" si="144"/>
        <v>56.189655172413794</v>
      </c>
      <c r="N2719" s="8">
        <v>14</v>
      </c>
      <c r="O2719" s="8">
        <v>2</v>
      </c>
      <c r="P2719" s="8">
        <v>2</v>
      </c>
      <c r="Q2719" s="15">
        <v>14211</v>
      </c>
      <c r="R2719" s="8">
        <f t="shared" si="145"/>
        <v>245.01724137931035</v>
      </c>
      <c r="S2719" s="5">
        <v>1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1</v>
      </c>
      <c r="AA2719" s="5">
        <v>0</v>
      </c>
      <c r="AB2719" s="5">
        <v>0</v>
      </c>
      <c r="AC2719" s="5">
        <v>1</v>
      </c>
      <c r="AD2719" s="5">
        <v>0</v>
      </c>
      <c r="AE2719" s="115">
        <v>15925</v>
      </c>
      <c r="AF2719" s="5">
        <v>1</v>
      </c>
    </row>
    <row r="2720" spans="1:32" x14ac:dyDescent="0.25">
      <c r="A2720" s="2">
        <v>2011</v>
      </c>
      <c r="B2720" s="1" t="s">
        <v>29</v>
      </c>
      <c r="C2720" s="8">
        <v>20</v>
      </c>
      <c r="D2720" s="8">
        <v>3839</v>
      </c>
      <c r="E2720" s="8">
        <f t="shared" si="146"/>
        <v>15995.833333333332</v>
      </c>
      <c r="F2720" s="8">
        <v>1139</v>
      </c>
      <c r="G2720" s="8">
        <v>0</v>
      </c>
      <c r="H2720" s="8">
        <v>0</v>
      </c>
      <c r="I2720" s="8">
        <v>0</v>
      </c>
      <c r="J2720" s="8">
        <v>0</v>
      </c>
      <c r="K2720" s="8">
        <v>0</v>
      </c>
      <c r="L2720" s="8">
        <v>1334</v>
      </c>
      <c r="M2720" s="8">
        <f t="shared" si="144"/>
        <v>66.7</v>
      </c>
      <c r="N2720" s="8">
        <v>7</v>
      </c>
      <c r="O2720" s="8">
        <v>0</v>
      </c>
      <c r="P2720" s="8">
        <v>0</v>
      </c>
      <c r="Q2720" s="8">
        <v>175204</v>
      </c>
      <c r="R2720" s="8">
        <f t="shared" si="145"/>
        <v>8760.2000000000007</v>
      </c>
      <c r="S2720" s="5">
        <v>0</v>
      </c>
      <c r="T2720" s="5">
        <v>0</v>
      </c>
      <c r="U2720" s="5">
        <v>1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0</v>
      </c>
      <c r="AD2720" s="5">
        <v>0</v>
      </c>
      <c r="AE2720" s="115">
        <v>58491</v>
      </c>
      <c r="AF2720" s="5">
        <v>1</v>
      </c>
    </row>
    <row r="2721" spans="1:32" x14ac:dyDescent="0.25">
      <c r="A2721" s="2">
        <v>2011</v>
      </c>
      <c r="B2721" s="1" t="s">
        <v>29</v>
      </c>
      <c r="C2721" s="8">
        <v>33</v>
      </c>
      <c r="D2721" s="8">
        <v>2093</v>
      </c>
      <c r="E2721" s="8">
        <f t="shared" si="146"/>
        <v>5285.3535353535353</v>
      </c>
      <c r="F2721" s="8">
        <v>720</v>
      </c>
      <c r="G2721" s="8">
        <v>185</v>
      </c>
      <c r="H2721" s="8">
        <v>77</v>
      </c>
      <c r="I2721" s="8">
        <v>0</v>
      </c>
      <c r="J2721" s="8">
        <v>0</v>
      </c>
      <c r="K2721" s="8">
        <v>0</v>
      </c>
      <c r="L2721" s="8">
        <v>415</v>
      </c>
      <c r="M2721" s="8">
        <f t="shared" si="144"/>
        <v>12.575757575757576</v>
      </c>
      <c r="N2721" s="8">
        <v>1</v>
      </c>
      <c r="O2721" s="8">
        <v>1</v>
      </c>
      <c r="P2721" s="8">
        <v>0</v>
      </c>
      <c r="Q2721" s="8">
        <v>4265</v>
      </c>
      <c r="R2721" s="8">
        <f t="shared" si="145"/>
        <v>129.24242424242425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1</v>
      </c>
      <c r="AA2721" s="5">
        <v>0</v>
      </c>
      <c r="AB2721" s="5">
        <v>0</v>
      </c>
      <c r="AC2721" s="5">
        <v>1</v>
      </c>
      <c r="AD2721" s="5">
        <v>0</v>
      </c>
      <c r="AE2721" s="115">
        <v>3370</v>
      </c>
      <c r="AF2721" s="5">
        <v>0</v>
      </c>
    </row>
    <row r="2722" spans="1:32" x14ac:dyDescent="0.25">
      <c r="A2722" s="2">
        <v>2011</v>
      </c>
      <c r="B2722" s="1" t="s">
        <v>31</v>
      </c>
      <c r="C2722" s="8">
        <v>57</v>
      </c>
      <c r="D2722" s="8">
        <v>5615</v>
      </c>
      <c r="E2722" s="8">
        <f t="shared" si="146"/>
        <v>8209.064327485381</v>
      </c>
      <c r="F2722" s="8">
        <v>5845</v>
      </c>
      <c r="G2722" s="8">
        <v>274</v>
      </c>
      <c r="H2722" s="8">
        <v>209</v>
      </c>
      <c r="I2722" s="8">
        <v>0</v>
      </c>
      <c r="J2722" s="8">
        <v>0</v>
      </c>
      <c r="K2722" s="8">
        <v>0</v>
      </c>
      <c r="L2722" s="8">
        <v>3004</v>
      </c>
      <c r="M2722" s="8">
        <f t="shared" si="144"/>
        <v>52.701754385964911</v>
      </c>
      <c r="N2722" s="8">
        <v>4</v>
      </c>
      <c r="O2722" s="8">
        <v>3</v>
      </c>
      <c r="P2722" s="8">
        <v>0</v>
      </c>
      <c r="Q2722" s="8">
        <v>36660</v>
      </c>
      <c r="R2722" s="8">
        <f t="shared" si="145"/>
        <v>643.15789473684208</v>
      </c>
      <c r="S2722" s="5">
        <v>1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1</v>
      </c>
      <c r="AA2722" s="5">
        <v>0</v>
      </c>
      <c r="AB2722" s="5">
        <v>0</v>
      </c>
      <c r="AC2722" s="5">
        <v>1</v>
      </c>
      <c r="AD2722" s="5">
        <v>0</v>
      </c>
      <c r="AE2722" s="115">
        <v>29412</v>
      </c>
      <c r="AF2722" s="5">
        <v>0</v>
      </c>
    </row>
    <row r="2723" spans="1:32" x14ac:dyDescent="0.25">
      <c r="A2723" s="2">
        <v>2011</v>
      </c>
      <c r="B2723" s="1" t="s">
        <v>31</v>
      </c>
      <c r="C2723" s="8">
        <v>145</v>
      </c>
      <c r="D2723" s="8">
        <v>15177</v>
      </c>
      <c r="E2723" s="8">
        <f t="shared" si="146"/>
        <v>8722.4137931034475</v>
      </c>
      <c r="F2723" s="8">
        <v>5945</v>
      </c>
      <c r="G2723" s="8">
        <v>1344</v>
      </c>
      <c r="H2723" s="8">
        <v>507</v>
      </c>
      <c r="I2723" s="8">
        <v>0</v>
      </c>
      <c r="J2723" s="8">
        <v>0</v>
      </c>
      <c r="K2723" s="8">
        <v>0</v>
      </c>
      <c r="L2723" s="8">
        <v>9172</v>
      </c>
      <c r="M2723" s="8">
        <f t="shared" si="144"/>
        <v>63.255172413793105</v>
      </c>
      <c r="N2723" s="8">
        <v>23</v>
      </c>
      <c r="O2723" s="8">
        <v>6</v>
      </c>
      <c r="P2723" s="8">
        <v>2</v>
      </c>
      <c r="Q2723" s="8">
        <v>113550</v>
      </c>
      <c r="R2723" s="8">
        <f t="shared" si="145"/>
        <v>783.10344827586209</v>
      </c>
      <c r="S2723" s="5">
        <v>1</v>
      </c>
      <c r="T2723" s="5">
        <v>0</v>
      </c>
      <c r="U2723" s="5">
        <v>1</v>
      </c>
      <c r="V2723" s="5">
        <v>0</v>
      </c>
      <c r="W2723" s="5">
        <v>0</v>
      </c>
      <c r="X2723" s="5">
        <v>0</v>
      </c>
      <c r="Y2723" s="5">
        <v>0</v>
      </c>
      <c r="Z2723" s="5">
        <v>1</v>
      </c>
      <c r="AA2723" s="5">
        <v>0</v>
      </c>
      <c r="AB2723" s="5">
        <v>0</v>
      </c>
      <c r="AC2723" s="5">
        <v>1</v>
      </c>
      <c r="AD2723" s="5">
        <v>0</v>
      </c>
      <c r="AE2723" s="115">
        <v>34993</v>
      </c>
      <c r="AF2723" s="5">
        <v>0</v>
      </c>
    </row>
    <row r="2724" spans="1:32" x14ac:dyDescent="0.25">
      <c r="A2724" s="2">
        <v>2011</v>
      </c>
      <c r="B2724" s="1" t="s">
        <v>29</v>
      </c>
      <c r="C2724" s="8">
        <v>98</v>
      </c>
      <c r="D2724" s="8">
        <v>10593</v>
      </c>
      <c r="E2724" s="8">
        <f t="shared" si="146"/>
        <v>9007.6530612244896</v>
      </c>
      <c r="F2724" s="8">
        <v>5371</v>
      </c>
      <c r="G2724" s="8">
        <v>749</v>
      </c>
      <c r="H2724" s="8">
        <v>409</v>
      </c>
      <c r="I2724" s="8">
        <v>0</v>
      </c>
      <c r="J2724" s="8">
        <v>0</v>
      </c>
      <c r="K2724" s="8">
        <v>0</v>
      </c>
      <c r="L2724" s="8">
        <v>3859</v>
      </c>
      <c r="M2724" s="8">
        <f t="shared" si="144"/>
        <v>39.377551020408163</v>
      </c>
      <c r="N2724" s="8">
        <v>15</v>
      </c>
      <c r="O2724" s="8">
        <v>3</v>
      </c>
      <c r="P2724" s="8">
        <v>1</v>
      </c>
      <c r="Q2724" s="8">
        <v>90131</v>
      </c>
      <c r="R2724" s="8">
        <f t="shared" si="145"/>
        <v>919.70408163265301</v>
      </c>
      <c r="S2724" s="5">
        <v>1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1</v>
      </c>
      <c r="AA2724" s="5">
        <v>0</v>
      </c>
      <c r="AB2724" s="5">
        <v>0</v>
      </c>
      <c r="AC2724" s="5">
        <v>1</v>
      </c>
      <c r="AD2724" s="5">
        <v>0</v>
      </c>
      <c r="AE2724" s="115">
        <v>26524</v>
      </c>
      <c r="AF2724" s="5">
        <v>0</v>
      </c>
    </row>
    <row r="2725" spans="1:32" x14ac:dyDescent="0.25">
      <c r="A2725" s="2">
        <v>2011</v>
      </c>
      <c r="B2725" s="1" t="s">
        <v>31</v>
      </c>
      <c r="C2725" s="8">
        <v>170</v>
      </c>
      <c r="D2725" s="8">
        <v>18983</v>
      </c>
      <c r="E2725" s="8">
        <f t="shared" si="146"/>
        <v>9305.3921568627466</v>
      </c>
      <c r="F2725" s="8">
        <v>5580</v>
      </c>
      <c r="G2725" s="8">
        <v>1587</v>
      </c>
      <c r="H2725" s="8">
        <v>542</v>
      </c>
      <c r="I2725" s="8">
        <v>0</v>
      </c>
      <c r="J2725" s="8">
        <v>0</v>
      </c>
      <c r="K2725" s="8">
        <v>0</v>
      </c>
      <c r="L2725" s="8">
        <v>9434</v>
      </c>
      <c r="M2725" s="8">
        <f t="shared" si="144"/>
        <v>55.494117647058822</v>
      </c>
      <c r="N2725" s="8">
        <v>28</v>
      </c>
      <c r="O2725" s="8">
        <v>6</v>
      </c>
      <c r="P2725" s="8">
        <v>2</v>
      </c>
      <c r="Q2725" s="8">
        <v>108750</v>
      </c>
      <c r="R2725" s="8">
        <f t="shared" si="145"/>
        <v>639.70588235294122</v>
      </c>
      <c r="S2725" s="5">
        <v>1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1</v>
      </c>
      <c r="AA2725" s="5">
        <v>0</v>
      </c>
      <c r="AB2725" s="5">
        <v>0</v>
      </c>
      <c r="AC2725" s="5">
        <v>1</v>
      </c>
      <c r="AD2725" s="5">
        <v>0</v>
      </c>
      <c r="AE2725" s="115">
        <v>45900</v>
      </c>
      <c r="AF2725" s="5">
        <v>1</v>
      </c>
    </row>
    <row r="2726" spans="1:32" x14ac:dyDescent="0.25">
      <c r="A2726" s="2">
        <v>2011</v>
      </c>
      <c r="B2726" s="1" t="s">
        <v>29</v>
      </c>
      <c r="C2726" s="8">
        <v>24</v>
      </c>
      <c r="D2726" s="8">
        <v>3123</v>
      </c>
      <c r="E2726" s="8">
        <f t="shared" si="146"/>
        <v>10843.75</v>
      </c>
      <c r="F2726" s="8">
        <v>0</v>
      </c>
      <c r="G2726" s="8">
        <v>446</v>
      </c>
      <c r="H2726" s="8">
        <v>135</v>
      </c>
      <c r="I2726" s="8">
        <v>0</v>
      </c>
      <c r="J2726" s="8">
        <v>0</v>
      </c>
      <c r="K2726" s="8">
        <v>0</v>
      </c>
      <c r="L2726" s="8">
        <v>710</v>
      </c>
      <c r="M2726" s="8">
        <f t="shared" si="144"/>
        <v>29.583333333333332</v>
      </c>
      <c r="N2726" s="8">
        <v>3</v>
      </c>
      <c r="O2726" s="8">
        <v>0</v>
      </c>
      <c r="P2726" s="8">
        <v>0</v>
      </c>
      <c r="Q2726" s="8">
        <v>740</v>
      </c>
      <c r="R2726" s="8">
        <f t="shared" si="145"/>
        <v>30.833333333333332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1</v>
      </c>
      <c r="AA2726" s="5">
        <v>0</v>
      </c>
      <c r="AB2726" s="5">
        <v>0</v>
      </c>
      <c r="AC2726" s="5">
        <v>1</v>
      </c>
      <c r="AD2726" s="5">
        <v>0</v>
      </c>
      <c r="AE2726" s="115">
        <v>19287</v>
      </c>
      <c r="AF2726" s="5">
        <v>1</v>
      </c>
    </row>
    <row r="2727" spans="1:32" x14ac:dyDescent="0.25">
      <c r="A2727" s="2">
        <v>2011</v>
      </c>
      <c r="B2727" s="1" t="s">
        <v>36</v>
      </c>
      <c r="C2727" s="8">
        <v>11</v>
      </c>
      <c r="D2727" s="8">
        <v>1383</v>
      </c>
      <c r="E2727" s="8">
        <f t="shared" si="146"/>
        <v>10477.272727272728</v>
      </c>
      <c r="F2727" s="8">
        <v>1044</v>
      </c>
      <c r="G2727" s="8">
        <v>368</v>
      </c>
      <c r="H2727" s="8">
        <v>76</v>
      </c>
      <c r="I2727" s="8">
        <v>0</v>
      </c>
      <c r="J2727" s="8">
        <v>0</v>
      </c>
      <c r="K2727" s="8">
        <v>0</v>
      </c>
      <c r="L2727" s="8">
        <v>1282</v>
      </c>
      <c r="M2727" s="8">
        <f t="shared" si="144"/>
        <v>116.54545454545455</v>
      </c>
      <c r="N2727" s="8">
        <v>4</v>
      </c>
      <c r="O2727" s="8">
        <v>1</v>
      </c>
      <c r="P2727" s="8">
        <v>1</v>
      </c>
      <c r="Q2727" s="8">
        <v>13179</v>
      </c>
      <c r="R2727" s="8">
        <f t="shared" si="145"/>
        <v>1198.090909090909</v>
      </c>
      <c r="S2727" s="5">
        <v>1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1</v>
      </c>
      <c r="AA2727" s="5">
        <v>0</v>
      </c>
      <c r="AB2727" s="5">
        <v>0</v>
      </c>
      <c r="AC2727" s="5">
        <v>1</v>
      </c>
      <c r="AD2727" s="5">
        <v>0</v>
      </c>
      <c r="AE2727" s="115">
        <v>14459</v>
      </c>
      <c r="AF2727" s="5">
        <v>0</v>
      </c>
    </row>
    <row r="2728" spans="1:32" x14ac:dyDescent="0.25">
      <c r="A2728" s="2">
        <v>2011</v>
      </c>
      <c r="B2728" s="1" t="s">
        <v>29</v>
      </c>
      <c r="C2728" s="8">
        <v>20</v>
      </c>
      <c r="D2728" s="8">
        <v>1049</v>
      </c>
      <c r="E2728" s="8">
        <f t="shared" si="146"/>
        <v>4370.8333333333339</v>
      </c>
      <c r="F2728" s="8">
        <v>1279</v>
      </c>
      <c r="G2728" s="8">
        <v>0</v>
      </c>
      <c r="H2728" s="8">
        <v>0</v>
      </c>
      <c r="I2728" s="8">
        <v>0</v>
      </c>
      <c r="J2728" s="8">
        <v>0</v>
      </c>
      <c r="K2728" s="8">
        <v>0</v>
      </c>
      <c r="L2728" s="8">
        <v>1087</v>
      </c>
      <c r="M2728" s="8">
        <f t="shared" si="144"/>
        <v>54.35</v>
      </c>
      <c r="N2728" s="8">
        <v>4</v>
      </c>
      <c r="O2728" s="8">
        <v>1</v>
      </c>
      <c r="P2728" s="8">
        <v>0</v>
      </c>
      <c r="Q2728" s="8">
        <v>12522</v>
      </c>
      <c r="R2728" s="8">
        <f t="shared" si="145"/>
        <v>626.1</v>
      </c>
      <c r="S2728" s="5">
        <v>1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0</v>
      </c>
      <c r="AD2728" s="5">
        <v>0</v>
      </c>
      <c r="AE2728" s="115">
        <v>3742</v>
      </c>
      <c r="AF2728" s="5">
        <v>1</v>
      </c>
    </row>
    <row r="2729" spans="1:32" x14ac:dyDescent="0.25">
      <c r="A2729" s="2">
        <v>2011</v>
      </c>
      <c r="B2729" s="1" t="s">
        <v>29</v>
      </c>
      <c r="C2729" s="8">
        <v>168</v>
      </c>
      <c r="D2729" s="8">
        <v>33153</v>
      </c>
      <c r="E2729" s="8">
        <f t="shared" si="146"/>
        <v>16444.940476190477</v>
      </c>
      <c r="F2729" s="8">
        <v>79</v>
      </c>
      <c r="G2729" s="8">
        <v>0</v>
      </c>
      <c r="H2729" s="8">
        <v>0</v>
      </c>
      <c r="I2729" s="8">
        <v>0</v>
      </c>
      <c r="J2729" s="8">
        <v>501.3</v>
      </c>
      <c r="K2729" s="8">
        <v>389.23399999999998</v>
      </c>
      <c r="L2729" s="8">
        <v>6514</v>
      </c>
      <c r="M2729" s="8">
        <f t="shared" si="144"/>
        <v>38.773809523809526</v>
      </c>
      <c r="N2729" s="8">
        <v>5</v>
      </c>
      <c r="O2729" s="8">
        <v>0</v>
      </c>
      <c r="P2729" s="8">
        <v>0</v>
      </c>
      <c r="Q2729" s="8">
        <v>391557</v>
      </c>
      <c r="R2729" s="8">
        <f t="shared" si="145"/>
        <v>2330.6964285714284</v>
      </c>
      <c r="S2729" s="5">
        <v>1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1</v>
      </c>
      <c r="AC2729" s="5">
        <v>0</v>
      </c>
      <c r="AD2729" s="5">
        <v>1</v>
      </c>
      <c r="AE2729" s="115">
        <v>329738</v>
      </c>
      <c r="AF2729" s="5">
        <v>1</v>
      </c>
    </row>
    <row r="2730" spans="1:32" x14ac:dyDescent="0.25">
      <c r="A2730" s="2">
        <v>2011</v>
      </c>
      <c r="B2730" s="1" t="s">
        <v>29</v>
      </c>
      <c r="C2730" s="15">
        <v>124</v>
      </c>
      <c r="D2730" s="15">
        <v>15455</v>
      </c>
      <c r="E2730" s="8">
        <f t="shared" si="146"/>
        <v>10386.424731182797</v>
      </c>
      <c r="F2730" s="15">
        <v>4599</v>
      </c>
      <c r="G2730" s="15">
        <v>1510</v>
      </c>
      <c r="H2730" s="15">
        <v>525</v>
      </c>
      <c r="I2730" s="15">
        <v>0</v>
      </c>
      <c r="J2730" s="15">
        <v>0</v>
      </c>
      <c r="K2730" s="15">
        <v>0</v>
      </c>
      <c r="L2730" s="15">
        <v>7445</v>
      </c>
      <c r="M2730" s="8">
        <f t="shared" si="144"/>
        <v>60.04032258064516</v>
      </c>
      <c r="N2730" s="15">
        <v>24</v>
      </c>
      <c r="O2730" s="15">
        <v>5</v>
      </c>
      <c r="P2730" s="15">
        <v>2</v>
      </c>
      <c r="Q2730" s="15">
        <v>51712</v>
      </c>
      <c r="R2730" s="8">
        <f t="shared" si="145"/>
        <v>417.03225806451616</v>
      </c>
      <c r="S2730" s="5">
        <v>1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1</v>
      </c>
      <c r="AA2730" s="5">
        <v>0</v>
      </c>
      <c r="AB2730" s="5">
        <v>0</v>
      </c>
      <c r="AC2730" s="5">
        <v>1</v>
      </c>
      <c r="AD2730" s="5">
        <v>0</v>
      </c>
      <c r="AE2730" s="115">
        <v>40970</v>
      </c>
      <c r="AF2730" s="5">
        <v>0</v>
      </c>
    </row>
    <row r="2731" spans="1:32" x14ac:dyDescent="0.25">
      <c r="A2731" s="2">
        <v>2011</v>
      </c>
      <c r="B2731" s="1" t="s">
        <v>30</v>
      </c>
      <c r="C2731" s="15">
        <v>30</v>
      </c>
      <c r="D2731" s="15">
        <v>2418</v>
      </c>
      <c r="E2731" s="8">
        <f t="shared" si="146"/>
        <v>6716.6666666666661</v>
      </c>
      <c r="F2731" s="15">
        <v>2267</v>
      </c>
      <c r="G2731" s="15">
        <v>208</v>
      </c>
      <c r="H2731" s="15">
        <v>157</v>
      </c>
      <c r="I2731" s="15">
        <v>0</v>
      </c>
      <c r="J2731" s="15">
        <v>0</v>
      </c>
      <c r="K2731" s="15">
        <v>0</v>
      </c>
      <c r="L2731" s="15">
        <v>1845</v>
      </c>
      <c r="M2731" s="8">
        <f t="shared" si="144"/>
        <v>61.5</v>
      </c>
      <c r="N2731" s="15">
        <v>5</v>
      </c>
      <c r="O2731" s="15">
        <v>3</v>
      </c>
      <c r="P2731" s="15">
        <v>0</v>
      </c>
      <c r="Q2731" s="15">
        <v>14779</v>
      </c>
      <c r="R2731" s="8">
        <f t="shared" si="145"/>
        <v>492.63333333333333</v>
      </c>
      <c r="S2731" s="5">
        <v>1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1</v>
      </c>
      <c r="AA2731" s="5">
        <v>0</v>
      </c>
      <c r="AB2731" s="5">
        <v>0</v>
      </c>
      <c r="AC2731" s="5">
        <v>1</v>
      </c>
      <c r="AD2731" s="5">
        <v>0</v>
      </c>
      <c r="AE2731" s="115">
        <v>6021</v>
      </c>
      <c r="AF2731" s="5">
        <v>0</v>
      </c>
    </row>
    <row r="2732" spans="1:32" x14ac:dyDescent="0.25">
      <c r="A2732" s="2">
        <v>2011</v>
      </c>
      <c r="B2732" s="1" t="s">
        <v>36</v>
      </c>
      <c r="C2732" s="15">
        <v>118</v>
      </c>
      <c r="D2732" s="15">
        <v>9959</v>
      </c>
      <c r="E2732" s="8">
        <f t="shared" si="146"/>
        <v>7033.1920903954797</v>
      </c>
      <c r="F2732" s="15">
        <v>9146</v>
      </c>
      <c r="G2732" s="15">
        <v>848</v>
      </c>
      <c r="H2732" s="15">
        <v>432</v>
      </c>
      <c r="I2732" s="15">
        <v>0</v>
      </c>
      <c r="J2732" s="15">
        <v>0</v>
      </c>
      <c r="K2732" s="15">
        <v>0</v>
      </c>
      <c r="L2732" s="15">
        <v>7851</v>
      </c>
      <c r="M2732" s="8">
        <f t="shared" si="144"/>
        <v>66.533898305084747</v>
      </c>
      <c r="N2732" s="15">
        <v>29</v>
      </c>
      <c r="O2732" s="15">
        <v>5</v>
      </c>
      <c r="P2732" s="15">
        <v>3</v>
      </c>
      <c r="Q2732" s="15">
        <v>82033</v>
      </c>
      <c r="R2732" s="8">
        <f t="shared" si="145"/>
        <v>695.19491525423734</v>
      </c>
      <c r="S2732" s="5">
        <v>1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1</v>
      </c>
      <c r="AA2732" s="5">
        <v>0</v>
      </c>
      <c r="AB2732" s="5">
        <v>0</v>
      </c>
      <c r="AC2732" s="5">
        <v>1</v>
      </c>
      <c r="AD2732" s="5">
        <v>0</v>
      </c>
      <c r="AE2732" s="115">
        <v>56036</v>
      </c>
      <c r="AF2732" s="5">
        <v>1</v>
      </c>
    </row>
    <row r="2733" spans="1:32" x14ac:dyDescent="0.25">
      <c r="A2733" s="2">
        <v>2011</v>
      </c>
      <c r="B2733" s="1" t="s">
        <v>30</v>
      </c>
      <c r="C2733" s="15">
        <v>29</v>
      </c>
      <c r="D2733" s="15">
        <v>2944</v>
      </c>
      <c r="E2733" s="8">
        <f t="shared" si="146"/>
        <v>8459.7701149425284</v>
      </c>
      <c r="F2733" s="15">
        <v>1320</v>
      </c>
      <c r="G2733" s="15">
        <v>174</v>
      </c>
      <c r="H2733" s="15">
        <v>150</v>
      </c>
      <c r="I2733" s="15">
        <v>0</v>
      </c>
      <c r="J2733" s="15">
        <v>0</v>
      </c>
      <c r="K2733" s="15">
        <v>0</v>
      </c>
      <c r="L2733" s="15">
        <v>1575</v>
      </c>
      <c r="M2733" s="8">
        <f t="shared" si="144"/>
        <v>54.310344827586206</v>
      </c>
      <c r="N2733" s="15">
        <v>1</v>
      </c>
      <c r="O2733" s="15">
        <v>0</v>
      </c>
      <c r="P2733" s="15">
        <v>0</v>
      </c>
      <c r="Q2733" s="15">
        <v>4046</v>
      </c>
      <c r="R2733" s="8">
        <f t="shared" si="145"/>
        <v>139.51724137931035</v>
      </c>
      <c r="S2733" s="5">
        <v>1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1</v>
      </c>
      <c r="AA2733" s="5">
        <v>0</v>
      </c>
      <c r="AB2733" s="5">
        <v>0</v>
      </c>
      <c r="AC2733" s="5">
        <v>1</v>
      </c>
      <c r="AD2733" s="5">
        <v>0</v>
      </c>
      <c r="AE2733" s="115">
        <v>9472</v>
      </c>
      <c r="AF2733" s="5">
        <v>0</v>
      </c>
    </row>
    <row r="2734" spans="1:32" x14ac:dyDescent="0.25">
      <c r="A2734" s="2">
        <v>2011</v>
      </c>
      <c r="B2734" s="1" t="s">
        <v>29</v>
      </c>
      <c r="C2734" s="15">
        <v>95</v>
      </c>
      <c r="D2734" s="15">
        <v>12157</v>
      </c>
      <c r="E2734" s="8">
        <f t="shared" si="146"/>
        <v>10664.035087719298</v>
      </c>
      <c r="F2734" s="15">
        <v>2396</v>
      </c>
      <c r="G2734" s="15">
        <v>896</v>
      </c>
      <c r="H2734" s="15">
        <v>291</v>
      </c>
      <c r="I2734" s="15">
        <v>0</v>
      </c>
      <c r="J2734" s="15">
        <v>0</v>
      </c>
      <c r="K2734" s="15">
        <v>0</v>
      </c>
      <c r="L2734" s="15">
        <v>5807</v>
      </c>
      <c r="M2734" s="8">
        <f t="shared" si="144"/>
        <v>61.126315789473686</v>
      </c>
      <c r="N2734" s="15">
        <v>18</v>
      </c>
      <c r="O2734" s="15">
        <v>3</v>
      </c>
      <c r="P2734" s="15">
        <v>1</v>
      </c>
      <c r="Q2734" s="15">
        <v>48066</v>
      </c>
      <c r="R2734" s="8">
        <f t="shared" si="145"/>
        <v>505.95789473684209</v>
      </c>
      <c r="S2734" s="5">
        <v>1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1</v>
      </c>
      <c r="AA2734" s="5">
        <v>0</v>
      </c>
      <c r="AB2734" s="5">
        <v>0</v>
      </c>
      <c r="AC2734" s="5">
        <v>1</v>
      </c>
      <c r="AD2734" s="5">
        <v>0</v>
      </c>
      <c r="AE2734" s="115">
        <v>32514</v>
      </c>
      <c r="AF2734" s="5">
        <v>0</v>
      </c>
    </row>
    <row r="2735" spans="1:32" x14ac:dyDescent="0.25">
      <c r="A2735" s="2">
        <v>2011</v>
      </c>
      <c r="B2735" s="1" t="s">
        <v>29</v>
      </c>
      <c r="C2735" s="15">
        <v>70</v>
      </c>
      <c r="D2735" s="15">
        <v>5541</v>
      </c>
      <c r="E2735" s="8">
        <f t="shared" si="146"/>
        <v>6596.4285714285716</v>
      </c>
      <c r="F2735" s="15">
        <v>3684</v>
      </c>
      <c r="G2735" s="15">
        <v>622</v>
      </c>
      <c r="H2735" s="15">
        <v>285</v>
      </c>
      <c r="I2735" s="15">
        <v>0</v>
      </c>
      <c r="J2735" s="15">
        <v>0</v>
      </c>
      <c r="K2735" s="15">
        <v>0</v>
      </c>
      <c r="L2735" s="15">
        <v>5825</v>
      </c>
      <c r="M2735" s="8">
        <f t="shared" si="144"/>
        <v>83.214285714285708</v>
      </c>
      <c r="N2735" s="15">
        <v>18</v>
      </c>
      <c r="O2735" s="15">
        <v>2</v>
      </c>
      <c r="P2735" s="15">
        <v>2</v>
      </c>
      <c r="Q2735" s="15">
        <v>67821</v>
      </c>
      <c r="R2735" s="8">
        <f t="shared" si="145"/>
        <v>968.87142857142862</v>
      </c>
      <c r="S2735" s="5">
        <v>1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1</v>
      </c>
      <c r="AA2735" s="5">
        <v>0</v>
      </c>
      <c r="AB2735" s="5">
        <v>0</v>
      </c>
      <c r="AC2735" s="5">
        <v>1</v>
      </c>
      <c r="AD2735" s="5">
        <v>0</v>
      </c>
      <c r="AE2735" s="115">
        <v>21854</v>
      </c>
      <c r="AF2735" s="5">
        <v>1</v>
      </c>
    </row>
    <row r="2736" spans="1:32" x14ac:dyDescent="0.25">
      <c r="A2736" s="2">
        <v>2011</v>
      </c>
      <c r="B2736" s="1" t="s">
        <v>36</v>
      </c>
      <c r="C2736" s="15">
        <v>21</v>
      </c>
      <c r="D2736" s="15">
        <v>3322</v>
      </c>
      <c r="E2736" s="8">
        <f t="shared" si="146"/>
        <v>13182.539682539684</v>
      </c>
      <c r="F2736" s="15">
        <v>5285</v>
      </c>
      <c r="G2736" s="15">
        <v>0</v>
      </c>
      <c r="H2736" s="15">
        <v>0</v>
      </c>
      <c r="I2736" s="15">
        <v>0</v>
      </c>
      <c r="J2736" s="15">
        <v>0</v>
      </c>
      <c r="K2736" s="15">
        <v>0</v>
      </c>
      <c r="L2736" s="15">
        <v>3172</v>
      </c>
      <c r="M2736" s="8">
        <f t="shared" si="144"/>
        <v>151.04761904761904</v>
      </c>
      <c r="N2736" s="15">
        <v>13</v>
      </c>
      <c r="O2736" s="15">
        <v>2</v>
      </c>
      <c r="P2736" s="15">
        <v>3</v>
      </c>
      <c r="Q2736" s="15">
        <v>15781</v>
      </c>
      <c r="R2736" s="8">
        <f t="shared" si="145"/>
        <v>751.47619047619048</v>
      </c>
      <c r="S2736" s="5">
        <v>1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0</v>
      </c>
      <c r="AD2736" s="5">
        <v>0</v>
      </c>
      <c r="AE2736" s="115">
        <v>16806</v>
      </c>
      <c r="AF2736" s="5">
        <v>0</v>
      </c>
    </row>
    <row r="2737" spans="1:32" x14ac:dyDescent="0.25">
      <c r="A2737" s="2">
        <v>2011</v>
      </c>
      <c r="B2737" s="1" t="s">
        <v>30</v>
      </c>
      <c r="C2737" s="8">
        <v>169</v>
      </c>
      <c r="D2737" s="8">
        <v>17535</v>
      </c>
      <c r="E2737" s="8">
        <f t="shared" si="146"/>
        <v>8646.4497041420127</v>
      </c>
      <c r="F2737" s="8">
        <v>3533</v>
      </c>
      <c r="G2737" s="8">
        <v>1716</v>
      </c>
      <c r="H2737" s="8">
        <v>510</v>
      </c>
      <c r="I2737" s="8">
        <v>0</v>
      </c>
      <c r="J2737" s="8">
        <v>0</v>
      </c>
      <c r="K2737" s="8">
        <v>0</v>
      </c>
      <c r="L2737" s="8">
        <v>10601</v>
      </c>
      <c r="M2737" s="8">
        <f t="shared" si="144"/>
        <v>62.727810650887577</v>
      </c>
      <c r="N2737" s="8">
        <v>34</v>
      </c>
      <c r="O2737" s="8">
        <v>4</v>
      </c>
      <c r="P2737" s="8">
        <v>1</v>
      </c>
      <c r="Q2737" s="8">
        <v>94213</v>
      </c>
      <c r="R2737" s="8">
        <f t="shared" si="145"/>
        <v>557.47337278106511</v>
      </c>
      <c r="S2737" s="5">
        <v>1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1</v>
      </c>
      <c r="AA2737" s="5">
        <v>0</v>
      </c>
      <c r="AB2737" s="5">
        <v>0</v>
      </c>
      <c r="AC2737" s="5">
        <v>1</v>
      </c>
      <c r="AD2737" s="5">
        <v>0</v>
      </c>
      <c r="AE2737" s="115">
        <v>40416</v>
      </c>
      <c r="AF2737" s="5">
        <v>1</v>
      </c>
    </row>
    <row r="2738" spans="1:32" x14ac:dyDescent="0.25">
      <c r="A2738" s="2">
        <v>2011</v>
      </c>
      <c r="B2738" s="1" t="s">
        <v>31</v>
      </c>
      <c r="C2738" s="8">
        <v>318</v>
      </c>
      <c r="D2738" s="8">
        <v>37738</v>
      </c>
      <c r="E2738" s="8">
        <f t="shared" si="146"/>
        <v>9889.4129979035642</v>
      </c>
      <c r="F2738" s="8">
        <v>5414</v>
      </c>
      <c r="G2738" s="8">
        <v>2459</v>
      </c>
      <c r="H2738" s="8">
        <v>873</v>
      </c>
      <c r="I2738" s="8">
        <v>0</v>
      </c>
      <c r="J2738" s="8">
        <v>0</v>
      </c>
      <c r="K2738" s="8">
        <v>0</v>
      </c>
      <c r="L2738" s="8">
        <v>22820</v>
      </c>
      <c r="M2738" s="8">
        <f t="shared" si="144"/>
        <v>71.76100628930817</v>
      </c>
      <c r="N2738" s="8">
        <v>61</v>
      </c>
      <c r="O2738" s="8">
        <v>6</v>
      </c>
      <c r="P2738" s="8">
        <v>3</v>
      </c>
      <c r="Q2738" s="8">
        <v>276012</v>
      </c>
      <c r="R2738" s="8">
        <f t="shared" si="145"/>
        <v>867.96226415094338</v>
      </c>
      <c r="S2738" s="5">
        <v>1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1</v>
      </c>
      <c r="AA2738" s="5">
        <v>0</v>
      </c>
      <c r="AB2738" s="5">
        <v>0</v>
      </c>
      <c r="AC2738" s="5">
        <v>1</v>
      </c>
      <c r="AD2738" s="5">
        <v>0</v>
      </c>
      <c r="AE2738" s="115">
        <v>119066</v>
      </c>
      <c r="AF2738" s="5">
        <v>1</v>
      </c>
    </row>
    <row r="2739" spans="1:32" x14ac:dyDescent="0.25">
      <c r="A2739" s="2">
        <v>2011</v>
      </c>
      <c r="B2739" s="1" t="s">
        <v>30</v>
      </c>
      <c r="C2739" s="8">
        <v>42</v>
      </c>
      <c r="D2739" s="8">
        <v>2990</v>
      </c>
      <c r="E2739" s="8">
        <f t="shared" si="146"/>
        <v>5932.5396825396829</v>
      </c>
      <c r="F2739" s="8">
        <v>2689</v>
      </c>
      <c r="G2739" s="8">
        <v>325</v>
      </c>
      <c r="H2739" s="8">
        <v>158</v>
      </c>
      <c r="I2739" s="8">
        <v>0</v>
      </c>
      <c r="J2739" s="8">
        <v>0</v>
      </c>
      <c r="K2739" s="8">
        <v>0</v>
      </c>
      <c r="L2739" s="8">
        <v>3479</v>
      </c>
      <c r="M2739" s="8">
        <f t="shared" si="144"/>
        <v>82.833333333333329</v>
      </c>
      <c r="N2739" s="8">
        <v>13</v>
      </c>
      <c r="O2739" s="8">
        <v>2</v>
      </c>
      <c r="P2739" s="8">
        <v>3</v>
      </c>
      <c r="Q2739" s="8">
        <v>20497</v>
      </c>
      <c r="R2739" s="8">
        <f t="shared" si="145"/>
        <v>488.02380952380952</v>
      </c>
      <c r="S2739" s="5">
        <v>1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  <c r="Z2739" s="5">
        <v>1</v>
      </c>
      <c r="AA2739" s="5">
        <v>0</v>
      </c>
      <c r="AB2739" s="5">
        <v>0</v>
      </c>
      <c r="AC2739" s="5">
        <v>1</v>
      </c>
      <c r="AD2739" s="5">
        <v>0</v>
      </c>
      <c r="AE2739" s="115">
        <v>8468</v>
      </c>
      <c r="AF2739" s="5">
        <v>0</v>
      </c>
    </row>
    <row r="2740" spans="1:32" x14ac:dyDescent="0.25">
      <c r="A2740" s="2">
        <v>2011</v>
      </c>
      <c r="B2740" s="1" t="s">
        <v>30</v>
      </c>
      <c r="C2740" s="8">
        <v>130</v>
      </c>
      <c r="D2740" s="8">
        <v>17299</v>
      </c>
      <c r="E2740" s="8">
        <f t="shared" si="146"/>
        <v>11089.102564102563</v>
      </c>
      <c r="F2740" s="8">
        <v>4973</v>
      </c>
      <c r="G2740" s="8">
        <v>1593</v>
      </c>
      <c r="H2740" s="8">
        <v>500</v>
      </c>
      <c r="I2740" s="8">
        <v>0</v>
      </c>
      <c r="J2740" s="8">
        <v>0</v>
      </c>
      <c r="K2740" s="8">
        <v>0</v>
      </c>
      <c r="L2740" s="8">
        <v>15150</v>
      </c>
      <c r="M2740" s="8">
        <f t="shared" si="144"/>
        <v>116.53846153846153</v>
      </c>
      <c r="N2740" s="8">
        <v>38</v>
      </c>
      <c r="O2740" s="8">
        <v>6</v>
      </c>
      <c r="P2740" s="8">
        <v>6</v>
      </c>
      <c r="Q2740" s="8">
        <v>119849</v>
      </c>
      <c r="R2740" s="8">
        <f t="shared" si="145"/>
        <v>921.9153846153846</v>
      </c>
      <c r="S2740" s="5">
        <v>1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1</v>
      </c>
      <c r="AA2740" s="5">
        <v>0</v>
      </c>
      <c r="AB2740" s="5">
        <v>0</v>
      </c>
      <c r="AC2740" s="5">
        <v>1</v>
      </c>
      <c r="AD2740" s="5">
        <v>0</v>
      </c>
      <c r="AE2740" s="115">
        <v>45710</v>
      </c>
      <c r="AF2740" s="5">
        <v>1</v>
      </c>
    </row>
    <row r="2741" spans="1:32" x14ac:dyDescent="0.25">
      <c r="A2741" s="2">
        <v>2011</v>
      </c>
      <c r="B2741" s="1" t="s">
        <v>30</v>
      </c>
      <c r="C2741" s="8">
        <v>59</v>
      </c>
      <c r="D2741" s="8">
        <v>5742</v>
      </c>
      <c r="E2741" s="8">
        <f t="shared" si="146"/>
        <v>8110.1694915254238</v>
      </c>
      <c r="F2741" s="8">
        <v>2865</v>
      </c>
      <c r="G2741" s="8">
        <v>684</v>
      </c>
      <c r="H2741" s="8">
        <v>348</v>
      </c>
      <c r="I2741" s="8">
        <v>0</v>
      </c>
      <c r="J2741" s="8">
        <v>0</v>
      </c>
      <c r="K2741" s="8">
        <v>0</v>
      </c>
      <c r="L2741" s="8">
        <v>6988</v>
      </c>
      <c r="M2741" s="8">
        <f t="shared" si="144"/>
        <v>118.44067796610169</v>
      </c>
      <c r="N2741" s="8">
        <v>28</v>
      </c>
      <c r="O2741" s="8">
        <v>8</v>
      </c>
      <c r="P2741" s="8">
        <v>4</v>
      </c>
      <c r="Q2741" s="8">
        <v>45673</v>
      </c>
      <c r="R2741" s="8">
        <f t="shared" si="145"/>
        <v>774.11864406779659</v>
      </c>
      <c r="S2741" s="5">
        <v>1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1</v>
      </c>
      <c r="AA2741" s="5">
        <v>0</v>
      </c>
      <c r="AB2741" s="5">
        <v>0</v>
      </c>
      <c r="AC2741" s="5">
        <v>1</v>
      </c>
      <c r="AD2741" s="5">
        <v>0</v>
      </c>
      <c r="AE2741" s="115">
        <v>21168</v>
      </c>
      <c r="AF2741" s="5">
        <v>0</v>
      </c>
    </row>
    <row r="2742" spans="1:32" x14ac:dyDescent="0.25">
      <c r="A2742" s="2">
        <v>2011</v>
      </c>
      <c r="B2742" s="1" t="s">
        <v>29</v>
      </c>
      <c r="C2742" s="8">
        <v>477</v>
      </c>
      <c r="D2742" s="8">
        <v>70606</v>
      </c>
      <c r="E2742" s="8">
        <f t="shared" si="146"/>
        <v>12335.080363382252</v>
      </c>
      <c r="F2742" s="8">
        <v>5208</v>
      </c>
      <c r="G2742" s="8">
        <v>2838</v>
      </c>
      <c r="H2742" s="8">
        <v>663</v>
      </c>
      <c r="I2742" s="8">
        <v>2678</v>
      </c>
      <c r="J2742" s="8">
        <v>0</v>
      </c>
      <c r="K2742" s="8">
        <v>0</v>
      </c>
      <c r="L2742" s="8">
        <v>30164</v>
      </c>
      <c r="M2742" s="8">
        <f t="shared" si="144"/>
        <v>63.236897274633122</v>
      </c>
      <c r="N2742" s="8">
        <v>67</v>
      </c>
      <c r="O2742" s="8">
        <v>11</v>
      </c>
      <c r="P2742" s="8">
        <v>4</v>
      </c>
      <c r="Q2742" s="8">
        <v>269033</v>
      </c>
      <c r="R2742" s="8">
        <f t="shared" si="145"/>
        <v>564.01048218029348</v>
      </c>
      <c r="S2742" s="5">
        <v>1</v>
      </c>
      <c r="T2742" s="5">
        <v>0</v>
      </c>
      <c r="U2742" s="5">
        <v>1</v>
      </c>
      <c r="V2742" s="5">
        <v>0</v>
      </c>
      <c r="W2742" s="5">
        <v>0</v>
      </c>
      <c r="X2742" s="5">
        <v>0</v>
      </c>
      <c r="Y2742" s="5">
        <v>0</v>
      </c>
      <c r="Z2742" s="5">
        <v>1</v>
      </c>
      <c r="AA2742" s="5">
        <v>1</v>
      </c>
      <c r="AB2742" s="5">
        <v>0</v>
      </c>
      <c r="AC2742" s="5">
        <v>1</v>
      </c>
      <c r="AD2742" s="5">
        <v>0</v>
      </c>
      <c r="AE2742" s="115">
        <v>197287</v>
      </c>
      <c r="AF2742" s="5">
        <v>1</v>
      </c>
    </row>
    <row r="2743" spans="1:32" x14ac:dyDescent="0.25">
      <c r="A2743" s="2">
        <v>2011</v>
      </c>
      <c r="B2743" s="1" t="s">
        <v>30</v>
      </c>
      <c r="C2743" s="8">
        <v>197</v>
      </c>
      <c r="D2743" s="8">
        <v>25221</v>
      </c>
      <c r="E2743" s="8">
        <f t="shared" si="146"/>
        <v>10668.781725888324</v>
      </c>
      <c r="F2743" s="8">
        <v>3630</v>
      </c>
      <c r="G2743" s="8">
        <v>1537</v>
      </c>
      <c r="H2743" s="8">
        <v>480</v>
      </c>
      <c r="I2743" s="8">
        <v>0</v>
      </c>
      <c r="J2743" s="8">
        <v>0</v>
      </c>
      <c r="K2743" s="8">
        <v>0</v>
      </c>
      <c r="L2743" s="8">
        <v>10644</v>
      </c>
      <c r="M2743" s="8">
        <f t="shared" si="144"/>
        <v>54.030456852791879</v>
      </c>
      <c r="N2743" s="8">
        <v>29</v>
      </c>
      <c r="O2743" s="8">
        <v>4</v>
      </c>
      <c r="P2743" s="8">
        <v>3</v>
      </c>
      <c r="Q2743" s="8">
        <v>165767</v>
      </c>
      <c r="R2743" s="8">
        <f t="shared" si="145"/>
        <v>841.45685279187819</v>
      </c>
      <c r="S2743" s="5">
        <v>1</v>
      </c>
      <c r="T2743" s="5">
        <v>0</v>
      </c>
      <c r="U2743" s="5">
        <v>1</v>
      </c>
      <c r="V2743" s="5">
        <v>0</v>
      </c>
      <c r="W2743" s="5">
        <v>0</v>
      </c>
      <c r="X2743" s="5">
        <v>0</v>
      </c>
      <c r="Y2743" s="5">
        <v>0</v>
      </c>
      <c r="Z2743" s="5">
        <v>1</v>
      </c>
      <c r="AA2743" s="5">
        <v>0</v>
      </c>
      <c r="AB2743" s="5">
        <v>0</v>
      </c>
      <c r="AC2743" s="5">
        <v>1</v>
      </c>
      <c r="AD2743" s="5">
        <v>0</v>
      </c>
      <c r="AE2743" s="115">
        <v>58783</v>
      </c>
      <c r="AF2743" s="5">
        <v>1</v>
      </c>
    </row>
    <row r="2744" spans="1:32" x14ac:dyDescent="0.25">
      <c r="A2744" s="2">
        <v>2011</v>
      </c>
      <c r="B2744" s="1" t="s">
        <v>30</v>
      </c>
      <c r="C2744" s="8">
        <v>241</v>
      </c>
      <c r="D2744" s="8">
        <v>29637</v>
      </c>
      <c r="E2744" s="8">
        <f t="shared" si="146"/>
        <v>10247.92531120332</v>
      </c>
      <c r="F2744" s="8">
        <v>5423</v>
      </c>
      <c r="G2744" s="8">
        <v>1841</v>
      </c>
      <c r="H2744" s="8">
        <v>619</v>
      </c>
      <c r="I2744" s="8">
        <v>0</v>
      </c>
      <c r="J2744" s="8">
        <v>0</v>
      </c>
      <c r="K2744" s="8">
        <v>0</v>
      </c>
      <c r="L2744" s="8">
        <v>12826</v>
      </c>
      <c r="M2744" s="8">
        <f t="shared" si="144"/>
        <v>53.219917012448136</v>
      </c>
      <c r="N2744" s="8">
        <v>42</v>
      </c>
      <c r="O2744" s="8">
        <v>5</v>
      </c>
      <c r="P2744" s="8">
        <v>3</v>
      </c>
      <c r="Q2744" s="8">
        <v>201269</v>
      </c>
      <c r="R2744" s="8">
        <f t="shared" si="145"/>
        <v>835.14107883817428</v>
      </c>
      <c r="S2744" s="5">
        <v>1</v>
      </c>
      <c r="T2744" s="5">
        <v>0</v>
      </c>
      <c r="U2744" s="5">
        <v>1</v>
      </c>
      <c r="V2744" s="5">
        <v>0</v>
      </c>
      <c r="W2744" s="5">
        <v>0</v>
      </c>
      <c r="X2744" s="5">
        <v>0</v>
      </c>
      <c r="Y2744" s="5">
        <v>0</v>
      </c>
      <c r="Z2744" s="5">
        <v>1</v>
      </c>
      <c r="AA2744" s="5">
        <v>0</v>
      </c>
      <c r="AB2744" s="5">
        <v>0</v>
      </c>
      <c r="AC2744" s="5">
        <v>1</v>
      </c>
      <c r="AD2744" s="5">
        <v>0</v>
      </c>
      <c r="AE2744" s="115">
        <v>75390</v>
      </c>
      <c r="AF2744" s="5">
        <v>0</v>
      </c>
    </row>
    <row r="2745" spans="1:32" x14ac:dyDescent="0.25">
      <c r="A2745" s="2">
        <v>2011</v>
      </c>
      <c r="B2745" s="1" t="s">
        <v>30</v>
      </c>
      <c r="C2745" s="8">
        <v>4</v>
      </c>
      <c r="D2745" s="8">
        <v>128</v>
      </c>
      <c r="E2745" s="8">
        <f t="shared" si="146"/>
        <v>2666.6666666666665</v>
      </c>
      <c r="F2745" s="8">
        <v>0</v>
      </c>
      <c r="G2745" s="8">
        <v>0</v>
      </c>
      <c r="H2745" s="8">
        <v>0</v>
      </c>
      <c r="I2745" s="8">
        <v>0</v>
      </c>
      <c r="J2745" s="8">
        <v>0</v>
      </c>
      <c r="K2745" s="8">
        <v>0</v>
      </c>
      <c r="L2745" s="8">
        <v>684</v>
      </c>
      <c r="M2745" s="8">
        <f t="shared" si="144"/>
        <v>171</v>
      </c>
      <c r="N2745" s="8">
        <v>2</v>
      </c>
      <c r="O2745" s="8">
        <v>0</v>
      </c>
      <c r="P2745" s="8">
        <v>0</v>
      </c>
      <c r="Q2745" s="8">
        <v>795</v>
      </c>
      <c r="R2745" s="8">
        <f t="shared" si="145"/>
        <v>198.75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0</v>
      </c>
      <c r="AD2745" s="5">
        <v>0</v>
      </c>
      <c r="AE2745" s="115">
        <v>3947</v>
      </c>
      <c r="AF2745" s="5">
        <v>0</v>
      </c>
    </row>
    <row r="2746" spans="1:32" x14ac:dyDescent="0.25">
      <c r="A2746" s="2">
        <v>2011</v>
      </c>
      <c r="B2746" s="1" t="s">
        <v>30</v>
      </c>
      <c r="C2746" s="8">
        <v>13</v>
      </c>
      <c r="D2746" s="8">
        <v>1102</v>
      </c>
      <c r="E2746" s="8">
        <f t="shared" si="146"/>
        <v>7064.1025641025644</v>
      </c>
      <c r="F2746" s="8">
        <v>900</v>
      </c>
      <c r="G2746" s="8">
        <v>62</v>
      </c>
      <c r="H2746" s="8">
        <v>37</v>
      </c>
      <c r="I2746" s="8">
        <v>22</v>
      </c>
      <c r="J2746" s="8">
        <v>0</v>
      </c>
      <c r="K2746" s="8">
        <v>0</v>
      </c>
      <c r="L2746" s="8">
        <v>687</v>
      </c>
      <c r="M2746" s="8">
        <f t="shared" si="144"/>
        <v>52.846153846153847</v>
      </c>
      <c r="N2746" s="8">
        <v>1</v>
      </c>
      <c r="O2746" s="8">
        <v>1</v>
      </c>
      <c r="P2746" s="8">
        <v>0</v>
      </c>
      <c r="Q2746" s="8">
        <v>2622</v>
      </c>
      <c r="R2746" s="8">
        <f t="shared" si="145"/>
        <v>201.69230769230768</v>
      </c>
      <c r="S2746" s="5">
        <v>1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  <c r="Z2746" s="5">
        <v>1</v>
      </c>
      <c r="AA2746" s="5">
        <v>1</v>
      </c>
      <c r="AB2746" s="5">
        <v>0</v>
      </c>
      <c r="AC2746" s="5">
        <v>1</v>
      </c>
      <c r="AD2746" s="5">
        <v>0</v>
      </c>
      <c r="AE2746" s="115">
        <v>6930</v>
      </c>
      <c r="AF2746" s="5">
        <v>0</v>
      </c>
    </row>
    <row r="2747" spans="1:32" x14ac:dyDescent="0.25">
      <c r="A2747" s="2">
        <v>2011</v>
      </c>
      <c r="B2747" s="1" t="s">
        <v>30</v>
      </c>
      <c r="C2747" s="8">
        <v>9</v>
      </c>
      <c r="D2747" s="8">
        <v>487</v>
      </c>
      <c r="E2747" s="8">
        <f t="shared" si="146"/>
        <v>4509.2592592592591</v>
      </c>
      <c r="F2747" s="8">
        <v>900</v>
      </c>
      <c r="G2747" s="8">
        <v>192</v>
      </c>
      <c r="H2747" s="8">
        <v>61</v>
      </c>
      <c r="I2747" s="8">
        <v>42</v>
      </c>
      <c r="J2747" s="8">
        <v>0</v>
      </c>
      <c r="K2747" s="8">
        <v>0</v>
      </c>
      <c r="L2747" s="8">
        <v>2970</v>
      </c>
      <c r="M2747" s="8">
        <f t="shared" si="144"/>
        <v>330</v>
      </c>
      <c r="N2747" s="8">
        <v>14</v>
      </c>
      <c r="O2747" s="8">
        <v>3</v>
      </c>
      <c r="P2747" s="8">
        <v>0</v>
      </c>
      <c r="Q2747" s="8">
        <v>2661</v>
      </c>
      <c r="R2747" s="8">
        <f t="shared" si="145"/>
        <v>295.66666666666669</v>
      </c>
      <c r="S2747" s="5">
        <v>1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1</v>
      </c>
      <c r="AA2747" s="5">
        <v>1</v>
      </c>
      <c r="AB2747" s="5">
        <v>0</v>
      </c>
      <c r="AC2747" s="5">
        <v>1</v>
      </c>
      <c r="AD2747" s="5">
        <v>0</v>
      </c>
      <c r="AE2747" s="115">
        <v>5373</v>
      </c>
      <c r="AF2747" s="5">
        <v>0</v>
      </c>
    </row>
    <row r="2748" spans="1:32" x14ac:dyDescent="0.25">
      <c r="A2748" s="2">
        <v>2011</v>
      </c>
      <c r="B2748" s="1" t="s">
        <v>30</v>
      </c>
      <c r="C2748" s="8">
        <v>24</v>
      </c>
      <c r="D2748" s="8">
        <v>1642</v>
      </c>
      <c r="E2748" s="8">
        <f t="shared" si="146"/>
        <v>5701.3888888888896</v>
      </c>
      <c r="F2748" s="8">
        <v>620</v>
      </c>
      <c r="G2748" s="8">
        <v>65</v>
      </c>
      <c r="H2748" s="8">
        <v>53</v>
      </c>
      <c r="I2748" s="8">
        <v>0</v>
      </c>
      <c r="J2748" s="8">
        <v>0</v>
      </c>
      <c r="K2748" s="8">
        <v>0</v>
      </c>
      <c r="L2748" s="8">
        <v>1690</v>
      </c>
      <c r="M2748" s="8">
        <f t="shared" si="144"/>
        <v>70.416666666666671</v>
      </c>
      <c r="N2748" s="8">
        <v>7</v>
      </c>
      <c r="O2748" s="8">
        <v>3</v>
      </c>
      <c r="P2748" s="8">
        <v>0</v>
      </c>
      <c r="Q2748" s="8">
        <v>6362</v>
      </c>
      <c r="R2748" s="8">
        <f t="shared" si="145"/>
        <v>265.08333333333331</v>
      </c>
      <c r="S2748" s="5">
        <v>1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1</v>
      </c>
      <c r="AA2748" s="5">
        <v>0</v>
      </c>
      <c r="AB2748" s="5">
        <v>0</v>
      </c>
      <c r="AC2748" s="5">
        <v>1</v>
      </c>
      <c r="AD2748" s="5">
        <v>0</v>
      </c>
      <c r="AE2748" s="115">
        <v>4344</v>
      </c>
      <c r="AF2748" s="5">
        <v>0</v>
      </c>
    </row>
    <row r="2749" spans="1:32" x14ac:dyDescent="0.25">
      <c r="A2749" s="2">
        <v>2011</v>
      </c>
      <c r="B2749" s="1" t="s">
        <v>29</v>
      </c>
      <c r="C2749" s="8">
        <v>9</v>
      </c>
      <c r="D2749" s="8">
        <v>441</v>
      </c>
      <c r="E2749" s="8">
        <f t="shared" si="146"/>
        <v>4083.333333333333</v>
      </c>
      <c r="F2749" s="8">
        <v>757</v>
      </c>
      <c r="G2749" s="8">
        <v>0</v>
      </c>
      <c r="H2749" s="8">
        <v>0</v>
      </c>
      <c r="I2749" s="8">
        <v>0</v>
      </c>
      <c r="J2749" s="8">
        <v>0</v>
      </c>
      <c r="K2749" s="8">
        <v>0</v>
      </c>
      <c r="L2749" s="8">
        <v>395</v>
      </c>
      <c r="M2749" s="8">
        <f t="shared" si="144"/>
        <v>43.888888888888886</v>
      </c>
      <c r="N2749" s="8">
        <v>3</v>
      </c>
      <c r="O2749" s="8">
        <v>1</v>
      </c>
      <c r="P2749" s="8">
        <v>1</v>
      </c>
      <c r="Q2749" s="8">
        <v>8015</v>
      </c>
      <c r="R2749" s="8">
        <f t="shared" si="145"/>
        <v>890.55555555555554</v>
      </c>
      <c r="S2749" s="5">
        <v>1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115">
        <v>868</v>
      </c>
      <c r="AF2749" s="5">
        <v>1</v>
      </c>
    </row>
    <row r="2750" spans="1:32" x14ac:dyDescent="0.25">
      <c r="A2750" s="2">
        <v>2011</v>
      </c>
      <c r="B2750" s="1" t="s">
        <v>30</v>
      </c>
      <c r="C2750" s="8">
        <v>26</v>
      </c>
      <c r="D2750" s="8">
        <v>1323</v>
      </c>
      <c r="E2750" s="8">
        <f t="shared" si="146"/>
        <v>4240.3846153846162</v>
      </c>
      <c r="F2750" s="8">
        <v>2660</v>
      </c>
      <c r="G2750" s="8">
        <v>547</v>
      </c>
      <c r="H2750" s="8">
        <v>293</v>
      </c>
      <c r="I2750" s="8">
        <v>0</v>
      </c>
      <c r="J2750" s="8">
        <v>0</v>
      </c>
      <c r="K2750" s="8">
        <v>0</v>
      </c>
      <c r="L2750" s="8">
        <v>8446</v>
      </c>
      <c r="M2750" s="8">
        <f t="shared" si="144"/>
        <v>324.84615384615387</v>
      </c>
      <c r="N2750" s="8">
        <v>19</v>
      </c>
      <c r="O2750" s="8">
        <v>7</v>
      </c>
      <c r="P2750" s="8">
        <v>1</v>
      </c>
      <c r="Q2750" s="8">
        <v>15649</v>
      </c>
      <c r="R2750" s="8">
        <f t="shared" si="145"/>
        <v>601.88461538461536</v>
      </c>
      <c r="S2750" s="5">
        <v>1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1</v>
      </c>
      <c r="AA2750" s="5">
        <v>0</v>
      </c>
      <c r="AB2750" s="5">
        <v>0</v>
      </c>
      <c r="AC2750" s="5">
        <v>1</v>
      </c>
      <c r="AD2750" s="5">
        <v>0</v>
      </c>
      <c r="AE2750" s="115">
        <v>5086</v>
      </c>
      <c r="AF2750" s="5">
        <v>1</v>
      </c>
    </row>
    <row r="2751" spans="1:32" x14ac:dyDescent="0.25">
      <c r="A2751" s="2">
        <v>2011</v>
      </c>
      <c r="B2751" s="1" t="s">
        <v>29</v>
      </c>
      <c r="C2751" s="8">
        <v>6</v>
      </c>
      <c r="D2751" s="8">
        <v>104</v>
      </c>
      <c r="E2751" s="8">
        <f t="shared" si="146"/>
        <v>1444.4444444444443</v>
      </c>
      <c r="F2751" s="8">
        <v>1022</v>
      </c>
      <c r="G2751" s="8">
        <v>57</v>
      </c>
      <c r="H2751" s="8">
        <v>52</v>
      </c>
      <c r="I2751" s="8">
        <v>0</v>
      </c>
      <c r="J2751" s="8">
        <v>0</v>
      </c>
      <c r="K2751" s="8">
        <v>0</v>
      </c>
      <c r="L2751" s="8">
        <v>720</v>
      </c>
      <c r="M2751" s="8">
        <f t="shared" si="144"/>
        <v>120</v>
      </c>
      <c r="N2751" s="8">
        <v>4</v>
      </c>
      <c r="O2751" s="8">
        <v>2</v>
      </c>
      <c r="P2751" s="8">
        <v>0</v>
      </c>
      <c r="Q2751" s="8">
        <v>889</v>
      </c>
      <c r="R2751" s="8">
        <f t="shared" si="145"/>
        <v>148.16666666666666</v>
      </c>
      <c r="S2751" s="5">
        <v>1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1</v>
      </c>
      <c r="AA2751" s="5">
        <v>0</v>
      </c>
      <c r="AB2751" s="5">
        <v>0</v>
      </c>
      <c r="AC2751" s="5">
        <v>1</v>
      </c>
      <c r="AD2751" s="5">
        <v>0</v>
      </c>
      <c r="AE2751" s="115">
        <v>1194</v>
      </c>
      <c r="AF2751" s="5">
        <v>0</v>
      </c>
    </row>
    <row r="2752" spans="1:32" x14ac:dyDescent="0.25">
      <c r="A2752" s="2">
        <v>2011</v>
      </c>
      <c r="B2752" s="1" t="s">
        <v>30</v>
      </c>
      <c r="C2752" s="8">
        <v>56</v>
      </c>
      <c r="D2752" s="8">
        <v>4923</v>
      </c>
      <c r="E2752" s="8">
        <f t="shared" si="146"/>
        <v>7325.8928571428578</v>
      </c>
      <c r="F2752" s="8">
        <v>1883</v>
      </c>
      <c r="G2752" s="8">
        <v>583</v>
      </c>
      <c r="H2752" s="8">
        <v>259</v>
      </c>
      <c r="I2752" s="8">
        <v>0</v>
      </c>
      <c r="J2752" s="8">
        <v>0</v>
      </c>
      <c r="K2752" s="8">
        <v>0</v>
      </c>
      <c r="L2752" s="8">
        <v>6703</v>
      </c>
      <c r="M2752" s="8">
        <f t="shared" si="144"/>
        <v>119.69642857142857</v>
      </c>
      <c r="N2752" s="8">
        <v>17</v>
      </c>
      <c r="O2752" s="8">
        <v>5</v>
      </c>
      <c r="P2752" s="8">
        <v>0</v>
      </c>
      <c r="Q2752" s="8">
        <v>41826</v>
      </c>
      <c r="R2752" s="8">
        <f t="shared" si="145"/>
        <v>746.89285714285711</v>
      </c>
      <c r="S2752" s="5">
        <v>1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1</v>
      </c>
      <c r="AA2752" s="5">
        <v>0</v>
      </c>
      <c r="AB2752" s="5">
        <v>0</v>
      </c>
      <c r="AC2752" s="5">
        <v>1</v>
      </c>
      <c r="AD2752" s="5">
        <v>0</v>
      </c>
      <c r="AE2752" s="115">
        <v>18116</v>
      </c>
      <c r="AF2752" s="5">
        <v>1</v>
      </c>
    </row>
    <row r="2753" spans="1:32" x14ac:dyDescent="0.25">
      <c r="A2753" s="2">
        <v>2011</v>
      </c>
      <c r="B2753" s="1" t="s">
        <v>30</v>
      </c>
      <c r="C2753" s="8">
        <v>43</v>
      </c>
      <c r="D2753" s="8">
        <v>2529</v>
      </c>
      <c r="E2753" s="8">
        <f t="shared" si="146"/>
        <v>4901.1627906976746</v>
      </c>
      <c r="F2753" s="8">
        <v>3107</v>
      </c>
      <c r="G2753" s="8">
        <v>301</v>
      </c>
      <c r="H2753" s="8">
        <v>228</v>
      </c>
      <c r="I2753" s="8">
        <v>15</v>
      </c>
      <c r="J2753" s="8">
        <v>0</v>
      </c>
      <c r="K2753" s="8">
        <v>0</v>
      </c>
      <c r="L2753" s="8">
        <v>4344</v>
      </c>
      <c r="M2753" s="8">
        <f t="shared" si="144"/>
        <v>101.02325581395348</v>
      </c>
      <c r="N2753" s="8">
        <v>20</v>
      </c>
      <c r="O2753" s="8">
        <v>4</v>
      </c>
      <c r="P2753" s="8">
        <v>1</v>
      </c>
      <c r="Q2753" s="8">
        <v>26238</v>
      </c>
      <c r="R2753" s="8">
        <f t="shared" si="145"/>
        <v>610.18604651162786</v>
      </c>
      <c r="S2753" s="5">
        <v>1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1</v>
      </c>
      <c r="AA2753" s="5">
        <v>1</v>
      </c>
      <c r="AB2753" s="5">
        <v>0</v>
      </c>
      <c r="AC2753" s="5">
        <v>1</v>
      </c>
      <c r="AD2753" s="5">
        <v>0</v>
      </c>
      <c r="AE2753" s="115">
        <v>7762</v>
      </c>
      <c r="AF2753" s="5">
        <v>1</v>
      </c>
    </row>
    <row r="2754" spans="1:32" x14ac:dyDescent="0.25">
      <c r="A2754" s="2">
        <v>2011</v>
      </c>
      <c r="B2754" s="1" t="s">
        <v>30</v>
      </c>
      <c r="C2754" s="8">
        <v>52</v>
      </c>
      <c r="D2754" s="8">
        <v>3854</v>
      </c>
      <c r="E2754" s="8">
        <f t="shared" si="146"/>
        <v>6176.2820512820508</v>
      </c>
      <c r="F2754" s="8">
        <v>4584</v>
      </c>
      <c r="G2754" s="8">
        <v>403</v>
      </c>
      <c r="H2754" s="8">
        <v>307</v>
      </c>
      <c r="I2754" s="8">
        <v>0</v>
      </c>
      <c r="J2754" s="8">
        <v>0</v>
      </c>
      <c r="K2754" s="8">
        <v>0</v>
      </c>
      <c r="L2754" s="8">
        <v>9650</v>
      </c>
      <c r="M2754" s="8">
        <f t="shared" si="144"/>
        <v>185.57692307692307</v>
      </c>
      <c r="N2754" s="8">
        <v>22</v>
      </c>
      <c r="O2754" s="8">
        <v>8</v>
      </c>
      <c r="P2754" s="8">
        <v>3</v>
      </c>
      <c r="Q2754" s="8">
        <v>64374</v>
      </c>
      <c r="R2754" s="8">
        <f t="shared" si="145"/>
        <v>1237.9615384615386</v>
      </c>
      <c r="S2754" s="5">
        <v>1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1</v>
      </c>
      <c r="AA2754" s="5">
        <v>0</v>
      </c>
      <c r="AB2754" s="5">
        <v>0</v>
      </c>
      <c r="AC2754" s="5">
        <v>1</v>
      </c>
      <c r="AD2754" s="5">
        <v>0</v>
      </c>
      <c r="AE2754" s="115">
        <v>22005</v>
      </c>
      <c r="AF2754" s="5">
        <v>0</v>
      </c>
    </row>
    <row r="2755" spans="1:32" x14ac:dyDescent="0.25">
      <c r="A2755" s="2">
        <v>2011</v>
      </c>
      <c r="B2755" s="1" t="s">
        <v>30</v>
      </c>
      <c r="C2755" s="8">
        <v>21</v>
      </c>
      <c r="D2755" s="8">
        <v>646</v>
      </c>
      <c r="E2755" s="8">
        <f t="shared" si="146"/>
        <v>2563.4920634920636</v>
      </c>
      <c r="F2755" s="8">
        <v>2275</v>
      </c>
      <c r="G2755" s="8">
        <v>190</v>
      </c>
      <c r="H2755" s="8">
        <v>158</v>
      </c>
      <c r="I2755" s="8">
        <v>0</v>
      </c>
      <c r="J2755" s="8">
        <v>0</v>
      </c>
      <c r="K2755" s="8">
        <v>0</v>
      </c>
      <c r="L2755" s="8">
        <v>1630</v>
      </c>
      <c r="M2755" s="8">
        <f t="shared" ref="M2755:M2818" si="147">L2755/C2755</f>
        <v>77.61904761904762</v>
      </c>
      <c r="N2755" s="8">
        <v>12</v>
      </c>
      <c r="O2755" s="8">
        <v>2</v>
      </c>
      <c r="P2755" s="8">
        <v>1</v>
      </c>
      <c r="Q2755" s="8">
        <v>9490</v>
      </c>
      <c r="R2755" s="8">
        <f t="shared" ref="R2755:R2818" si="148">Q2755/C2755</f>
        <v>451.90476190476193</v>
      </c>
      <c r="S2755" s="5">
        <v>1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1</v>
      </c>
      <c r="AA2755" s="5">
        <v>0</v>
      </c>
      <c r="AB2755" s="5">
        <v>0</v>
      </c>
      <c r="AC2755" s="5">
        <v>1</v>
      </c>
      <c r="AD2755" s="5">
        <v>0</v>
      </c>
      <c r="AE2755" s="115">
        <v>3142</v>
      </c>
      <c r="AF2755" s="5">
        <v>0</v>
      </c>
    </row>
    <row r="2756" spans="1:32" x14ac:dyDescent="0.25">
      <c r="A2756" s="2">
        <v>2011</v>
      </c>
      <c r="B2756" s="1" t="s">
        <v>30</v>
      </c>
      <c r="C2756" s="8">
        <v>42</v>
      </c>
      <c r="D2756" s="8">
        <v>2486</v>
      </c>
      <c r="E2756" s="8">
        <f t="shared" si="146"/>
        <v>4932.5396825396829</v>
      </c>
      <c r="F2756" s="8">
        <v>2005</v>
      </c>
      <c r="G2756" s="8">
        <v>475</v>
      </c>
      <c r="H2756" s="8">
        <v>260</v>
      </c>
      <c r="I2756" s="8">
        <v>0</v>
      </c>
      <c r="J2756" s="8">
        <v>0</v>
      </c>
      <c r="K2756" s="8">
        <v>0</v>
      </c>
      <c r="L2756" s="8">
        <v>1761</v>
      </c>
      <c r="M2756" s="8">
        <f t="shared" si="147"/>
        <v>41.928571428571431</v>
      </c>
      <c r="N2756" s="8">
        <v>9</v>
      </c>
      <c r="O2756" s="8">
        <v>2</v>
      </c>
      <c r="P2756" s="8">
        <v>0</v>
      </c>
      <c r="Q2756" s="8">
        <v>10763</v>
      </c>
      <c r="R2756" s="8">
        <f t="shared" si="148"/>
        <v>256.26190476190476</v>
      </c>
      <c r="S2756" s="5">
        <v>1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1</v>
      </c>
      <c r="AA2756" s="5">
        <v>0</v>
      </c>
      <c r="AB2756" s="5">
        <v>0</v>
      </c>
      <c r="AC2756" s="5">
        <v>1</v>
      </c>
      <c r="AD2756" s="5">
        <v>0</v>
      </c>
      <c r="AE2756" s="115">
        <v>7986</v>
      </c>
      <c r="AF2756" s="5">
        <v>0</v>
      </c>
    </row>
    <row r="2757" spans="1:32" x14ac:dyDescent="0.25">
      <c r="A2757" s="2">
        <v>2011</v>
      </c>
      <c r="B2757" s="1" t="s">
        <v>30</v>
      </c>
      <c r="C2757" s="8">
        <v>7</v>
      </c>
      <c r="D2757" s="8">
        <v>111</v>
      </c>
      <c r="E2757" s="8">
        <f t="shared" si="146"/>
        <v>1321.4285714285713</v>
      </c>
      <c r="F2757" s="8">
        <v>1930</v>
      </c>
      <c r="G2757" s="8">
        <v>0</v>
      </c>
      <c r="H2757" s="8">
        <v>0</v>
      </c>
      <c r="I2757" s="8">
        <v>0</v>
      </c>
      <c r="J2757" s="8">
        <v>0</v>
      </c>
      <c r="K2757" s="8">
        <v>0</v>
      </c>
      <c r="L2757" s="8">
        <v>1636</v>
      </c>
      <c r="M2757" s="8">
        <f t="shared" si="147"/>
        <v>233.71428571428572</v>
      </c>
      <c r="N2757" s="8">
        <v>9</v>
      </c>
      <c r="O2757" s="8">
        <v>2</v>
      </c>
      <c r="P2757" s="8">
        <v>1</v>
      </c>
      <c r="Q2757" s="8">
        <v>8315</v>
      </c>
      <c r="R2757" s="8">
        <f t="shared" si="148"/>
        <v>1187.8571428571429</v>
      </c>
      <c r="S2757" s="5">
        <v>1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0</v>
      </c>
      <c r="AD2757" s="5">
        <v>0</v>
      </c>
      <c r="AE2757" s="115">
        <v>830</v>
      </c>
      <c r="AF2757" s="5">
        <v>1</v>
      </c>
    </row>
    <row r="2758" spans="1:32" x14ac:dyDescent="0.25">
      <c r="A2758" s="2">
        <v>2011</v>
      </c>
      <c r="B2758" s="1" t="s">
        <v>29</v>
      </c>
      <c r="C2758" s="8">
        <v>25</v>
      </c>
      <c r="D2758" s="8">
        <v>1300</v>
      </c>
      <c r="E2758" s="8">
        <f t="shared" ref="E2758:E2806" si="149">D2758/C2758/12*1000</f>
        <v>4333.333333333333</v>
      </c>
      <c r="F2758" s="8">
        <v>976</v>
      </c>
      <c r="G2758" s="8">
        <v>363</v>
      </c>
      <c r="H2758" s="8">
        <v>200</v>
      </c>
      <c r="I2758" s="8">
        <v>0</v>
      </c>
      <c r="J2758" s="8">
        <v>0</v>
      </c>
      <c r="K2758" s="8">
        <v>0</v>
      </c>
      <c r="L2758" s="8">
        <v>817</v>
      </c>
      <c r="M2758" s="8">
        <f t="shared" si="147"/>
        <v>32.68</v>
      </c>
      <c r="N2758" s="8">
        <v>2</v>
      </c>
      <c r="O2758" s="8">
        <v>2</v>
      </c>
      <c r="P2758" s="8">
        <v>0</v>
      </c>
      <c r="Q2758" s="8">
        <v>18135</v>
      </c>
      <c r="R2758" s="8">
        <f t="shared" si="148"/>
        <v>725.4</v>
      </c>
      <c r="S2758" s="5">
        <v>1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1</v>
      </c>
      <c r="AA2758" s="5">
        <v>0</v>
      </c>
      <c r="AB2758" s="5">
        <v>0</v>
      </c>
      <c r="AC2758" s="5">
        <v>1</v>
      </c>
      <c r="AD2758" s="5">
        <v>0</v>
      </c>
      <c r="AE2758" s="115">
        <v>7415</v>
      </c>
      <c r="AF2758" s="5">
        <v>1</v>
      </c>
    </row>
    <row r="2759" spans="1:32" x14ac:dyDescent="0.25">
      <c r="A2759" s="2">
        <v>2011</v>
      </c>
      <c r="B2759" s="1" t="s">
        <v>29</v>
      </c>
      <c r="C2759" s="8">
        <v>11</v>
      </c>
      <c r="D2759" s="8">
        <v>322</v>
      </c>
      <c r="E2759" s="8">
        <f t="shared" si="149"/>
        <v>2439.3939393939395</v>
      </c>
      <c r="F2759" s="8">
        <v>692</v>
      </c>
      <c r="G2759" s="8">
        <v>70</v>
      </c>
      <c r="H2759" s="8">
        <v>59</v>
      </c>
      <c r="I2759" s="8">
        <v>0</v>
      </c>
      <c r="J2759" s="8">
        <v>0</v>
      </c>
      <c r="K2759" s="8">
        <v>0</v>
      </c>
      <c r="L2759" s="8">
        <v>165</v>
      </c>
      <c r="M2759" s="8">
        <f t="shared" si="147"/>
        <v>15</v>
      </c>
      <c r="N2759" s="8">
        <v>1</v>
      </c>
      <c r="O2759" s="8">
        <v>0</v>
      </c>
      <c r="P2759" s="8">
        <v>0</v>
      </c>
      <c r="Q2759" s="8">
        <v>1262</v>
      </c>
      <c r="R2759" s="8">
        <f t="shared" si="148"/>
        <v>114.72727272727273</v>
      </c>
      <c r="S2759" s="5">
        <v>1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1</v>
      </c>
      <c r="AA2759" s="5">
        <v>0</v>
      </c>
      <c r="AB2759" s="5">
        <v>0</v>
      </c>
      <c r="AC2759" s="5">
        <v>1</v>
      </c>
      <c r="AD2759" s="5">
        <v>0</v>
      </c>
      <c r="AE2759" s="115">
        <v>1815</v>
      </c>
      <c r="AF2759" s="5">
        <v>1</v>
      </c>
    </row>
    <row r="2760" spans="1:32" x14ac:dyDescent="0.25">
      <c r="A2760" s="2">
        <v>2011</v>
      </c>
      <c r="B2760" s="1" t="s">
        <v>30</v>
      </c>
      <c r="C2760" s="8">
        <v>5</v>
      </c>
      <c r="D2760" s="8">
        <v>116</v>
      </c>
      <c r="E2760" s="8">
        <f t="shared" si="149"/>
        <v>1933.3333333333333</v>
      </c>
      <c r="F2760" s="8">
        <v>250</v>
      </c>
      <c r="G2760" s="8">
        <v>0</v>
      </c>
      <c r="H2760" s="8">
        <v>0</v>
      </c>
      <c r="I2760" s="8">
        <v>0</v>
      </c>
      <c r="J2760" s="8">
        <v>0</v>
      </c>
      <c r="K2760" s="8">
        <v>0</v>
      </c>
      <c r="L2760" s="8">
        <v>1057</v>
      </c>
      <c r="M2760" s="8">
        <f t="shared" si="147"/>
        <v>211.4</v>
      </c>
      <c r="N2760" s="8">
        <v>2</v>
      </c>
      <c r="O2760" s="8">
        <v>1</v>
      </c>
      <c r="P2760" s="8">
        <v>0</v>
      </c>
      <c r="Q2760" s="8">
        <v>3757</v>
      </c>
      <c r="R2760" s="8">
        <f t="shared" si="148"/>
        <v>751.4</v>
      </c>
      <c r="S2760" s="5">
        <v>1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  <c r="Z2760" s="5">
        <v>0</v>
      </c>
      <c r="AA2760" s="5">
        <v>0</v>
      </c>
      <c r="AB2760" s="5">
        <v>0</v>
      </c>
      <c r="AC2760" s="5">
        <v>0</v>
      </c>
      <c r="AD2760" s="5">
        <v>0</v>
      </c>
      <c r="AE2760" s="115">
        <v>236</v>
      </c>
      <c r="AF2760" s="5">
        <v>1</v>
      </c>
    </row>
    <row r="2761" spans="1:32" x14ac:dyDescent="0.25">
      <c r="A2761" s="2">
        <v>2011</v>
      </c>
      <c r="B2761" s="1" t="s">
        <v>30</v>
      </c>
      <c r="C2761" s="8">
        <v>63</v>
      </c>
      <c r="D2761" s="8">
        <v>2987</v>
      </c>
      <c r="E2761" s="8">
        <f t="shared" si="149"/>
        <v>3951.0582010582011</v>
      </c>
      <c r="F2761" s="8">
        <v>3557</v>
      </c>
      <c r="G2761" s="8">
        <v>591</v>
      </c>
      <c r="H2761" s="8">
        <v>275</v>
      </c>
      <c r="I2761" s="8">
        <v>0</v>
      </c>
      <c r="J2761" s="8">
        <v>0</v>
      </c>
      <c r="K2761" s="8">
        <v>0</v>
      </c>
      <c r="L2761" s="8">
        <v>5618</v>
      </c>
      <c r="M2761" s="8">
        <f t="shared" si="147"/>
        <v>89.174603174603178</v>
      </c>
      <c r="N2761" s="8">
        <v>13</v>
      </c>
      <c r="O2761" s="8">
        <v>5</v>
      </c>
      <c r="P2761" s="8">
        <v>2</v>
      </c>
      <c r="Q2761" s="8">
        <v>46955</v>
      </c>
      <c r="R2761" s="8">
        <f t="shared" si="148"/>
        <v>745.31746031746036</v>
      </c>
      <c r="S2761" s="5">
        <v>1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1</v>
      </c>
      <c r="AA2761" s="5">
        <v>0</v>
      </c>
      <c r="AB2761" s="5">
        <v>0</v>
      </c>
      <c r="AC2761" s="5">
        <v>1</v>
      </c>
      <c r="AD2761" s="5">
        <v>0</v>
      </c>
      <c r="AE2761" s="115">
        <v>14418</v>
      </c>
      <c r="AF2761" s="5">
        <v>0</v>
      </c>
    </row>
    <row r="2762" spans="1:32" x14ac:dyDescent="0.25">
      <c r="A2762" s="2">
        <v>2011</v>
      </c>
      <c r="B2762" s="1" t="s">
        <v>29</v>
      </c>
      <c r="C2762" s="8">
        <v>89</v>
      </c>
      <c r="D2762" s="8">
        <v>9246</v>
      </c>
      <c r="E2762" s="8">
        <f t="shared" si="149"/>
        <v>8657.3033707865161</v>
      </c>
      <c r="F2762" s="8">
        <v>7613</v>
      </c>
      <c r="G2762" s="8">
        <v>208</v>
      </c>
      <c r="H2762" s="8">
        <v>38</v>
      </c>
      <c r="I2762" s="8">
        <v>0</v>
      </c>
      <c r="J2762" s="8">
        <v>0</v>
      </c>
      <c r="K2762" s="8">
        <v>0</v>
      </c>
      <c r="L2762" s="8">
        <v>17338</v>
      </c>
      <c r="M2762" s="8">
        <f t="shared" si="147"/>
        <v>194.80898876404495</v>
      </c>
      <c r="N2762" s="8">
        <v>76</v>
      </c>
      <c r="O2762" s="8">
        <v>28</v>
      </c>
      <c r="P2762" s="8">
        <v>0</v>
      </c>
      <c r="Q2762" s="8">
        <v>525972</v>
      </c>
      <c r="R2762" s="8">
        <f t="shared" si="148"/>
        <v>5909.7977528089887</v>
      </c>
      <c r="S2762" s="5">
        <v>1</v>
      </c>
      <c r="T2762" s="5">
        <v>1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1</v>
      </c>
      <c r="AA2762" s="5">
        <v>0</v>
      </c>
      <c r="AB2762" s="5">
        <v>0</v>
      </c>
      <c r="AC2762" s="5">
        <v>1</v>
      </c>
      <c r="AD2762" s="5">
        <v>0</v>
      </c>
      <c r="AE2762" s="115">
        <v>220063</v>
      </c>
      <c r="AF2762" s="5">
        <v>0</v>
      </c>
    </row>
    <row r="2763" spans="1:32" x14ac:dyDescent="0.25">
      <c r="A2763" s="2">
        <v>2011</v>
      </c>
      <c r="B2763" s="1" t="s">
        <v>29</v>
      </c>
      <c r="C2763" s="8">
        <v>136</v>
      </c>
      <c r="D2763" s="8">
        <v>15785</v>
      </c>
      <c r="E2763" s="8">
        <f t="shared" si="149"/>
        <v>9672.1813725490192</v>
      </c>
      <c r="F2763" s="8">
        <v>14685</v>
      </c>
      <c r="G2763" s="8">
        <v>0</v>
      </c>
      <c r="H2763" s="8">
        <v>0</v>
      </c>
      <c r="I2763" s="8">
        <v>0</v>
      </c>
      <c r="J2763" s="8">
        <v>0</v>
      </c>
      <c r="K2763" s="8">
        <v>0</v>
      </c>
      <c r="L2763" s="8">
        <v>30211</v>
      </c>
      <c r="M2763" s="8">
        <f t="shared" si="147"/>
        <v>222.13970588235293</v>
      </c>
      <c r="N2763" s="8">
        <v>25</v>
      </c>
      <c r="O2763" s="8">
        <v>8</v>
      </c>
      <c r="P2763" s="8">
        <v>0</v>
      </c>
      <c r="Q2763" s="8">
        <v>301130</v>
      </c>
      <c r="R2763" s="8">
        <f t="shared" si="148"/>
        <v>2214.1911764705883</v>
      </c>
      <c r="S2763" s="5">
        <v>1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115">
        <v>110816</v>
      </c>
      <c r="AF2763" s="5">
        <v>0</v>
      </c>
    </row>
    <row r="2764" spans="1:32" x14ac:dyDescent="0.25">
      <c r="A2764" s="2">
        <v>2011</v>
      </c>
      <c r="B2764" s="1" t="s">
        <v>29</v>
      </c>
      <c r="C2764" s="8">
        <v>3</v>
      </c>
      <c r="D2764" s="8">
        <v>93</v>
      </c>
      <c r="E2764" s="8">
        <f t="shared" si="149"/>
        <v>2583.3333333333335</v>
      </c>
      <c r="F2764" s="8">
        <v>260</v>
      </c>
      <c r="G2764" s="8">
        <v>0</v>
      </c>
      <c r="H2764" s="8">
        <v>0</v>
      </c>
      <c r="I2764" s="8">
        <v>0</v>
      </c>
      <c r="J2764" s="8">
        <v>0</v>
      </c>
      <c r="K2764" s="8">
        <v>0</v>
      </c>
      <c r="L2764" s="8">
        <v>280</v>
      </c>
      <c r="M2764" s="8">
        <f t="shared" si="147"/>
        <v>93.333333333333329</v>
      </c>
      <c r="N2764" s="8">
        <v>1</v>
      </c>
      <c r="O2764" s="8">
        <v>1</v>
      </c>
      <c r="P2764" s="8">
        <v>0</v>
      </c>
      <c r="Q2764" s="8">
        <v>600</v>
      </c>
      <c r="R2764" s="8">
        <f t="shared" si="148"/>
        <v>200</v>
      </c>
      <c r="S2764" s="5">
        <v>1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0</v>
      </c>
      <c r="AE2764" s="115">
        <v>273</v>
      </c>
      <c r="AF2764" s="5">
        <v>1</v>
      </c>
    </row>
    <row r="2765" spans="1:32" x14ac:dyDescent="0.25">
      <c r="A2765" s="2">
        <v>2011</v>
      </c>
      <c r="B2765" s="1" t="s">
        <v>29</v>
      </c>
      <c r="C2765" s="8">
        <v>22</v>
      </c>
      <c r="D2765" s="8">
        <v>1238</v>
      </c>
      <c r="E2765" s="8">
        <f t="shared" si="149"/>
        <v>4689.393939393939</v>
      </c>
      <c r="F2765" s="8">
        <v>3000</v>
      </c>
      <c r="G2765" s="8">
        <v>503</v>
      </c>
      <c r="H2765" s="8">
        <v>100</v>
      </c>
      <c r="I2765" s="8">
        <v>0</v>
      </c>
      <c r="J2765" s="8">
        <v>0</v>
      </c>
      <c r="K2765" s="8">
        <v>0</v>
      </c>
      <c r="L2765" s="8">
        <v>1450</v>
      </c>
      <c r="M2765" s="8">
        <f t="shared" si="147"/>
        <v>65.909090909090907</v>
      </c>
      <c r="N2765" s="8">
        <v>5</v>
      </c>
      <c r="O2765" s="8">
        <v>5</v>
      </c>
      <c r="P2765" s="8">
        <v>0</v>
      </c>
      <c r="Q2765" s="8">
        <v>17416</v>
      </c>
      <c r="R2765" s="8">
        <f t="shared" si="148"/>
        <v>791.63636363636363</v>
      </c>
      <c r="S2765" s="5">
        <v>1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1</v>
      </c>
      <c r="AA2765" s="5">
        <v>0</v>
      </c>
      <c r="AB2765" s="5">
        <v>0</v>
      </c>
      <c r="AC2765" s="5">
        <v>1</v>
      </c>
      <c r="AD2765" s="5">
        <v>0</v>
      </c>
      <c r="AE2765" s="115">
        <v>18232</v>
      </c>
      <c r="AF2765" s="5">
        <v>1</v>
      </c>
    </row>
    <row r="2766" spans="1:32" x14ac:dyDescent="0.25">
      <c r="A2766" s="2">
        <v>2011</v>
      </c>
      <c r="B2766" s="1" t="s">
        <v>29</v>
      </c>
      <c r="C2766" s="8">
        <v>8</v>
      </c>
      <c r="D2766" s="8">
        <v>171</v>
      </c>
      <c r="E2766" s="8">
        <f t="shared" si="149"/>
        <v>1781.25</v>
      </c>
      <c r="F2766" s="8">
        <v>1500</v>
      </c>
      <c r="G2766" s="8">
        <v>0</v>
      </c>
      <c r="H2766" s="8">
        <v>0</v>
      </c>
      <c r="I2766" s="8">
        <v>0</v>
      </c>
      <c r="J2766" s="8">
        <v>0</v>
      </c>
      <c r="K2766" s="8">
        <v>0</v>
      </c>
      <c r="L2766" s="8">
        <v>1310</v>
      </c>
      <c r="M2766" s="8">
        <f t="shared" si="147"/>
        <v>163.75</v>
      </c>
      <c r="N2766" s="8">
        <v>3</v>
      </c>
      <c r="O2766" s="8">
        <v>2</v>
      </c>
      <c r="P2766" s="8">
        <v>0</v>
      </c>
      <c r="Q2766" s="8">
        <v>2439</v>
      </c>
      <c r="R2766" s="8">
        <f t="shared" si="148"/>
        <v>304.875</v>
      </c>
      <c r="S2766" s="5">
        <v>1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0</v>
      </c>
      <c r="AD2766" s="5">
        <v>0</v>
      </c>
      <c r="AE2766" s="115">
        <v>1682</v>
      </c>
      <c r="AF2766" s="5">
        <v>1</v>
      </c>
    </row>
    <row r="2767" spans="1:32" x14ac:dyDescent="0.25">
      <c r="A2767" s="2">
        <v>2011</v>
      </c>
      <c r="B2767" s="1" t="s">
        <v>37</v>
      </c>
      <c r="C2767" s="8">
        <v>5</v>
      </c>
      <c r="D2767" s="8">
        <v>298</v>
      </c>
      <c r="E2767" s="8">
        <f t="shared" si="149"/>
        <v>4966.666666666667</v>
      </c>
      <c r="F2767" s="8">
        <v>0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147</v>
      </c>
      <c r="M2767" s="8">
        <f t="shared" si="147"/>
        <v>29.4</v>
      </c>
      <c r="N2767" s="8">
        <v>0</v>
      </c>
      <c r="O2767" s="8">
        <v>0</v>
      </c>
      <c r="P2767" s="8">
        <v>0</v>
      </c>
      <c r="Q2767" s="8">
        <v>1246</v>
      </c>
      <c r="R2767" s="8">
        <f t="shared" si="148"/>
        <v>249.2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115">
        <v>909</v>
      </c>
      <c r="AF2767" s="5">
        <v>1</v>
      </c>
    </row>
    <row r="2768" spans="1:32" x14ac:dyDescent="0.25">
      <c r="A2768" s="2">
        <v>2011</v>
      </c>
      <c r="B2768" s="1" t="s">
        <v>29</v>
      </c>
      <c r="C2768" s="8">
        <v>4</v>
      </c>
      <c r="D2768" s="8">
        <v>215</v>
      </c>
      <c r="E2768" s="8">
        <f t="shared" si="149"/>
        <v>4479.166666666667</v>
      </c>
      <c r="F2768" s="8">
        <v>1825</v>
      </c>
      <c r="G2768" s="8">
        <v>0</v>
      </c>
      <c r="H2768" s="8">
        <v>0</v>
      </c>
      <c r="I2768" s="8">
        <v>0</v>
      </c>
      <c r="J2768" s="8">
        <v>0</v>
      </c>
      <c r="K2768" s="8">
        <v>0</v>
      </c>
      <c r="L2768" s="8">
        <v>1383</v>
      </c>
      <c r="M2768" s="8">
        <f t="shared" si="147"/>
        <v>345.75</v>
      </c>
      <c r="N2768" s="8">
        <v>2</v>
      </c>
      <c r="O2768" s="8">
        <v>2</v>
      </c>
      <c r="P2768" s="8">
        <v>0</v>
      </c>
      <c r="Q2768" s="8">
        <v>14081</v>
      </c>
      <c r="R2768" s="8">
        <f t="shared" si="148"/>
        <v>3520.25</v>
      </c>
      <c r="S2768" s="5">
        <v>1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  <c r="Z2768" s="5">
        <v>0</v>
      </c>
      <c r="AA2768" s="5">
        <v>0</v>
      </c>
      <c r="AB2768" s="5">
        <v>0</v>
      </c>
      <c r="AC2768" s="5">
        <v>0</v>
      </c>
      <c r="AD2768" s="5">
        <v>0</v>
      </c>
      <c r="AE2768" s="115">
        <v>1639</v>
      </c>
      <c r="AF2768" s="5">
        <v>1</v>
      </c>
    </row>
    <row r="2769" spans="1:32" x14ac:dyDescent="0.25">
      <c r="A2769" s="2">
        <v>2011</v>
      </c>
      <c r="B2769" s="1" t="s">
        <v>29</v>
      </c>
      <c r="C2769" s="8">
        <v>2</v>
      </c>
      <c r="D2769" s="8">
        <v>35</v>
      </c>
      <c r="E2769" s="8">
        <f t="shared" si="149"/>
        <v>1458.3333333333333</v>
      </c>
      <c r="F2769" s="8">
        <v>300</v>
      </c>
      <c r="G2769" s="8">
        <v>0</v>
      </c>
      <c r="H2769" s="8">
        <v>0</v>
      </c>
      <c r="I2769" s="8">
        <v>0</v>
      </c>
      <c r="J2769" s="8">
        <v>0</v>
      </c>
      <c r="K2769" s="8">
        <v>0</v>
      </c>
      <c r="L2769" s="8">
        <v>420</v>
      </c>
      <c r="M2769" s="8">
        <f t="shared" si="147"/>
        <v>210</v>
      </c>
      <c r="N2769" s="8">
        <v>1</v>
      </c>
      <c r="O2769" s="8">
        <v>1</v>
      </c>
      <c r="P2769" s="8">
        <v>0</v>
      </c>
      <c r="Q2769" s="8">
        <v>5284</v>
      </c>
      <c r="R2769" s="8">
        <f t="shared" si="148"/>
        <v>2642</v>
      </c>
      <c r="S2769" s="5">
        <v>1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0</v>
      </c>
      <c r="AD2769" s="5">
        <v>0</v>
      </c>
      <c r="AE2769" s="115">
        <v>366</v>
      </c>
      <c r="AF2769" s="5">
        <v>1</v>
      </c>
    </row>
    <row r="2770" spans="1:32" x14ac:dyDescent="0.25">
      <c r="A2770" s="2">
        <v>2011</v>
      </c>
      <c r="B2770" s="1" t="s">
        <v>36</v>
      </c>
      <c r="C2770" s="9">
        <v>297</v>
      </c>
      <c r="D2770" s="9">
        <v>43594</v>
      </c>
      <c r="E2770" s="8">
        <f t="shared" si="149"/>
        <v>12231.762065095398</v>
      </c>
      <c r="F2770" s="9">
        <v>6157</v>
      </c>
      <c r="G2770" s="9">
        <v>2779</v>
      </c>
      <c r="H2770" s="9">
        <v>1309</v>
      </c>
      <c r="I2770" s="9">
        <v>0</v>
      </c>
      <c r="J2770" s="9">
        <v>0</v>
      </c>
      <c r="K2770" s="9">
        <v>0</v>
      </c>
      <c r="L2770" s="9">
        <v>17748</v>
      </c>
      <c r="M2770" s="8">
        <f t="shared" si="147"/>
        <v>59.757575757575758</v>
      </c>
      <c r="N2770" s="9">
        <v>48</v>
      </c>
      <c r="O2770" s="9">
        <v>6</v>
      </c>
      <c r="P2770" s="9">
        <v>6</v>
      </c>
      <c r="Q2770" s="9">
        <v>222227</v>
      </c>
      <c r="R2770" s="8">
        <f t="shared" si="148"/>
        <v>748.23905723905727</v>
      </c>
      <c r="S2770" s="5">
        <v>1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1</v>
      </c>
      <c r="AA2770" s="5">
        <v>0</v>
      </c>
      <c r="AB2770" s="5">
        <v>0</v>
      </c>
      <c r="AC2770" s="5">
        <v>1</v>
      </c>
      <c r="AD2770" s="5">
        <v>0</v>
      </c>
      <c r="AE2770" s="115">
        <v>102940</v>
      </c>
      <c r="AF2770" s="5">
        <v>0</v>
      </c>
    </row>
    <row r="2771" spans="1:32" x14ac:dyDescent="0.25">
      <c r="A2771" s="2">
        <v>2011</v>
      </c>
      <c r="B2771" s="1" t="s">
        <v>36</v>
      </c>
      <c r="C2771" s="9">
        <v>212</v>
      </c>
      <c r="D2771" s="9">
        <v>25050</v>
      </c>
      <c r="E2771" s="8">
        <f t="shared" si="149"/>
        <v>9846.6981132075471</v>
      </c>
      <c r="F2771" s="9">
        <v>2900</v>
      </c>
      <c r="G2771" s="9">
        <v>825</v>
      </c>
      <c r="H2771" s="9">
        <v>350</v>
      </c>
      <c r="I2771" s="9">
        <v>384</v>
      </c>
      <c r="J2771" s="9">
        <v>0</v>
      </c>
      <c r="K2771" s="9">
        <v>0</v>
      </c>
      <c r="L2771" s="9">
        <v>11508</v>
      </c>
      <c r="M2771" s="8">
        <f t="shared" si="147"/>
        <v>54.283018867924525</v>
      </c>
      <c r="N2771" s="9">
        <v>25</v>
      </c>
      <c r="O2771" s="9">
        <v>3</v>
      </c>
      <c r="P2771" s="9">
        <v>2</v>
      </c>
      <c r="Q2771" s="9">
        <v>94125</v>
      </c>
      <c r="R2771" s="8">
        <f t="shared" si="148"/>
        <v>443.9858490566038</v>
      </c>
      <c r="S2771" s="5">
        <v>1</v>
      </c>
      <c r="T2771" s="5">
        <v>0</v>
      </c>
      <c r="U2771" s="5">
        <v>1</v>
      </c>
      <c r="V2771" s="5">
        <v>1</v>
      </c>
      <c r="W2771" s="5">
        <v>1</v>
      </c>
      <c r="X2771" s="5">
        <v>0</v>
      </c>
      <c r="Y2771" s="5">
        <v>0</v>
      </c>
      <c r="Z2771" s="5">
        <v>1</v>
      </c>
      <c r="AA2771" s="5">
        <v>1</v>
      </c>
      <c r="AB2771" s="5">
        <v>0</v>
      </c>
      <c r="AC2771" s="5">
        <v>1</v>
      </c>
      <c r="AD2771" s="5">
        <v>0</v>
      </c>
      <c r="AE2771" s="115">
        <v>46888</v>
      </c>
      <c r="AF2771" s="5">
        <v>1</v>
      </c>
    </row>
    <row r="2772" spans="1:32" x14ac:dyDescent="0.25">
      <c r="A2772" s="2">
        <v>2011</v>
      </c>
      <c r="B2772" s="1" t="s">
        <v>36</v>
      </c>
      <c r="C2772" s="9">
        <v>7</v>
      </c>
      <c r="D2772" s="9">
        <v>465</v>
      </c>
      <c r="E2772" s="8">
        <f t="shared" si="149"/>
        <v>5535.7142857142853</v>
      </c>
      <c r="F2772" s="9">
        <v>9</v>
      </c>
      <c r="G2772" s="9">
        <v>0</v>
      </c>
      <c r="H2772" s="9">
        <v>0</v>
      </c>
      <c r="I2772" s="9">
        <v>0</v>
      </c>
      <c r="J2772" s="9">
        <v>0</v>
      </c>
      <c r="K2772" s="9">
        <v>0</v>
      </c>
      <c r="L2772" s="9">
        <v>100</v>
      </c>
      <c r="M2772" s="8">
        <f t="shared" si="147"/>
        <v>14.285714285714286</v>
      </c>
      <c r="N2772" s="9">
        <v>3</v>
      </c>
      <c r="O2772" s="9">
        <v>0</v>
      </c>
      <c r="P2772" s="9">
        <v>0</v>
      </c>
      <c r="Q2772" s="9">
        <v>30747</v>
      </c>
      <c r="R2772" s="8">
        <f t="shared" si="148"/>
        <v>4392.4285714285716</v>
      </c>
      <c r="S2772" s="5">
        <v>0</v>
      </c>
      <c r="T2772" s="5">
        <v>0</v>
      </c>
      <c r="U2772" s="5">
        <v>0</v>
      </c>
      <c r="V2772" s="5">
        <v>0</v>
      </c>
      <c r="W2772" s="5">
        <v>1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115">
        <v>7695</v>
      </c>
      <c r="AF2772" s="5">
        <v>1</v>
      </c>
    </row>
    <row r="2773" spans="1:32" x14ac:dyDescent="0.25">
      <c r="A2773" s="2">
        <v>2011</v>
      </c>
      <c r="B2773" s="1" t="s">
        <v>31</v>
      </c>
      <c r="C2773" s="9">
        <v>58</v>
      </c>
      <c r="D2773" s="9">
        <v>11346</v>
      </c>
      <c r="E2773" s="8">
        <f t="shared" si="149"/>
        <v>16301.724137931036</v>
      </c>
      <c r="F2773" s="9">
        <v>2</v>
      </c>
      <c r="G2773" s="9">
        <v>8</v>
      </c>
      <c r="H2773" s="9">
        <v>0</v>
      </c>
      <c r="I2773" s="9">
        <v>0</v>
      </c>
      <c r="J2773" s="9">
        <v>0</v>
      </c>
      <c r="K2773" s="9">
        <v>0</v>
      </c>
      <c r="L2773" s="9">
        <v>1988</v>
      </c>
      <c r="M2773" s="8">
        <f t="shared" si="147"/>
        <v>34.275862068965516</v>
      </c>
      <c r="N2773" s="9">
        <v>2</v>
      </c>
      <c r="O2773" s="9">
        <v>0</v>
      </c>
      <c r="P2773" s="9">
        <v>0</v>
      </c>
      <c r="Q2773" s="9">
        <v>51539</v>
      </c>
      <c r="R2773" s="8">
        <f t="shared" si="148"/>
        <v>888.60344827586209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1</v>
      </c>
      <c r="AA2773" s="5">
        <v>0</v>
      </c>
      <c r="AB2773" s="5">
        <v>0</v>
      </c>
      <c r="AC2773" s="5">
        <v>0</v>
      </c>
      <c r="AD2773" s="5">
        <v>0</v>
      </c>
      <c r="AE2773" s="115">
        <v>13581</v>
      </c>
      <c r="AF2773" s="5">
        <v>1</v>
      </c>
    </row>
    <row r="2774" spans="1:32" x14ac:dyDescent="0.25">
      <c r="A2774" s="2">
        <v>2011</v>
      </c>
      <c r="B2774" s="1" t="s">
        <v>29</v>
      </c>
      <c r="C2774" s="9">
        <v>62</v>
      </c>
      <c r="D2774" s="9">
        <v>12597</v>
      </c>
      <c r="E2774" s="8">
        <f t="shared" si="149"/>
        <v>16931.451612903227</v>
      </c>
      <c r="F2774" s="9">
        <v>2661</v>
      </c>
      <c r="G2774" s="9">
        <v>710</v>
      </c>
      <c r="H2774" s="9">
        <v>520</v>
      </c>
      <c r="I2774" s="9">
        <v>0</v>
      </c>
      <c r="J2774" s="9">
        <v>0</v>
      </c>
      <c r="K2774" s="9">
        <v>0</v>
      </c>
      <c r="L2774" s="9">
        <v>6084</v>
      </c>
      <c r="M2774" s="8">
        <f t="shared" si="147"/>
        <v>98.129032258064512</v>
      </c>
      <c r="N2774" s="9">
        <v>24</v>
      </c>
      <c r="O2774" s="9">
        <v>4</v>
      </c>
      <c r="P2774" s="9">
        <v>4</v>
      </c>
      <c r="Q2774" s="9">
        <v>317494</v>
      </c>
      <c r="R2774" s="8">
        <f t="shared" si="148"/>
        <v>5120.8709677419356</v>
      </c>
      <c r="S2774" s="5">
        <v>1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1</v>
      </c>
      <c r="AA2774" s="5">
        <v>0</v>
      </c>
      <c r="AB2774" s="5">
        <v>0</v>
      </c>
      <c r="AC2774" s="5">
        <v>1</v>
      </c>
      <c r="AD2774" s="5">
        <v>0</v>
      </c>
      <c r="AE2774" s="115">
        <v>55699</v>
      </c>
      <c r="AF2774" s="5">
        <v>1</v>
      </c>
    </row>
    <row r="2775" spans="1:32" x14ac:dyDescent="0.25">
      <c r="A2775" s="2">
        <v>2011</v>
      </c>
      <c r="B2775" s="1" t="s">
        <v>29</v>
      </c>
      <c r="C2775" s="9">
        <v>55</v>
      </c>
      <c r="D2775" s="9">
        <v>7876</v>
      </c>
      <c r="E2775" s="8">
        <f t="shared" si="149"/>
        <v>11933.333333333332</v>
      </c>
      <c r="F2775" s="9">
        <v>1408</v>
      </c>
      <c r="G2775" s="9">
        <v>0</v>
      </c>
      <c r="H2775" s="9">
        <v>0</v>
      </c>
      <c r="I2775" s="9">
        <v>0</v>
      </c>
      <c r="J2775" s="9">
        <v>0</v>
      </c>
      <c r="K2775" s="9">
        <v>0</v>
      </c>
      <c r="L2775" s="9">
        <v>2667</v>
      </c>
      <c r="M2775" s="8">
        <f t="shared" si="147"/>
        <v>48.490909090909092</v>
      </c>
      <c r="N2775" s="9">
        <v>7</v>
      </c>
      <c r="O2775" s="9">
        <v>2</v>
      </c>
      <c r="P2775" s="9">
        <v>1</v>
      </c>
      <c r="Q2775" s="9">
        <v>23672</v>
      </c>
      <c r="R2775" s="8">
        <f t="shared" si="148"/>
        <v>430.4</v>
      </c>
      <c r="S2775" s="5">
        <v>1</v>
      </c>
      <c r="T2775" s="5">
        <v>0</v>
      </c>
      <c r="U2775" s="5">
        <v>1</v>
      </c>
      <c r="V2775" s="5">
        <v>1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0</v>
      </c>
      <c r="AD2775" s="5">
        <v>0</v>
      </c>
      <c r="AE2775" s="115">
        <v>26758</v>
      </c>
      <c r="AF2775" s="5">
        <v>0</v>
      </c>
    </row>
    <row r="2776" spans="1:32" x14ac:dyDescent="0.25">
      <c r="A2776" s="2">
        <v>2011</v>
      </c>
      <c r="B2776" s="1" t="s">
        <v>29</v>
      </c>
      <c r="C2776" s="9">
        <v>65</v>
      </c>
      <c r="D2776" s="9">
        <v>10326</v>
      </c>
      <c r="E2776" s="8">
        <f t="shared" si="149"/>
        <v>13238.461538461537</v>
      </c>
      <c r="F2776" s="9">
        <v>8981</v>
      </c>
      <c r="G2776" s="9">
        <v>762</v>
      </c>
      <c r="H2776" s="9">
        <v>0</v>
      </c>
      <c r="I2776" s="9">
        <v>0</v>
      </c>
      <c r="J2776" s="9">
        <v>0</v>
      </c>
      <c r="K2776" s="9">
        <v>0</v>
      </c>
      <c r="L2776" s="9">
        <v>7017</v>
      </c>
      <c r="M2776" s="8">
        <f t="shared" si="147"/>
        <v>107.95384615384616</v>
      </c>
      <c r="N2776" s="9">
        <v>19</v>
      </c>
      <c r="O2776" s="9">
        <v>3</v>
      </c>
      <c r="P2776" s="9">
        <v>0</v>
      </c>
      <c r="Q2776" s="9">
        <v>224467</v>
      </c>
      <c r="R2776" s="8">
        <f t="shared" si="148"/>
        <v>3453.3384615384616</v>
      </c>
      <c r="S2776" s="5">
        <v>1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  <c r="Z2776" s="5">
        <v>1</v>
      </c>
      <c r="AA2776" s="5">
        <v>0</v>
      </c>
      <c r="AB2776" s="5">
        <v>0</v>
      </c>
      <c r="AC2776" s="5">
        <v>0</v>
      </c>
      <c r="AD2776" s="5">
        <v>0</v>
      </c>
      <c r="AE2776" s="115">
        <v>27690</v>
      </c>
      <c r="AF2776" s="5">
        <v>0</v>
      </c>
    </row>
    <row r="2777" spans="1:32" x14ac:dyDescent="0.25">
      <c r="A2777" s="2">
        <v>2011</v>
      </c>
      <c r="B2777" s="1" t="s">
        <v>29</v>
      </c>
      <c r="C2777" s="9">
        <v>173</v>
      </c>
      <c r="D2777" s="9">
        <v>42381</v>
      </c>
      <c r="E2777" s="8">
        <f t="shared" si="149"/>
        <v>20414.739884393064</v>
      </c>
      <c r="F2777" s="9">
        <v>3428</v>
      </c>
      <c r="G2777" s="9">
        <v>2277</v>
      </c>
      <c r="H2777" s="9">
        <v>947</v>
      </c>
      <c r="I2777" s="9">
        <v>0</v>
      </c>
      <c r="J2777" s="9">
        <v>0</v>
      </c>
      <c r="K2777" s="9">
        <v>0</v>
      </c>
      <c r="L2777" s="9">
        <v>18233</v>
      </c>
      <c r="M2777" s="8">
        <f t="shared" si="147"/>
        <v>105.39306358381504</v>
      </c>
      <c r="N2777" s="9">
        <v>38</v>
      </c>
      <c r="O2777" s="9">
        <v>1</v>
      </c>
      <c r="P2777" s="9">
        <v>0</v>
      </c>
      <c r="Q2777" s="9">
        <v>486786</v>
      </c>
      <c r="R2777" s="8">
        <f t="shared" si="148"/>
        <v>2813.7919075144509</v>
      </c>
      <c r="S2777" s="5">
        <v>1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1</v>
      </c>
      <c r="AA2777" s="5">
        <v>0</v>
      </c>
      <c r="AB2777" s="5">
        <v>0</v>
      </c>
      <c r="AC2777" s="5">
        <v>1</v>
      </c>
      <c r="AD2777" s="5">
        <v>0</v>
      </c>
      <c r="AE2777" s="115">
        <v>138215</v>
      </c>
      <c r="AF2777" s="5">
        <v>1</v>
      </c>
    </row>
    <row r="2778" spans="1:32" x14ac:dyDescent="0.25">
      <c r="A2778" s="2">
        <v>2011</v>
      </c>
      <c r="B2778" s="1" t="s">
        <v>29</v>
      </c>
      <c r="C2778" s="9">
        <v>22</v>
      </c>
      <c r="D2778" s="9">
        <v>3101</v>
      </c>
      <c r="E2778" s="8">
        <f t="shared" si="149"/>
        <v>11746.212121212124</v>
      </c>
      <c r="F2778" s="9">
        <v>4150</v>
      </c>
      <c r="G2778" s="9">
        <v>0</v>
      </c>
      <c r="H2778" s="9">
        <v>0</v>
      </c>
      <c r="I2778" s="9">
        <v>0</v>
      </c>
      <c r="J2778" s="9">
        <v>0</v>
      </c>
      <c r="K2778" s="9">
        <v>0</v>
      </c>
      <c r="L2778" s="9">
        <v>1515</v>
      </c>
      <c r="M2778" s="8">
        <f t="shared" si="147"/>
        <v>68.86363636363636</v>
      </c>
      <c r="N2778" s="9">
        <v>11</v>
      </c>
      <c r="O2778" s="9">
        <v>0</v>
      </c>
      <c r="P2778" s="9">
        <v>0</v>
      </c>
      <c r="Q2778" s="9">
        <v>40046</v>
      </c>
      <c r="R2778" s="8">
        <f t="shared" si="148"/>
        <v>1820.2727272727273</v>
      </c>
      <c r="S2778" s="5">
        <v>1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0</v>
      </c>
      <c r="AD2778" s="5">
        <v>0</v>
      </c>
      <c r="AE2778" s="115">
        <v>7641</v>
      </c>
      <c r="AF2778" s="5">
        <v>0</v>
      </c>
    </row>
    <row r="2779" spans="1:32" x14ac:dyDescent="0.25">
      <c r="A2779" s="2">
        <v>2011</v>
      </c>
      <c r="B2779" s="1" t="s">
        <v>40</v>
      </c>
      <c r="C2779" s="9">
        <v>115</v>
      </c>
      <c r="D2779" s="9">
        <v>14049</v>
      </c>
      <c r="E2779" s="8">
        <f t="shared" si="149"/>
        <v>10180.434782608696</v>
      </c>
      <c r="F2779" s="9">
        <v>3952</v>
      </c>
      <c r="G2779" s="9">
        <v>1018</v>
      </c>
      <c r="H2779" s="9">
        <v>457</v>
      </c>
      <c r="I2779" s="9">
        <v>0</v>
      </c>
      <c r="J2779" s="9">
        <v>0</v>
      </c>
      <c r="K2779" s="9">
        <v>0</v>
      </c>
      <c r="L2779" s="9">
        <v>8161</v>
      </c>
      <c r="M2779" s="8">
        <f t="shared" si="147"/>
        <v>70.96521739130435</v>
      </c>
      <c r="N2779" s="9">
        <v>18</v>
      </c>
      <c r="O2779" s="9">
        <v>5</v>
      </c>
      <c r="P2779" s="9">
        <v>5</v>
      </c>
      <c r="Q2779" s="9">
        <v>163735</v>
      </c>
      <c r="R2779" s="8">
        <f t="shared" si="148"/>
        <v>1423.7826086956522</v>
      </c>
      <c r="S2779" s="5">
        <v>1</v>
      </c>
      <c r="T2779" s="5">
        <v>0</v>
      </c>
      <c r="U2779" s="5">
        <v>1</v>
      </c>
      <c r="V2779" s="5">
        <v>0</v>
      </c>
      <c r="W2779" s="5">
        <v>0</v>
      </c>
      <c r="X2779" s="5">
        <v>0</v>
      </c>
      <c r="Y2779" s="5">
        <v>0</v>
      </c>
      <c r="Z2779" s="5">
        <v>1</v>
      </c>
      <c r="AA2779" s="5">
        <v>0</v>
      </c>
      <c r="AB2779" s="5">
        <v>0</v>
      </c>
      <c r="AC2779" s="5">
        <v>1</v>
      </c>
      <c r="AD2779" s="5">
        <v>0</v>
      </c>
      <c r="AE2779" s="115">
        <v>72591</v>
      </c>
      <c r="AF2779" s="5">
        <v>0</v>
      </c>
    </row>
    <row r="2780" spans="1:32" x14ac:dyDescent="0.25">
      <c r="A2780" s="2">
        <v>2011</v>
      </c>
      <c r="B2780" s="1" t="s">
        <v>40</v>
      </c>
      <c r="C2780" s="9">
        <v>97</v>
      </c>
      <c r="D2780" s="9">
        <v>10776</v>
      </c>
      <c r="E2780" s="8">
        <f t="shared" si="149"/>
        <v>9257.7319587628881</v>
      </c>
      <c r="F2780" s="9">
        <v>2937</v>
      </c>
      <c r="G2780" s="9">
        <v>331</v>
      </c>
      <c r="H2780" s="9">
        <v>157</v>
      </c>
      <c r="I2780" s="9">
        <v>0</v>
      </c>
      <c r="J2780" s="9">
        <v>0</v>
      </c>
      <c r="K2780" s="9">
        <v>0</v>
      </c>
      <c r="L2780" s="9">
        <v>8685</v>
      </c>
      <c r="M2780" s="8">
        <f t="shared" si="147"/>
        <v>89.536082474226802</v>
      </c>
      <c r="N2780" s="9">
        <v>24</v>
      </c>
      <c r="O2780" s="9">
        <v>9</v>
      </c>
      <c r="P2780" s="9">
        <v>2</v>
      </c>
      <c r="Q2780" s="9">
        <v>92477</v>
      </c>
      <c r="R2780" s="8">
        <f t="shared" si="148"/>
        <v>953.37113402061857</v>
      </c>
      <c r="S2780" s="5">
        <v>1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1</v>
      </c>
      <c r="AA2780" s="5">
        <v>0</v>
      </c>
      <c r="AB2780" s="5">
        <v>0</v>
      </c>
      <c r="AC2780" s="5">
        <v>1</v>
      </c>
      <c r="AD2780" s="5">
        <v>0</v>
      </c>
      <c r="AE2780" s="115">
        <v>32411</v>
      </c>
      <c r="AF2780" s="5">
        <v>0</v>
      </c>
    </row>
    <row r="2781" spans="1:32" x14ac:dyDescent="0.25">
      <c r="A2781" s="2">
        <v>2011</v>
      </c>
      <c r="B2781" s="1" t="s">
        <v>30</v>
      </c>
      <c r="C2781" s="8">
        <v>12</v>
      </c>
      <c r="D2781" s="8">
        <v>818</v>
      </c>
      <c r="E2781" s="8">
        <f t="shared" si="149"/>
        <v>5680.5555555555566</v>
      </c>
      <c r="F2781" s="8">
        <v>353</v>
      </c>
      <c r="G2781" s="8">
        <v>122</v>
      </c>
      <c r="H2781" s="8">
        <v>76</v>
      </c>
      <c r="I2781" s="8">
        <v>0</v>
      </c>
      <c r="J2781" s="8">
        <v>0</v>
      </c>
      <c r="K2781" s="8">
        <v>0</v>
      </c>
      <c r="L2781" s="8">
        <v>618</v>
      </c>
      <c r="M2781" s="8">
        <f t="shared" si="147"/>
        <v>51.5</v>
      </c>
      <c r="N2781" s="8">
        <v>3</v>
      </c>
      <c r="O2781" s="8">
        <v>0</v>
      </c>
      <c r="P2781" s="8">
        <v>0</v>
      </c>
      <c r="Q2781" s="8">
        <v>3364</v>
      </c>
      <c r="R2781" s="8">
        <f t="shared" si="148"/>
        <v>280.33333333333331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1</v>
      </c>
      <c r="AA2781" s="5">
        <v>0</v>
      </c>
      <c r="AB2781" s="5">
        <v>0</v>
      </c>
      <c r="AC2781" s="5">
        <v>1</v>
      </c>
      <c r="AD2781" s="5">
        <v>0</v>
      </c>
      <c r="AE2781" s="115">
        <v>3402</v>
      </c>
      <c r="AF2781" s="5">
        <v>1</v>
      </c>
    </row>
    <row r="2782" spans="1:32" x14ac:dyDescent="0.25">
      <c r="A2782" s="2">
        <v>2011</v>
      </c>
      <c r="B2782" s="1" t="s">
        <v>38</v>
      </c>
      <c r="C2782" s="8">
        <v>9</v>
      </c>
      <c r="D2782" s="8">
        <v>503</v>
      </c>
      <c r="E2782" s="8">
        <f t="shared" si="149"/>
        <v>4657.4074074074078</v>
      </c>
      <c r="F2782" s="8">
        <v>230</v>
      </c>
      <c r="G2782" s="8">
        <v>175</v>
      </c>
      <c r="H2782" s="8">
        <v>85</v>
      </c>
      <c r="I2782" s="8">
        <v>0</v>
      </c>
      <c r="J2782" s="8">
        <v>0</v>
      </c>
      <c r="K2782" s="8">
        <v>0</v>
      </c>
      <c r="L2782" s="8">
        <v>1229</v>
      </c>
      <c r="M2782" s="8">
        <f t="shared" si="147"/>
        <v>136.55555555555554</v>
      </c>
      <c r="N2782" s="8">
        <v>3</v>
      </c>
      <c r="O2782" s="8">
        <v>1</v>
      </c>
      <c r="P2782" s="8">
        <v>0</v>
      </c>
      <c r="Q2782" s="8">
        <v>1412</v>
      </c>
      <c r="R2782" s="8">
        <f t="shared" si="148"/>
        <v>156.88888888888889</v>
      </c>
      <c r="S2782" s="5">
        <v>1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1</v>
      </c>
      <c r="AA2782" s="5">
        <v>0</v>
      </c>
      <c r="AB2782" s="5">
        <v>0</v>
      </c>
      <c r="AC2782" s="5">
        <v>1</v>
      </c>
      <c r="AD2782" s="5">
        <v>0</v>
      </c>
      <c r="AE2782" s="115">
        <v>1674</v>
      </c>
      <c r="AF2782" s="5">
        <v>1</v>
      </c>
    </row>
    <row r="2783" spans="1:32" x14ac:dyDescent="0.25">
      <c r="A2783" s="2">
        <v>2011</v>
      </c>
      <c r="B2783" s="1" t="s">
        <v>29</v>
      </c>
      <c r="C2783" s="8">
        <v>12</v>
      </c>
      <c r="D2783" s="8">
        <v>1162</v>
      </c>
      <c r="E2783" s="8">
        <f t="shared" si="149"/>
        <v>8069.4444444444443</v>
      </c>
      <c r="F2783" s="8">
        <v>11</v>
      </c>
      <c r="G2783" s="8">
        <v>0</v>
      </c>
      <c r="H2783" s="8">
        <v>0</v>
      </c>
      <c r="I2783" s="8">
        <v>59</v>
      </c>
      <c r="J2783" s="8">
        <v>0</v>
      </c>
      <c r="K2783" s="8">
        <v>0</v>
      </c>
      <c r="L2783" s="8">
        <v>1035</v>
      </c>
      <c r="M2783" s="8">
        <f t="shared" si="147"/>
        <v>86.25</v>
      </c>
      <c r="N2783" s="8">
        <v>2</v>
      </c>
      <c r="O2783" s="8">
        <v>0</v>
      </c>
      <c r="P2783" s="8">
        <v>0</v>
      </c>
      <c r="Q2783" s="8">
        <v>12592</v>
      </c>
      <c r="R2783" s="8">
        <f t="shared" si="148"/>
        <v>1049.3333333333333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1</v>
      </c>
      <c r="AB2783" s="5">
        <v>0</v>
      </c>
      <c r="AC2783" s="5">
        <v>0</v>
      </c>
      <c r="AD2783" s="5">
        <v>0</v>
      </c>
      <c r="AE2783" s="115">
        <v>4847</v>
      </c>
      <c r="AF2783" s="5">
        <v>1</v>
      </c>
    </row>
    <row r="2784" spans="1:32" x14ac:dyDescent="0.25">
      <c r="A2784" s="2">
        <v>2011</v>
      </c>
      <c r="B2784" s="1" t="s">
        <v>29</v>
      </c>
      <c r="C2784" s="8">
        <v>10</v>
      </c>
      <c r="D2784" s="8">
        <v>616</v>
      </c>
      <c r="E2784" s="8">
        <f t="shared" si="149"/>
        <v>5133.3333333333339</v>
      </c>
      <c r="F2784" s="8">
        <v>1411</v>
      </c>
      <c r="G2784" s="8">
        <v>0</v>
      </c>
      <c r="H2784" s="8">
        <v>0</v>
      </c>
      <c r="I2784" s="8">
        <v>0</v>
      </c>
      <c r="J2784" s="8">
        <v>0</v>
      </c>
      <c r="K2784" s="8">
        <v>0</v>
      </c>
      <c r="L2784" s="8">
        <v>2055</v>
      </c>
      <c r="M2784" s="8">
        <f t="shared" si="147"/>
        <v>205.5</v>
      </c>
      <c r="N2784" s="8">
        <v>6</v>
      </c>
      <c r="O2784" s="8">
        <v>3</v>
      </c>
      <c r="P2784" s="8">
        <v>0</v>
      </c>
      <c r="Q2784" s="8">
        <v>9788</v>
      </c>
      <c r="R2784" s="8">
        <f t="shared" si="148"/>
        <v>978.8</v>
      </c>
      <c r="S2784" s="5">
        <v>1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115">
        <v>1736</v>
      </c>
      <c r="AF2784" s="5">
        <v>0</v>
      </c>
    </row>
    <row r="2785" spans="1:32" x14ac:dyDescent="0.25">
      <c r="A2785" s="2">
        <v>2011</v>
      </c>
      <c r="B2785" s="1" t="s">
        <v>29</v>
      </c>
      <c r="C2785" s="8">
        <v>7</v>
      </c>
      <c r="D2785" s="8">
        <v>453</v>
      </c>
      <c r="E2785" s="8">
        <f t="shared" si="149"/>
        <v>5392.8571428571422</v>
      </c>
      <c r="F2785" s="8">
        <v>608</v>
      </c>
      <c r="G2785" s="8">
        <v>190</v>
      </c>
      <c r="H2785" s="8">
        <v>86</v>
      </c>
      <c r="I2785" s="8">
        <v>0</v>
      </c>
      <c r="J2785" s="8">
        <v>0</v>
      </c>
      <c r="K2785" s="8">
        <v>0</v>
      </c>
      <c r="L2785" s="8">
        <v>1417</v>
      </c>
      <c r="M2785" s="8">
        <f t="shared" si="147"/>
        <v>202.42857142857142</v>
      </c>
      <c r="N2785" s="8">
        <v>4</v>
      </c>
      <c r="O2785" s="8">
        <v>2</v>
      </c>
      <c r="P2785" s="8">
        <v>0</v>
      </c>
      <c r="Q2785" s="8">
        <v>2554</v>
      </c>
      <c r="R2785" s="8">
        <f t="shared" si="148"/>
        <v>364.85714285714283</v>
      </c>
      <c r="S2785" s="5">
        <v>1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  <c r="Z2785" s="5">
        <v>1</v>
      </c>
      <c r="AA2785" s="5">
        <v>0</v>
      </c>
      <c r="AB2785" s="5">
        <v>0</v>
      </c>
      <c r="AC2785" s="5">
        <v>1</v>
      </c>
      <c r="AD2785" s="5">
        <v>0</v>
      </c>
      <c r="AE2785" s="115">
        <v>3546</v>
      </c>
      <c r="AF2785" s="5">
        <v>1</v>
      </c>
    </row>
    <row r="2786" spans="1:32" x14ac:dyDescent="0.25">
      <c r="A2786" s="2">
        <v>2011</v>
      </c>
      <c r="B2786" s="1" t="s">
        <v>29</v>
      </c>
      <c r="C2786" s="8">
        <v>63</v>
      </c>
      <c r="D2786" s="8">
        <v>5662</v>
      </c>
      <c r="E2786" s="8">
        <f t="shared" si="149"/>
        <v>7489.4179894179897</v>
      </c>
      <c r="F2786" s="8">
        <v>3886</v>
      </c>
      <c r="G2786" s="8">
        <v>399</v>
      </c>
      <c r="H2786" s="8">
        <v>303</v>
      </c>
      <c r="I2786" s="8">
        <v>0</v>
      </c>
      <c r="J2786" s="8">
        <v>0</v>
      </c>
      <c r="K2786" s="8">
        <v>0</v>
      </c>
      <c r="L2786" s="8">
        <v>6545</v>
      </c>
      <c r="M2786" s="8">
        <f t="shared" si="147"/>
        <v>103.88888888888889</v>
      </c>
      <c r="N2786" s="8">
        <v>9</v>
      </c>
      <c r="O2786" s="8">
        <v>5</v>
      </c>
      <c r="P2786" s="8">
        <v>3</v>
      </c>
      <c r="Q2786" s="8">
        <v>80593</v>
      </c>
      <c r="R2786" s="8">
        <f t="shared" si="148"/>
        <v>1279.2539682539682</v>
      </c>
      <c r="S2786" s="5">
        <v>1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1</v>
      </c>
      <c r="AA2786" s="5">
        <v>0</v>
      </c>
      <c r="AB2786" s="5">
        <v>0</v>
      </c>
      <c r="AC2786" s="5">
        <v>1</v>
      </c>
      <c r="AD2786" s="5">
        <v>0</v>
      </c>
      <c r="AE2786" s="115">
        <v>18845</v>
      </c>
      <c r="AF2786" s="5">
        <v>0</v>
      </c>
    </row>
    <row r="2787" spans="1:32" x14ac:dyDescent="0.25">
      <c r="A2787" s="2">
        <v>2011</v>
      </c>
      <c r="B2787" s="1" t="s">
        <v>30</v>
      </c>
      <c r="C2787" s="8">
        <v>41</v>
      </c>
      <c r="D2787" s="8">
        <v>3268</v>
      </c>
      <c r="E2787" s="8">
        <f t="shared" si="149"/>
        <v>6642.2764227642274</v>
      </c>
      <c r="F2787" s="8">
        <v>1994</v>
      </c>
      <c r="G2787" s="8">
        <v>254</v>
      </c>
      <c r="H2787" s="8">
        <v>69</v>
      </c>
      <c r="I2787" s="8">
        <v>0</v>
      </c>
      <c r="J2787" s="8">
        <v>0</v>
      </c>
      <c r="K2787" s="8">
        <v>0</v>
      </c>
      <c r="L2787" s="8">
        <v>4487</v>
      </c>
      <c r="M2787" s="8">
        <f t="shared" si="147"/>
        <v>109.4390243902439</v>
      </c>
      <c r="N2787" s="8">
        <v>14</v>
      </c>
      <c r="O2787" s="8">
        <v>5</v>
      </c>
      <c r="P2787" s="8">
        <v>0</v>
      </c>
      <c r="Q2787" s="8">
        <v>37556</v>
      </c>
      <c r="R2787" s="8">
        <f t="shared" si="148"/>
        <v>916</v>
      </c>
      <c r="S2787" s="5">
        <v>1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1</v>
      </c>
      <c r="AA2787" s="5">
        <v>0</v>
      </c>
      <c r="AB2787" s="5">
        <v>0</v>
      </c>
      <c r="AC2787" s="5">
        <v>1</v>
      </c>
      <c r="AD2787" s="5">
        <v>0</v>
      </c>
      <c r="AE2787" s="115">
        <v>9610</v>
      </c>
      <c r="AF2787" s="5">
        <v>1</v>
      </c>
    </row>
    <row r="2788" spans="1:32" x14ac:dyDescent="0.25">
      <c r="A2788" s="2">
        <v>2011</v>
      </c>
      <c r="B2788" s="1" t="s">
        <v>30</v>
      </c>
      <c r="C2788" s="8">
        <v>88</v>
      </c>
      <c r="D2788" s="8">
        <v>11345</v>
      </c>
      <c r="E2788" s="8">
        <f t="shared" si="149"/>
        <v>10743.37121212121</v>
      </c>
      <c r="F2788" s="8">
        <v>4481</v>
      </c>
      <c r="G2788" s="8">
        <v>595</v>
      </c>
      <c r="H2788" s="8">
        <v>322</v>
      </c>
      <c r="I2788" s="8">
        <v>0</v>
      </c>
      <c r="J2788" s="8">
        <v>0</v>
      </c>
      <c r="K2788" s="8">
        <v>0</v>
      </c>
      <c r="L2788" s="8">
        <v>4257</v>
      </c>
      <c r="M2788" s="8">
        <f t="shared" si="147"/>
        <v>48.375</v>
      </c>
      <c r="N2788" s="8">
        <v>12</v>
      </c>
      <c r="O2788" s="8">
        <v>3</v>
      </c>
      <c r="P2788" s="8">
        <v>0</v>
      </c>
      <c r="Q2788" s="8">
        <v>60333</v>
      </c>
      <c r="R2788" s="8">
        <f t="shared" si="148"/>
        <v>685.60227272727275</v>
      </c>
      <c r="S2788" s="5">
        <v>1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1</v>
      </c>
      <c r="AA2788" s="5">
        <v>0</v>
      </c>
      <c r="AB2788" s="5">
        <v>0</v>
      </c>
      <c r="AC2788" s="5">
        <v>1</v>
      </c>
      <c r="AD2788" s="5">
        <v>0</v>
      </c>
      <c r="AE2788" s="115">
        <v>25251</v>
      </c>
      <c r="AF2788" s="5">
        <v>0</v>
      </c>
    </row>
    <row r="2789" spans="1:32" x14ac:dyDescent="0.25">
      <c r="A2789" s="2">
        <v>2011</v>
      </c>
      <c r="B2789" s="1" t="s">
        <v>33</v>
      </c>
      <c r="C2789" s="8">
        <v>11</v>
      </c>
      <c r="D2789" s="8">
        <v>947</v>
      </c>
      <c r="E2789" s="8">
        <f t="shared" si="149"/>
        <v>7174.2424242424249</v>
      </c>
      <c r="F2789" s="8">
        <v>966</v>
      </c>
      <c r="G2789" s="8">
        <v>68</v>
      </c>
      <c r="H2789" s="8">
        <v>4</v>
      </c>
      <c r="I2789" s="8">
        <v>529</v>
      </c>
      <c r="J2789" s="8">
        <v>0</v>
      </c>
      <c r="K2789" s="8">
        <v>0</v>
      </c>
      <c r="L2789" s="8">
        <v>2548</v>
      </c>
      <c r="M2789" s="8">
        <f t="shared" si="147"/>
        <v>231.63636363636363</v>
      </c>
      <c r="N2789" s="8">
        <v>7</v>
      </c>
      <c r="O2789" s="8">
        <v>4</v>
      </c>
      <c r="P2789" s="8">
        <v>0</v>
      </c>
      <c r="Q2789" s="8">
        <v>9849</v>
      </c>
      <c r="R2789" s="8">
        <f t="shared" si="148"/>
        <v>895.36363636363637</v>
      </c>
      <c r="S2789" s="5">
        <v>1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1</v>
      </c>
      <c r="AA2789" s="5">
        <v>1</v>
      </c>
      <c r="AB2789" s="5">
        <v>0</v>
      </c>
      <c r="AC2789" s="5">
        <v>1</v>
      </c>
      <c r="AD2789" s="5">
        <v>0</v>
      </c>
      <c r="AE2789" s="115">
        <v>3925</v>
      </c>
      <c r="AF2789" s="5">
        <v>1</v>
      </c>
    </row>
    <row r="2790" spans="1:32" x14ac:dyDescent="0.25">
      <c r="A2790" s="2">
        <v>2011</v>
      </c>
      <c r="B2790" s="1" t="s">
        <v>30</v>
      </c>
      <c r="C2790" s="8">
        <v>4</v>
      </c>
      <c r="D2790" s="8">
        <v>237</v>
      </c>
      <c r="E2790" s="8">
        <f t="shared" si="149"/>
        <v>4937.5</v>
      </c>
      <c r="F2790" s="8">
        <v>330</v>
      </c>
      <c r="G2790" s="8">
        <v>0</v>
      </c>
      <c r="H2790" s="8">
        <v>0</v>
      </c>
      <c r="I2790" s="8">
        <v>0</v>
      </c>
      <c r="J2790" s="8">
        <v>0</v>
      </c>
      <c r="K2790" s="8">
        <v>0</v>
      </c>
      <c r="L2790" s="8">
        <v>801</v>
      </c>
      <c r="M2790" s="8">
        <f t="shared" si="147"/>
        <v>200.25</v>
      </c>
      <c r="N2790" s="8">
        <v>4</v>
      </c>
      <c r="O2790" s="8">
        <v>2</v>
      </c>
      <c r="P2790" s="8">
        <v>0</v>
      </c>
      <c r="Q2790" s="8">
        <v>647</v>
      </c>
      <c r="R2790" s="8">
        <f t="shared" si="148"/>
        <v>161.75</v>
      </c>
      <c r="S2790" s="5">
        <v>1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115">
        <v>551</v>
      </c>
      <c r="AF2790" s="5">
        <v>1</v>
      </c>
    </row>
    <row r="2791" spans="1:32" x14ac:dyDescent="0.25">
      <c r="A2791" s="2">
        <v>2011</v>
      </c>
      <c r="B2791" s="1" t="s">
        <v>29</v>
      </c>
      <c r="C2791" s="8">
        <v>106</v>
      </c>
      <c r="D2791" s="8">
        <v>7665</v>
      </c>
      <c r="E2791" s="8">
        <f t="shared" si="149"/>
        <v>6025.9433962264156</v>
      </c>
      <c r="F2791" s="8">
        <v>2956</v>
      </c>
      <c r="G2791" s="8">
        <v>737</v>
      </c>
      <c r="H2791" s="8">
        <v>429</v>
      </c>
      <c r="I2791" s="8">
        <v>0</v>
      </c>
      <c r="J2791" s="8">
        <v>0</v>
      </c>
      <c r="K2791" s="8">
        <v>0</v>
      </c>
      <c r="L2791" s="8">
        <v>4796</v>
      </c>
      <c r="M2791" s="8">
        <f t="shared" si="147"/>
        <v>45.245283018867923</v>
      </c>
      <c r="N2791" s="8">
        <v>16</v>
      </c>
      <c r="O2791" s="8">
        <v>6</v>
      </c>
      <c r="P2791" s="8">
        <v>1</v>
      </c>
      <c r="Q2791" s="8">
        <v>80166</v>
      </c>
      <c r="R2791" s="8">
        <f t="shared" si="148"/>
        <v>756.28301886792451</v>
      </c>
      <c r="S2791" s="5">
        <v>1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1</v>
      </c>
      <c r="AA2791" s="5">
        <v>0</v>
      </c>
      <c r="AB2791" s="5">
        <v>0</v>
      </c>
      <c r="AC2791" s="5">
        <v>1</v>
      </c>
      <c r="AD2791" s="5">
        <v>0</v>
      </c>
      <c r="AE2791" s="115">
        <v>21228</v>
      </c>
      <c r="AF2791" s="5">
        <v>0</v>
      </c>
    </row>
    <row r="2792" spans="1:32" x14ac:dyDescent="0.25">
      <c r="A2792" s="2">
        <v>2011</v>
      </c>
      <c r="B2792" s="1" t="s">
        <v>29</v>
      </c>
      <c r="C2792" s="8">
        <v>50</v>
      </c>
      <c r="D2792" s="8">
        <v>4940</v>
      </c>
      <c r="E2792" s="8">
        <f t="shared" si="149"/>
        <v>8233.3333333333321</v>
      </c>
      <c r="F2792" s="8">
        <v>1059</v>
      </c>
      <c r="G2792" s="8">
        <v>486</v>
      </c>
      <c r="H2792" s="8">
        <v>221</v>
      </c>
      <c r="I2792" s="8">
        <v>0</v>
      </c>
      <c r="J2792" s="8">
        <v>0</v>
      </c>
      <c r="K2792" s="8">
        <v>0</v>
      </c>
      <c r="L2792" s="8">
        <v>3267</v>
      </c>
      <c r="M2792" s="8">
        <f t="shared" si="147"/>
        <v>65.34</v>
      </c>
      <c r="N2792" s="8">
        <v>14</v>
      </c>
      <c r="O2792" s="8">
        <v>0</v>
      </c>
      <c r="P2792" s="8">
        <v>0</v>
      </c>
      <c r="Q2792" s="8">
        <v>13818</v>
      </c>
      <c r="R2792" s="8">
        <f t="shared" si="148"/>
        <v>276.36</v>
      </c>
      <c r="S2792" s="5">
        <v>1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1</v>
      </c>
      <c r="AA2792" s="5">
        <v>0</v>
      </c>
      <c r="AB2792" s="5">
        <v>0</v>
      </c>
      <c r="AC2792" s="5">
        <v>1</v>
      </c>
      <c r="AD2792" s="5">
        <v>0</v>
      </c>
      <c r="AE2792" s="115">
        <v>17323</v>
      </c>
      <c r="AF2792" s="5">
        <v>0</v>
      </c>
    </row>
    <row r="2793" spans="1:32" x14ac:dyDescent="0.25">
      <c r="A2793" s="2">
        <v>2011</v>
      </c>
      <c r="B2793" s="1" t="s">
        <v>30</v>
      </c>
      <c r="C2793" s="8">
        <v>11</v>
      </c>
      <c r="D2793" s="8">
        <v>1250</v>
      </c>
      <c r="E2793" s="8">
        <f t="shared" si="149"/>
        <v>9469.69696969697</v>
      </c>
      <c r="F2793" s="8">
        <v>738</v>
      </c>
      <c r="G2793" s="8">
        <v>72</v>
      </c>
      <c r="H2793" s="8">
        <v>0</v>
      </c>
      <c r="I2793" s="8">
        <v>0</v>
      </c>
      <c r="J2793" s="8">
        <v>0</v>
      </c>
      <c r="K2793" s="8">
        <v>0</v>
      </c>
      <c r="L2793" s="8">
        <v>1959</v>
      </c>
      <c r="M2793" s="8">
        <f t="shared" si="147"/>
        <v>178.09090909090909</v>
      </c>
      <c r="N2793" s="8">
        <v>4</v>
      </c>
      <c r="O2793" s="8">
        <v>3</v>
      </c>
      <c r="P2793" s="8">
        <v>0</v>
      </c>
      <c r="Q2793" s="8">
        <v>11843</v>
      </c>
      <c r="R2793" s="8">
        <f t="shared" si="148"/>
        <v>1076.6363636363637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1</v>
      </c>
      <c r="AA2793" s="5">
        <v>0</v>
      </c>
      <c r="AB2793" s="5">
        <v>0</v>
      </c>
      <c r="AC2793" s="5">
        <v>0</v>
      </c>
      <c r="AD2793" s="5">
        <v>0</v>
      </c>
      <c r="AE2793" s="115">
        <v>8742</v>
      </c>
      <c r="AF2793" s="5">
        <v>0</v>
      </c>
    </row>
    <row r="2794" spans="1:32" x14ac:dyDescent="0.25">
      <c r="A2794" s="2">
        <v>2011</v>
      </c>
      <c r="B2794" s="1" t="s">
        <v>29</v>
      </c>
      <c r="C2794" s="8">
        <v>16</v>
      </c>
      <c r="D2794" s="8">
        <v>1336</v>
      </c>
      <c r="E2794" s="8">
        <f t="shared" si="149"/>
        <v>6958.333333333333</v>
      </c>
      <c r="F2794" s="8">
        <v>1458</v>
      </c>
      <c r="G2794" s="8">
        <v>90</v>
      </c>
      <c r="H2794" s="8">
        <v>0</v>
      </c>
      <c r="I2794" s="8">
        <v>35</v>
      </c>
      <c r="J2794" s="8">
        <v>0</v>
      </c>
      <c r="K2794" s="8">
        <v>0</v>
      </c>
      <c r="L2794" s="8">
        <v>359</v>
      </c>
      <c r="M2794" s="8">
        <f t="shared" si="147"/>
        <v>22.4375</v>
      </c>
      <c r="N2794" s="8">
        <v>2</v>
      </c>
      <c r="O2794" s="8">
        <v>2</v>
      </c>
      <c r="P2794" s="8">
        <v>0</v>
      </c>
      <c r="Q2794" s="8">
        <v>1617</v>
      </c>
      <c r="R2794" s="8">
        <f t="shared" si="148"/>
        <v>101.0625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1</v>
      </c>
      <c r="AA2794" s="5">
        <v>1</v>
      </c>
      <c r="AB2794" s="5">
        <v>0</v>
      </c>
      <c r="AC2794" s="5">
        <v>0</v>
      </c>
      <c r="AD2794" s="5">
        <v>0</v>
      </c>
      <c r="AE2794" s="115">
        <v>2784</v>
      </c>
      <c r="AF2794" s="5">
        <v>1</v>
      </c>
    </row>
    <row r="2795" spans="1:32" x14ac:dyDescent="0.25">
      <c r="A2795" s="2">
        <v>2011</v>
      </c>
      <c r="B2795" s="1" t="s">
        <v>29</v>
      </c>
      <c r="C2795" s="8">
        <v>38</v>
      </c>
      <c r="D2795" s="8">
        <v>2875</v>
      </c>
      <c r="E2795" s="8">
        <f t="shared" si="149"/>
        <v>6304.8245614035095</v>
      </c>
      <c r="F2795" s="8">
        <v>1404</v>
      </c>
      <c r="G2795" s="8">
        <v>168</v>
      </c>
      <c r="H2795" s="8">
        <v>0</v>
      </c>
      <c r="I2795" s="8">
        <v>0</v>
      </c>
      <c r="J2795" s="8">
        <v>0</v>
      </c>
      <c r="K2795" s="8">
        <v>0</v>
      </c>
      <c r="L2795" s="8">
        <v>75</v>
      </c>
      <c r="M2795" s="8">
        <f t="shared" si="147"/>
        <v>1.9736842105263157</v>
      </c>
      <c r="N2795" s="8">
        <v>1</v>
      </c>
      <c r="O2795" s="8">
        <v>0</v>
      </c>
      <c r="P2795" s="8">
        <v>0</v>
      </c>
      <c r="Q2795" s="8">
        <v>13844</v>
      </c>
      <c r="R2795" s="8">
        <f t="shared" si="148"/>
        <v>364.31578947368422</v>
      </c>
      <c r="S2795" s="5">
        <v>1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1</v>
      </c>
      <c r="AA2795" s="5">
        <v>0</v>
      </c>
      <c r="AB2795" s="5">
        <v>0</v>
      </c>
      <c r="AC2795" s="5">
        <v>0</v>
      </c>
      <c r="AD2795" s="5">
        <v>0</v>
      </c>
      <c r="AE2795" s="115">
        <v>4669</v>
      </c>
      <c r="AF2795" s="5">
        <v>0</v>
      </c>
    </row>
    <row r="2796" spans="1:32" x14ac:dyDescent="0.25">
      <c r="A2796" s="2">
        <v>2011</v>
      </c>
      <c r="B2796" s="1" t="s">
        <v>36</v>
      </c>
      <c r="C2796" s="8">
        <v>62</v>
      </c>
      <c r="D2796" s="8">
        <v>4682</v>
      </c>
      <c r="E2796" s="8">
        <f t="shared" si="149"/>
        <v>6293.010752688172</v>
      </c>
      <c r="F2796" s="8">
        <v>4993</v>
      </c>
      <c r="G2796" s="8">
        <v>549</v>
      </c>
      <c r="H2796" s="8">
        <v>313</v>
      </c>
      <c r="I2796" s="8">
        <v>0</v>
      </c>
      <c r="J2796" s="8">
        <v>0</v>
      </c>
      <c r="K2796" s="8">
        <v>0</v>
      </c>
      <c r="L2796" s="8">
        <v>3259</v>
      </c>
      <c r="M2796" s="8">
        <f t="shared" si="147"/>
        <v>52.564516129032256</v>
      </c>
      <c r="N2796" s="8">
        <v>3</v>
      </c>
      <c r="O2796" s="8">
        <v>1</v>
      </c>
      <c r="P2796" s="8">
        <v>0</v>
      </c>
      <c r="Q2796" s="8">
        <v>22147</v>
      </c>
      <c r="R2796" s="8">
        <f t="shared" si="148"/>
        <v>357.20967741935482</v>
      </c>
      <c r="S2796" s="5">
        <v>1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1</v>
      </c>
      <c r="AA2796" s="5">
        <v>0</v>
      </c>
      <c r="AB2796" s="5">
        <v>0</v>
      </c>
      <c r="AC2796" s="5">
        <v>1</v>
      </c>
      <c r="AD2796" s="5">
        <v>0</v>
      </c>
      <c r="AE2796" s="115">
        <v>10838</v>
      </c>
      <c r="AF2796" s="5">
        <v>0</v>
      </c>
    </row>
    <row r="2797" spans="1:32" x14ac:dyDescent="0.25">
      <c r="A2797" s="2">
        <v>2011</v>
      </c>
      <c r="B2797" s="1" t="s">
        <v>31</v>
      </c>
      <c r="C2797" s="8">
        <v>15</v>
      </c>
      <c r="D2797" s="8">
        <v>1779</v>
      </c>
      <c r="E2797" s="8">
        <f t="shared" si="149"/>
        <v>9883.3333333333321</v>
      </c>
      <c r="F2797" s="8">
        <v>1927</v>
      </c>
      <c r="G2797" s="8">
        <v>0</v>
      </c>
      <c r="H2797" s="8">
        <v>0</v>
      </c>
      <c r="I2797" s="8">
        <v>0</v>
      </c>
      <c r="J2797" s="8">
        <v>0</v>
      </c>
      <c r="K2797" s="8">
        <v>0</v>
      </c>
      <c r="L2797" s="8">
        <v>2713</v>
      </c>
      <c r="M2797" s="8">
        <f t="shared" si="147"/>
        <v>180.86666666666667</v>
      </c>
      <c r="N2797" s="8">
        <v>6</v>
      </c>
      <c r="O2797" s="8">
        <v>2</v>
      </c>
      <c r="P2797" s="8">
        <v>0</v>
      </c>
      <c r="Q2797" s="8">
        <v>49492</v>
      </c>
      <c r="R2797" s="8">
        <f t="shared" si="148"/>
        <v>3299.4666666666667</v>
      </c>
      <c r="S2797" s="5">
        <v>1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0</v>
      </c>
      <c r="AD2797" s="5">
        <v>0</v>
      </c>
      <c r="AE2797" s="115">
        <v>2345</v>
      </c>
      <c r="AF2797" s="5">
        <v>0</v>
      </c>
    </row>
    <row r="2798" spans="1:32" x14ac:dyDescent="0.25">
      <c r="A2798" s="2">
        <v>2011</v>
      </c>
      <c r="B2798" s="1" t="s">
        <v>29</v>
      </c>
      <c r="C2798" s="8">
        <v>46</v>
      </c>
      <c r="D2798" s="8">
        <v>8815</v>
      </c>
      <c r="E2798" s="8">
        <f t="shared" si="149"/>
        <v>15969.202898550724</v>
      </c>
      <c r="F2798" s="8">
        <v>5854</v>
      </c>
      <c r="G2798" s="8">
        <v>0</v>
      </c>
      <c r="H2798" s="8">
        <v>0</v>
      </c>
      <c r="I2798" s="8">
        <v>108</v>
      </c>
      <c r="J2798" s="8">
        <v>0</v>
      </c>
      <c r="K2798" s="8">
        <v>0</v>
      </c>
      <c r="L2798" s="8">
        <v>3760</v>
      </c>
      <c r="M2798" s="8">
        <f t="shared" si="147"/>
        <v>81.739130434782609</v>
      </c>
      <c r="N2798" s="8">
        <v>5</v>
      </c>
      <c r="O2798" s="8">
        <v>2</v>
      </c>
      <c r="P2798" s="8">
        <v>0</v>
      </c>
      <c r="Q2798" s="8">
        <v>228691</v>
      </c>
      <c r="R2798" s="8">
        <f t="shared" si="148"/>
        <v>4971.54347826087</v>
      </c>
      <c r="S2798" s="5">
        <v>1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  <c r="Z2798" s="5">
        <v>0</v>
      </c>
      <c r="AA2798" s="5">
        <v>1</v>
      </c>
      <c r="AB2798" s="5">
        <v>0</v>
      </c>
      <c r="AC2798" s="5">
        <v>0</v>
      </c>
      <c r="AD2798" s="5">
        <v>0</v>
      </c>
      <c r="AE2798" s="115">
        <v>18004</v>
      </c>
      <c r="AF2798" s="5">
        <v>0</v>
      </c>
    </row>
    <row r="2799" spans="1:32" x14ac:dyDescent="0.25">
      <c r="A2799" s="2">
        <v>2011</v>
      </c>
      <c r="B2799" s="1" t="s">
        <v>36</v>
      </c>
      <c r="C2799" s="8">
        <v>80</v>
      </c>
      <c r="D2799" s="8">
        <v>7474</v>
      </c>
      <c r="E2799" s="8">
        <f t="shared" si="149"/>
        <v>7785.4166666666661</v>
      </c>
      <c r="F2799" s="8">
        <v>2803</v>
      </c>
      <c r="G2799" s="8">
        <v>497</v>
      </c>
      <c r="H2799" s="8">
        <v>239</v>
      </c>
      <c r="I2799" s="8">
        <v>0</v>
      </c>
      <c r="J2799" s="8">
        <v>0</v>
      </c>
      <c r="K2799" s="8">
        <v>0</v>
      </c>
      <c r="L2799" s="8">
        <v>4304</v>
      </c>
      <c r="M2799" s="8">
        <f t="shared" si="147"/>
        <v>53.8</v>
      </c>
      <c r="N2799" s="8">
        <v>15</v>
      </c>
      <c r="O2799" s="8">
        <v>2</v>
      </c>
      <c r="P2799" s="8">
        <v>1</v>
      </c>
      <c r="Q2799" s="8">
        <v>23645</v>
      </c>
      <c r="R2799" s="8">
        <f t="shared" si="148"/>
        <v>295.5625</v>
      </c>
      <c r="S2799" s="5">
        <v>1</v>
      </c>
      <c r="T2799" s="5">
        <v>0</v>
      </c>
      <c r="U2799" s="5">
        <v>1</v>
      </c>
      <c r="V2799" s="5">
        <v>0</v>
      </c>
      <c r="W2799" s="5">
        <v>0</v>
      </c>
      <c r="X2799" s="5">
        <v>0</v>
      </c>
      <c r="Y2799" s="5">
        <v>0</v>
      </c>
      <c r="Z2799" s="5">
        <v>1</v>
      </c>
      <c r="AA2799" s="5">
        <v>0</v>
      </c>
      <c r="AB2799" s="5">
        <v>0</v>
      </c>
      <c r="AC2799" s="5">
        <v>1</v>
      </c>
      <c r="AD2799" s="5">
        <v>0</v>
      </c>
      <c r="AE2799" s="115">
        <v>19278</v>
      </c>
      <c r="AF2799" s="5">
        <v>1</v>
      </c>
    </row>
    <row r="2800" spans="1:32" x14ac:dyDescent="0.25">
      <c r="A2800" s="2">
        <v>2011</v>
      </c>
      <c r="B2800" s="1" t="s">
        <v>30</v>
      </c>
      <c r="C2800" s="8">
        <v>38</v>
      </c>
      <c r="D2800" s="8">
        <v>2830</v>
      </c>
      <c r="E2800" s="8">
        <f t="shared" si="149"/>
        <v>6206.1403508771928</v>
      </c>
      <c r="F2800" s="8">
        <v>0</v>
      </c>
      <c r="G2800" s="8">
        <v>155</v>
      </c>
      <c r="H2800" s="8">
        <v>69</v>
      </c>
      <c r="I2800" s="8">
        <v>0</v>
      </c>
      <c r="J2800" s="8">
        <v>0</v>
      </c>
      <c r="K2800" s="8">
        <v>0</v>
      </c>
      <c r="L2800" s="8">
        <v>1015</v>
      </c>
      <c r="M2800" s="8">
        <f t="shared" si="147"/>
        <v>26.710526315789473</v>
      </c>
      <c r="N2800" s="8">
        <v>4</v>
      </c>
      <c r="O2800" s="8">
        <v>0</v>
      </c>
      <c r="P2800" s="8">
        <v>0</v>
      </c>
      <c r="Q2800" s="8">
        <v>10152</v>
      </c>
      <c r="R2800" s="8">
        <f t="shared" si="148"/>
        <v>267.15789473684208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1</v>
      </c>
      <c r="AA2800" s="5">
        <v>0</v>
      </c>
      <c r="AB2800" s="5">
        <v>0</v>
      </c>
      <c r="AC2800" s="5">
        <v>1</v>
      </c>
      <c r="AD2800" s="5">
        <v>0</v>
      </c>
      <c r="AE2800" s="115">
        <v>6190</v>
      </c>
      <c r="AF2800" s="5">
        <v>0</v>
      </c>
    </row>
    <row r="2801" spans="1:32" x14ac:dyDescent="0.25">
      <c r="A2801" s="2">
        <v>2011</v>
      </c>
      <c r="B2801" s="1" t="s">
        <v>29</v>
      </c>
      <c r="C2801" s="8">
        <v>15</v>
      </c>
      <c r="D2801" s="8">
        <v>1180</v>
      </c>
      <c r="E2801" s="8">
        <f t="shared" si="149"/>
        <v>6555.5555555555566</v>
      </c>
      <c r="F2801" s="8">
        <v>1917</v>
      </c>
      <c r="G2801" s="8">
        <v>0</v>
      </c>
      <c r="H2801" s="8">
        <v>0</v>
      </c>
      <c r="I2801" s="8">
        <v>0</v>
      </c>
      <c r="J2801" s="8">
        <v>0</v>
      </c>
      <c r="K2801" s="8">
        <v>0</v>
      </c>
      <c r="L2801" s="8">
        <v>424</v>
      </c>
      <c r="M2801" s="8">
        <f t="shared" si="147"/>
        <v>28.266666666666666</v>
      </c>
      <c r="N2801" s="8">
        <v>0</v>
      </c>
      <c r="O2801" s="8">
        <v>0</v>
      </c>
      <c r="P2801" s="8">
        <v>0</v>
      </c>
      <c r="Q2801" s="8">
        <v>5696</v>
      </c>
      <c r="R2801" s="8">
        <f t="shared" si="148"/>
        <v>379.73333333333335</v>
      </c>
      <c r="S2801" s="5">
        <v>1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115">
        <v>3059</v>
      </c>
      <c r="AF2801" s="5">
        <v>1</v>
      </c>
    </row>
    <row r="2802" spans="1:32" x14ac:dyDescent="0.25">
      <c r="A2802" s="2">
        <v>2011</v>
      </c>
      <c r="B2802" s="1" t="s">
        <v>30</v>
      </c>
      <c r="C2802" s="8">
        <v>25</v>
      </c>
      <c r="D2802" s="8">
        <v>1990</v>
      </c>
      <c r="E2802" s="8">
        <f t="shared" si="149"/>
        <v>6633.333333333333</v>
      </c>
      <c r="F2802" s="8">
        <v>2294</v>
      </c>
      <c r="G2802" s="8">
        <v>140</v>
      </c>
      <c r="H2802" s="8">
        <v>69</v>
      </c>
      <c r="I2802" s="8">
        <v>0</v>
      </c>
      <c r="J2802" s="8">
        <v>0</v>
      </c>
      <c r="K2802" s="8">
        <v>0</v>
      </c>
      <c r="L2802" s="8">
        <v>1784</v>
      </c>
      <c r="M2802" s="8">
        <f t="shared" si="147"/>
        <v>71.36</v>
      </c>
      <c r="N2802" s="8">
        <v>5</v>
      </c>
      <c r="O2802" s="8">
        <v>1</v>
      </c>
      <c r="P2802" s="8">
        <v>0</v>
      </c>
      <c r="Q2802" s="8">
        <v>7411</v>
      </c>
      <c r="R2802" s="8">
        <f t="shared" si="148"/>
        <v>296.44</v>
      </c>
      <c r="S2802" s="5">
        <v>1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1</v>
      </c>
      <c r="AA2802" s="5">
        <v>0</v>
      </c>
      <c r="AB2802" s="5">
        <v>0</v>
      </c>
      <c r="AC2802" s="5">
        <v>1</v>
      </c>
      <c r="AD2802" s="5">
        <v>0</v>
      </c>
      <c r="AE2802" s="115">
        <v>2843</v>
      </c>
      <c r="AF2802" s="5">
        <v>1</v>
      </c>
    </row>
    <row r="2803" spans="1:32" x14ac:dyDescent="0.25">
      <c r="A2803" s="2">
        <v>2011</v>
      </c>
      <c r="B2803" s="1" t="s">
        <v>36</v>
      </c>
      <c r="C2803" s="8">
        <v>18</v>
      </c>
      <c r="D2803" s="8">
        <v>1804</v>
      </c>
      <c r="E2803" s="8">
        <f t="shared" si="149"/>
        <v>8351.8518518518522</v>
      </c>
      <c r="F2803" s="8">
        <v>846</v>
      </c>
      <c r="G2803" s="8">
        <v>127</v>
      </c>
      <c r="H2803" s="8">
        <v>68</v>
      </c>
      <c r="I2803" s="8">
        <v>0</v>
      </c>
      <c r="J2803" s="8">
        <v>0</v>
      </c>
      <c r="K2803" s="8">
        <v>0</v>
      </c>
      <c r="L2803" s="8">
        <v>2379</v>
      </c>
      <c r="M2803" s="8">
        <f t="shared" si="147"/>
        <v>132.16666666666666</v>
      </c>
      <c r="N2803" s="8">
        <v>8</v>
      </c>
      <c r="O2803" s="8">
        <v>1</v>
      </c>
      <c r="P2803" s="8">
        <v>1</v>
      </c>
      <c r="Q2803" s="8">
        <v>48222</v>
      </c>
      <c r="R2803" s="8">
        <f t="shared" si="148"/>
        <v>2679</v>
      </c>
      <c r="S2803" s="5">
        <v>1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1</v>
      </c>
      <c r="AA2803" s="5">
        <v>0</v>
      </c>
      <c r="AB2803" s="5">
        <v>0</v>
      </c>
      <c r="AC2803" s="5">
        <v>1</v>
      </c>
      <c r="AD2803" s="5">
        <v>0</v>
      </c>
      <c r="AE2803" s="115">
        <v>6441</v>
      </c>
      <c r="AF2803" s="5">
        <v>1</v>
      </c>
    </row>
    <row r="2804" spans="1:32" x14ac:dyDescent="0.25">
      <c r="A2804" s="2">
        <v>2011</v>
      </c>
      <c r="B2804" s="1" t="s">
        <v>30</v>
      </c>
      <c r="C2804" s="8">
        <v>13</v>
      </c>
      <c r="D2804" s="8">
        <v>1701</v>
      </c>
      <c r="E2804" s="8">
        <f t="shared" si="149"/>
        <v>10903.846153846152</v>
      </c>
      <c r="F2804" s="8">
        <v>722</v>
      </c>
      <c r="G2804" s="8">
        <v>198</v>
      </c>
      <c r="H2804" s="8">
        <v>0</v>
      </c>
      <c r="I2804" s="8">
        <v>0</v>
      </c>
      <c r="J2804" s="8">
        <v>0</v>
      </c>
      <c r="K2804" s="8">
        <v>0</v>
      </c>
      <c r="L2804" s="8">
        <v>620</v>
      </c>
      <c r="M2804" s="8">
        <f t="shared" si="147"/>
        <v>47.692307692307693</v>
      </c>
      <c r="N2804" s="8">
        <v>4</v>
      </c>
      <c r="O2804" s="8">
        <v>0</v>
      </c>
      <c r="P2804" s="8">
        <v>0</v>
      </c>
      <c r="Q2804" s="8">
        <v>6928</v>
      </c>
      <c r="R2804" s="8">
        <f t="shared" si="148"/>
        <v>532.92307692307691</v>
      </c>
      <c r="S2804" s="5">
        <v>1</v>
      </c>
      <c r="T2804" s="5">
        <v>0</v>
      </c>
      <c r="U2804" s="5">
        <v>1</v>
      </c>
      <c r="V2804" s="5">
        <v>0</v>
      </c>
      <c r="W2804" s="5">
        <v>0</v>
      </c>
      <c r="X2804" s="5">
        <v>0</v>
      </c>
      <c r="Y2804" s="5">
        <v>0</v>
      </c>
      <c r="Z2804" s="5">
        <v>1</v>
      </c>
      <c r="AA2804" s="5">
        <v>0</v>
      </c>
      <c r="AB2804" s="5">
        <v>0</v>
      </c>
      <c r="AC2804" s="5">
        <v>0</v>
      </c>
      <c r="AD2804" s="5">
        <v>0</v>
      </c>
      <c r="AE2804" s="115">
        <v>1357</v>
      </c>
      <c r="AF2804" s="5">
        <v>0</v>
      </c>
    </row>
    <row r="2805" spans="1:32" x14ac:dyDescent="0.25">
      <c r="A2805" s="2">
        <v>2011</v>
      </c>
      <c r="B2805" s="1" t="s">
        <v>36</v>
      </c>
      <c r="C2805" s="8">
        <v>339</v>
      </c>
      <c r="D2805" s="8">
        <v>48602</v>
      </c>
      <c r="E2805" s="8">
        <f t="shared" si="149"/>
        <v>11947.394296951819</v>
      </c>
      <c r="F2805" s="8">
        <v>9446</v>
      </c>
      <c r="G2805" s="8">
        <v>2066</v>
      </c>
      <c r="H2805" s="8">
        <v>1050</v>
      </c>
      <c r="I2805" s="8">
        <v>0</v>
      </c>
      <c r="J2805" s="8">
        <v>0</v>
      </c>
      <c r="K2805" s="8">
        <v>0</v>
      </c>
      <c r="L2805" s="8">
        <v>27946</v>
      </c>
      <c r="M2805" s="8">
        <f t="shared" si="147"/>
        <v>82.43657817109144</v>
      </c>
      <c r="N2805" s="8">
        <v>59</v>
      </c>
      <c r="O2805" s="8">
        <v>7</v>
      </c>
      <c r="P2805" s="8">
        <v>4</v>
      </c>
      <c r="Q2805" s="8">
        <v>239499</v>
      </c>
      <c r="R2805" s="8">
        <f t="shared" si="148"/>
        <v>706.48672566371681</v>
      </c>
      <c r="S2805" s="5">
        <v>1</v>
      </c>
      <c r="T2805" s="5">
        <v>1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1</v>
      </c>
      <c r="AA2805" s="5">
        <v>0</v>
      </c>
      <c r="AB2805" s="5">
        <v>0</v>
      </c>
      <c r="AC2805" s="5">
        <v>1</v>
      </c>
      <c r="AD2805" s="5">
        <v>0</v>
      </c>
      <c r="AE2805" s="115">
        <v>108647</v>
      </c>
      <c r="AF2805" s="5">
        <v>1</v>
      </c>
    </row>
    <row r="2806" spans="1:32" x14ac:dyDescent="0.25">
      <c r="A2806" s="2">
        <v>2011</v>
      </c>
      <c r="B2806" s="1" t="s">
        <v>31</v>
      </c>
      <c r="C2806" s="8">
        <v>316</v>
      </c>
      <c r="D2806" s="8">
        <v>46096</v>
      </c>
      <c r="E2806" s="8">
        <f t="shared" si="149"/>
        <v>12156.118143459915</v>
      </c>
      <c r="F2806" s="8">
        <v>9130</v>
      </c>
      <c r="G2806" s="8">
        <v>1005</v>
      </c>
      <c r="H2806" s="8">
        <v>336</v>
      </c>
      <c r="I2806" s="8">
        <v>0</v>
      </c>
      <c r="J2806" s="8">
        <v>0</v>
      </c>
      <c r="K2806" s="8">
        <v>0</v>
      </c>
      <c r="L2806" s="8">
        <v>10089</v>
      </c>
      <c r="M2806" s="8">
        <f t="shared" si="147"/>
        <v>31.927215189873419</v>
      </c>
      <c r="N2806" s="8">
        <v>31</v>
      </c>
      <c r="O2806" s="8">
        <v>4</v>
      </c>
      <c r="P2806" s="8">
        <v>4</v>
      </c>
      <c r="Q2806" s="8">
        <v>227307</v>
      </c>
      <c r="R2806" s="8">
        <f t="shared" si="148"/>
        <v>719.32594936708858</v>
      </c>
      <c r="S2806" s="5">
        <v>1</v>
      </c>
      <c r="T2806" s="5">
        <v>0</v>
      </c>
      <c r="U2806" s="5">
        <v>0</v>
      </c>
      <c r="V2806" s="5">
        <v>1</v>
      </c>
      <c r="W2806" s="5">
        <v>0</v>
      </c>
      <c r="X2806" s="5">
        <v>0</v>
      </c>
      <c r="Y2806" s="5">
        <v>0</v>
      </c>
      <c r="Z2806" s="5">
        <v>1</v>
      </c>
      <c r="AA2806" s="5">
        <v>0</v>
      </c>
      <c r="AB2806" s="5">
        <v>0</v>
      </c>
      <c r="AC2806" s="5">
        <v>1</v>
      </c>
      <c r="AD2806" s="5">
        <v>0</v>
      </c>
      <c r="AE2806" s="115">
        <v>77650</v>
      </c>
      <c r="AF2806" s="5">
        <v>0</v>
      </c>
    </row>
    <row r="2807" spans="1:32" x14ac:dyDescent="0.25">
      <c r="A2807" s="2">
        <v>2011</v>
      </c>
      <c r="B2807" s="1" t="s">
        <v>29</v>
      </c>
      <c r="C2807" s="8">
        <v>246</v>
      </c>
      <c r="D2807" s="8">
        <v>10479</v>
      </c>
      <c r="E2807" s="8">
        <f t="shared" ref="E2807:E2856" si="150">D2807/C2807/12*1000</f>
        <v>3549.7967479674794</v>
      </c>
      <c r="F2807" s="8">
        <v>5043</v>
      </c>
      <c r="G2807" s="8">
        <v>1949</v>
      </c>
      <c r="H2807" s="8">
        <v>705</v>
      </c>
      <c r="I2807" s="8">
        <v>1090</v>
      </c>
      <c r="J2807" s="8">
        <v>0</v>
      </c>
      <c r="K2807" s="8">
        <v>0</v>
      </c>
      <c r="L2807" s="8">
        <v>12542</v>
      </c>
      <c r="M2807" s="8">
        <f t="shared" si="147"/>
        <v>50.983739837398375</v>
      </c>
      <c r="N2807" s="8">
        <v>29</v>
      </c>
      <c r="O2807" s="8">
        <v>4</v>
      </c>
      <c r="P2807" s="8">
        <v>3</v>
      </c>
      <c r="Q2807" s="8">
        <v>180277</v>
      </c>
      <c r="R2807" s="8">
        <f t="shared" si="148"/>
        <v>732.83333333333337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  <c r="Z2807" s="5">
        <v>1</v>
      </c>
      <c r="AA2807" s="5">
        <v>1</v>
      </c>
      <c r="AB2807" s="5">
        <v>0</v>
      </c>
      <c r="AC2807" s="5">
        <v>1</v>
      </c>
      <c r="AD2807" s="5">
        <v>0</v>
      </c>
      <c r="AE2807" s="115">
        <v>32482</v>
      </c>
      <c r="AF2807" s="5">
        <v>0</v>
      </c>
    </row>
    <row r="2808" spans="1:32" x14ac:dyDescent="0.25">
      <c r="A2808" s="2">
        <v>2011</v>
      </c>
      <c r="B2808" s="1" t="s">
        <v>31</v>
      </c>
      <c r="C2808" s="8">
        <v>110</v>
      </c>
      <c r="D2808" s="8">
        <v>14030</v>
      </c>
      <c r="E2808" s="8">
        <f t="shared" si="150"/>
        <v>10628.787878787878</v>
      </c>
      <c r="F2808" s="8">
        <v>3885</v>
      </c>
      <c r="G2808" s="8">
        <v>1329</v>
      </c>
      <c r="H2808" s="8">
        <v>678</v>
      </c>
      <c r="I2808" s="8">
        <v>0</v>
      </c>
      <c r="J2808" s="8">
        <v>0</v>
      </c>
      <c r="K2808" s="8">
        <v>0</v>
      </c>
      <c r="L2808" s="8">
        <v>6262</v>
      </c>
      <c r="M2808" s="8">
        <f t="shared" si="147"/>
        <v>56.927272727272729</v>
      </c>
      <c r="N2808" s="8">
        <v>14</v>
      </c>
      <c r="O2808" s="8">
        <v>6</v>
      </c>
      <c r="P2808" s="8">
        <v>2</v>
      </c>
      <c r="Q2808" s="8">
        <v>59852</v>
      </c>
      <c r="R2808" s="8">
        <f t="shared" si="148"/>
        <v>544.10909090909092</v>
      </c>
      <c r="S2808" s="5">
        <v>1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1</v>
      </c>
      <c r="AA2808" s="5">
        <v>0</v>
      </c>
      <c r="AB2808" s="5">
        <v>0</v>
      </c>
      <c r="AC2808" s="5">
        <v>1</v>
      </c>
      <c r="AD2808" s="5">
        <v>0</v>
      </c>
      <c r="AE2808" s="115">
        <v>34374</v>
      </c>
      <c r="AF2808" s="5">
        <v>0</v>
      </c>
    </row>
    <row r="2809" spans="1:32" x14ac:dyDescent="0.25">
      <c r="A2809" s="2">
        <v>2011</v>
      </c>
      <c r="B2809" s="1" t="s">
        <v>29</v>
      </c>
      <c r="C2809" s="8">
        <v>18</v>
      </c>
      <c r="D2809" s="8">
        <v>2050</v>
      </c>
      <c r="E2809" s="8">
        <f t="shared" si="150"/>
        <v>9490.7407407407409</v>
      </c>
      <c r="F2809" s="8">
        <v>327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585</v>
      </c>
      <c r="M2809" s="8">
        <f t="shared" si="147"/>
        <v>32.5</v>
      </c>
      <c r="N2809" s="8">
        <v>4</v>
      </c>
      <c r="O2809" s="8">
        <v>0</v>
      </c>
      <c r="P2809" s="8">
        <v>0</v>
      </c>
      <c r="Q2809" s="8">
        <v>6293</v>
      </c>
      <c r="R2809" s="8">
        <f t="shared" si="148"/>
        <v>349.61111111111109</v>
      </c>
      <c r="S2809" s="5">
        <v>0</v>
      </c>
      <c r="T2809" s="5">
        <v>0</v>
      </c>
      <c r="U2809" s="5">
        <v>1</v>
      </c>
      <c r="V2809" s="5">
        <v>1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0</v>
      </c>
      <c r="AD2809" s="5">
        <v>0</v>
      </c>
      <c r="AE2809" s="115">
        <v>7537</v>
      </c>
      <c r="AF2809" s="5">
        <v>1</v>
      </c>
    </row>
    <row r="2810" spans="1:32" x14ac:dyDescent="0.25">
      <c r="A2810" s="2">
        <v>2011</v>
      </c>
      <c r="B2810" s="1" t="s">
        <v>29</v>
      </c>
      <c r="C2810" s="8">
        <v>57</v>
      </c>
      <c r="D2810" s="8">
        <v>6835</v>
      </c>
      <c r="E2810" s="8">
        <f t="shared" si="150"/>
        <v>9992.6900584795312</v>
      </c>
      <c r="F2810" s="8">
        <v>3884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2568</v>
      </c>
      <c r="M2810" s="8">
        <f t="shared" si="147"/>
        <v>45.05263157894737</v>
      </c>
      <c r="N2810" s="8">
        <v>12</v>
      </c>
      <c r="O2810" s="8">
        <v>4</v>
      </c>
      <c r="P2810" s="8">
        <v>0</v>
      </c>
      <c r="Q2810" s="8">
        <v>70972</v>
      </c>
      <c r="R2810" s="8">
        <f t="shared" si="148"/>
        <v>1245.1228070175439</v>
      </c>
      <c r="S2810" s="5">
        <v>1</v>
      </c>
      <c r="T2810" s="5">
        <v>1</v>
      </c>
      <c r="U2810" s="5">
        <v>1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0</v>
      </c>
      <c r="AD2810" s="5">
        <v>0</v>
      </c>
      <c r="AE2810" s="115">
        <v>34044</v>
      </c>
      <c r="AF2810" s="5">
        <v>1</v>
      </c>
    </row>
    <row r="2811" spans="1:32" x14ac:dyDescent="0.25">
      <c r="A2811" s="2">
        <v>2011</v>
      </c>
      <c r="B2811" s="1" t="s">
        <v>29</v>
      </c>
      <c r="C2811" s="8">
        <v>2</v>
      </c>
      <c r="D2811" s="8">
        <v>100</v>
      </c>
      <c r="E2811" s="8">
        <f t="shared" si="150"/>
        <v>4166.666666666667</v>
      </c>
      <c r="F2811" s="8">
        <v>3909</v>
      </c>
      <c r="G2811" s="8">
        <v>0</v>
      </c>
      <c r="H2811" s="8">
        <v>0</v>
      </c>
      <c r="I2811" s="8">
        <v>0</v>
      </c>
      <c r="J2811" s="8">
        <v>0</v>
      </c>
      <c r="K2811" s="8">
        <v>0</v>
      </c>
      <c r="L2811" s="8">
        <v>108</v>
      </c>
      <c r="M2811" s="8">
        <f t="shared" si="147"/>
        <v>54</v>
      </c>
      <c r="N2811" s="8">
        <v>0</v>
      </c>
      <c r="O2811" s="8">
        <v>0</v>
      </c>
      <c r="P2811" s="8">
        <v>0</v>
      </c>
      <c r="Q2811" s="8">
        <v>365</v>
      </c>
      <c r="R2811" s="8">
        <f t="shared" si="148"/>
        <v>182.5</v>
      </c>
      <c r="S2811" s="5">
        <v>1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0</v>
      </c>
      <c r="AD2811" s="5">
        <v>0</v>
      </c>
      <c r="AE2811" s="115">
        <v>950</v>
      </c>
      <c r="AF2811" s="5">
        <v>0</v>
      </c>
    </row>
    <row r="2812" spans="1:32" x14ac:dyDescent="0.25">
      <c r="A2812" s="2">
        <v>2011</v>
      </c>
      <c r="B2812" s="1" t="s">
        <v>36</v>
      </c>
      <c r="C2812" s="8">
        <v>45</v>
      </c>
      <c r="D2812" s="8">
        <v>5745</v>
      </c>
      <c r="E2812" s="8">
        <f t="shared" si="150"/>
        <v>10638.888888888889</v>
      </c>
      <c r="F2812" s="8">
        <v>2495</v>
      </c>
      <c r="G2812" s="8">
        <v>765</v>
      </c>
      <c r="H2812" s="8">
        <v>280</v>
      </c>
      <c r="I2812" s="8">
        <v>0</v>
      </c>
      <c r="J2812" s="8">
        <v>0</v>
      </c>
      <c r="K2812" s="8">
        <v>0</v>
      </c>
      <c r="L2812" s="8">
        <v>3755</v>
      </c>
      <c r="M2812" s="8">
        <f t="shared" si="147"/>
        <v>83.444444444444443</v>
      </c>
      <c r="N2812" s="8">
        <v>17</v>
      </c>
      <c r="O2812" s="8">
        <v>3</v>
      </c>
      <c r="P2812" s="8">
        <v>1</v>
      </c>
      <c r="Q2812" s="8">
        <v>6568</v>
      </c>
      <c r="R2812" s="8">
        <f t="shared" si="148"/>
        <v>145.95555555555555</v>
      </c>
      <c r="S2812" s="5">
        <v>1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1</v>
      </c>
      <c r="AA2812" s="5">
        <v>0</v>
      </c>
      <c r="AB2812" s="5">
        <v>0</v>
      </c>
      <c r="AC2812" s="5">
        <v>1</v>
      </c>
      <c r="AD2812" s="5">
        <v>0</v>
      </c>
      <c r="AE2812" s="115">
        <v>11421</v>
      </c>
      <c r="AF2812" s="5">
        <v>0</v>
      </c>
    </row>
    <row r="2813" spans="1:32" x14ac:dyDescent="0.25">
      <c r="A2813" s="2">
        <v>2011</v>
      </c>
      <c r="B2813" s="1" t="s">
        <v>30</v>
      </c>
      <c r="C2813" s="8">
        <v>6</v>
      </c>
      <c r="D2813" s="8">
        <v>482</v>
      </c>
      <c r="E2813" s="8">
        <f t="shared" si="150"/>
        <v>6694.4444444444434</v>
      </c>
      <c r="F2813" s="8">
        <v>2112</v>
      </c>
      <c r="G2813" s="8">
        <v>30</v>
      </c>
      <c r="H2813" s="8">
        <v>0</v>
      </c>
      <c r="I2813" s="8">
        <v>0</v>
      </c>
      <c r="J2813" s="8">
        <v>0</v>
      </c>
      <c r="K2813" s="8">
        <v>0</v>
      </c>
      <c r="L2813" s="8">
        <v>100</v>
      </c>
      <c r="M2813" s="8">
        <f t="shared" si="147"/>
        <v>16.666666666666668</v>
      </c>
      <c r="N2813" s="8">
        <v>0</v>
      </c>
      <c r="O2813" s="8">
        <v>0</v>
      </c>
      <c r="P2813" s="8">
        <v>1</v>
      </c>
      <c r="Q2813" s="8">
        <v>5710</v>
      </c>
      <c r="R2813" s="8">
        <f t="shared" si="148"/>
        <v>951.66666666666663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1</v>
      </c>
      <c r="AA2813" s="5">
        <v>0</v>
      </c>
      <c r="AB2813" s="5">
        <v>0</v>
      </c>
      <c r="AC2813" s="5">
        <v>0</v>
      </c>
      <c r="AD2813" s="5">
        <v>0</v>
      </c>
      <c r="AE2813" s="115">
        <v>831</v>
      </c>
      <c r="AF2813" s="5">
        <v>0</v>
      </c>
    </row>
    <row r="2814" spans="1:32" x14ac:dyDescent="0.25">
      <c r="A2814" s="2">
        <v>2011</v>
      </c>
      <c r="B2814" s="1" t="s">
        <v>29</v>
      </c>
      <c r="C2814" s="8">
        <v>4</v>
      </c>
      <c r="D2814" s="8">
        <v>105</v>
      </c>
      <c r="E2814" s="8">
        <f t="shared" si="150"/>
        <v>2187.5</v>
      </c>
      <c r="F2814" s="8">
        <v>7</v>
      </c>
      <c r="G2814" s="8">
        <v>0</v>
      </c>
      <c r="H2814" s="8">
        <v>0</v>
      </c>
      <c r="I2814" s="8">
        <v>0</v>
      </c>
      <c r="J2814" s="8">
        <v>0</v>
      </c>
      <c r="K2814" s="8">
        <v>0</v>
      </c>
      <c r="L2814" s="8">
        <v>80</v>
      </c>
      <c r="M2814" s="8">
        <f t="shared" si="147"/>
        <v>20</v>
      </c>
      <c r="N2814" s="8">
        <v>1</v>
      </c>
      <c r="O2814" s="8">
        <v>0</v>
      </c>
      <c r="P2814" s="8">
        <v>0</v>
      </c>
      <c r="Q2814" s="8">
        <v>123</v>
      </c>
      <c r="R2814" s="8">
        <f t="shared" si="148"/>
        <v>30.75</v>
      </c>
      <c r="S2814" s="5">
        <v>0</v>
      </c>
      <c r="T2814" s="5">
        <v>0</v>
      </c>
      <c r="U2814" s="5">
        <v>1</v>
      </c>
      <c r="V2814" s="5">
        <v>1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0</v>
      </c>
      <c r="AD2814" s="5">
        <v>0</v>
      </c>
      <c r="AE2814" s="115">
        <v>170</v>
      </c>
      <c r="AF2814" s="5">
        <v>1</v>
      </c>
    </row>
    <row r="2815" spans="1:32" x14ac:dyDescent="0.25">
      <c r="A2815" s="2">
        <v>2011</v>
      </c>
      <c r="B2815" s="1" t="s">
        <v>36</v>
      </c>
      <c r="C2815" s="97">
        <v>125</v>
      </c>
      <c r="D2815" s="97">
        <v>15827</v>
      </c>
      <c r="E2815" s="8">
        <f t="shared" si="150"/>
        <v>10551.333333333334</v>
      </c>
      <c r="F2815" s="97">
        <v>4449</v>
      </c>
      <c r="G2815" s="97">
        <f>611+536</f>
        <v>1147</v>
      </c>
      <c r="H2815" s="97">
        <v>611</v>
      </c>
      <c r="I2815" s="97">
        <v>0</v>
      </c>
      <c r="J2815" s="97">
        <v>0</v>
      </c>
      <c r="K2815" s="97">
        <v>0</v>
      </c>
      <c r="L2815" s="97">
        <v>10095</v>
      </c>
      <c r="M2815" s="8">
        <f t="shared" si="147"/>
        <v>80.760000000000005</v>
      </c>
      <c r="N2815" s="97">
        <v>20</v>
      </c>
      <c r="O2815" s="97">
        <v>4</v>
      </c>
      <c r="P2815" s="97">
        <v>2</v>
      </c>
      <c r="Q2815" s="98">
        <v>111282</v>
      </c>
      <c r="R2815" s="8">
        <f t="shared" si="148"/>
        <v>890.25599999999997</v>
      </c>
      <c r="S2815" s="5">
        <v>1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1</v>
      </c>
      <c r="AA2815" s="5">
        <v>0</v>
      </c>
      <c r="AB2815" s="5">
        <v>0</v>
      </c>
      <c r="AC2815" s="5">
        <v>1</v>
      </c>
      <c r="AD2815" s="5">
        <v>0</v>
      </c>
      <c r="AE2815" s="115">
        <v>44278</v>
      </c>
      <c r="AF2815" s="5">
        <v>1</v>
      </c>
    </row>
    <row r="2816" spans="1:32" x14ac:dyDescent="0.25">
      <c r="A2816" s="2">
        <v>2011</v>
      </c>
      <c r="B2816" s="1" t="s">
        <v>29</v>
      </c>
      <c r="C2816" s="97">
        <v>9</v>
      </c>
      <c r="D2816" s="97">
        <v>753</v>
      </c>
      <c r="E2816" s="8">
        <f t="shared" si="150"/>
        <v>6972.2222222222226</v>
      </c>
      <c r="F2816" s="97">
        <v>1206</v>
      </c>
      <c r="G2816" s="97">
        <v>0</v>
      </c>
      <c r="H2816" s="97">
        <v>0</v>
      </c>
      <c r="I2816" s="97">
        <v>0</v>
      </c>
      <c r="J2816" s="97">
        <v>0</v>
      </c>
      <c r="K2816" s="97">
        <v>0</v>
      </c>
      <c r="L2816" s="97">
        <v>2842</v>
      </c>
      <c r="M2816" s="8">
        <f t="shared" si="147"/>
        <v>315.77777777777777</v>
      </c>
      <c r="N2816" s="97">
        <v>8</v>
      </c>
      <c r="O2816" s="97">
        <v>1</v>
      </c>
      <c r="P2816" s="97">
        <v>0</v>
      </c>
      <c r="Q2816" s="98">
        <v>13123</v>
      </c>
      <c r="R2816" s="8">
        <f t="shared" si="148"/>
        <v>1458.1111111111111</v>
      </c>
      <c r="S2816" s="5">
        <v>1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0</v>
      </c>
      <c r="AD2816" s="5">
        <v>0</v>
      </c>
      <c r="AE2816" s="115">
        <v>1475</v>
      </c>
      <c r="AF2816" s="5">
        <v>1</v>
      </c>
    </row>
    <row r="2817" spans="1:32" x14ac:dyDescent="0.25">
      <c r="A2817" s="2">
        <v>2011</v>
      </c>
      <c r="B2817" s="1" t="s">
        <v>30</v>
      </c>
      <c r="C2817" s="97">
        <v>85</v>
      </c>
      <c r="D2817" s="97">
        <v>14540</v>
      </c>
      <c r="E2817" s="8">
        <f t="shared" si="150"/>
        <v>14254.901960784315</v>
      </c>
      <c r="F2817" s="97">
        <v>2951</v>
      </c>
      <c r="G2817" s="97">
        <f>600+751</f>
        <v>1351</v>
      </c>
      <c r="H2817" s="97">
        <v>600</v>
      </c>
      <c r="I2817" s="97">
        <v>0</v>
      </c>
      <c r="J2817" s="97">
        <v>0</v>
      </c>
      <c r="K2817" s="97">
        <v>0</v>
      </c>
      <c r="L2817" s="97">
        <v>6798</v>
      </c>
      <c r="M2817" s="8">
        <f t="shared" si="147"/>
        <v>79.976470588235287</v>
      </c>
      <c r="N2817" s="97">
        <v>15</v>
      </c>
      <c r="O2817" s="97">
        <v>3</v>
      </c>
      <c r="P2817" s="97">
        <v>2</v>
      </c>
      <c r="Q2817" s="98">
        <v>191029</v>
      </c>
      <c r="R2817" s="8">
        <f t="shared" si="148"/>
        <v>2247.4</v>
      </c>
      <c r="S2817" s="5">
        <v>1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1</v>
      </c>
      <c r="AA2817" s="5">
        <v>0</v>
      </c>
      <c r="AB2817" s="5">
        <v>0</v>
      </c>
      <c r="AC2817" s="5">
        <v>1</v>
      </c>
      <c r="AD2817" s="5">
        <v>0</v>
      </c>
      <c r="AE2817" s="115">
        <v>61528</v>
      </c>
      <c r="AF2817" s="5">
        <v>1</v>
      </c>
    </row>
    <row r="2818" spans="1:32" x14ac:dyDescent="0.25">
      <c r="A2818" s="2">
        <v>2011</v>
      </c>
      <c r="B2818" s="1" t="s">
        <v>36</v>
      </c>
      <c r="C2818" s="97">
        <v>235</v>
      </c>
      <c r="D2818" s="97">
        <v>35368</v>
      </c>
      <c r="E2818" s="8">
        <f t="shared" si="150"/>
        <v>12541.843971631204</v>
      </c>
      <c r="F2818" s="97">
        <v>5209</v>
      </c>
      <c r="G2818" s="97">
        <f>756+1072</f>
        <v>1828</v>
      </c>
      <c r="H2818" s="97">
        <v>756</v>
      </c>
      <c r="I2818" s="97">
        <v>0</v>
      </c>
      <c r="J2818" s="97">
        <v>0</v>
      </c>
      <c r="K2818" s="97">
        <v>0</v>
      </c>
      <c r="L2818" s="97">
        <v>10549</v>
      </c>
      <c r="M2818" s="8">
        <f t="shared" si="147"/>
        <v>44.889361702127658</v>
      </c>
      <c r="N2818" s="97">
        <v>34</v>
      </c>
      <c r="O2818" s="97">
        <v>4</v>
      </c>
      <c r="P2818" s="97">
        <v>1</v>
      </c>
      <c r="Q2818" s="98">
        <v>171412</v>
      </c>
      <c r="R2818" s="8">
        <f t="shared" si="148"/>
        <v>729.41276595744682</v>
      </c>
      <c r="S2818" s="5">
        <v>1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1</v>
      </c>
      <c r="AA2818" s="5">
        <v>0</v>
      </c>
      <c r="AB2818" s="5">
        <v>0</v>
      </c>
      <c r="AC2818" s="5">
        <v>1</v>
      </c>
      <c r="AD2818" s="5">
        <v>0</v>
      </c>
      <c r="AE2818" s="115">
        <v>99761</v>
      </c>
      <c r="AF2818" s="5">
        <v>1</v>
      </c>
    </row>
    <row r="2819" spans="1:32" x14ac:dyDescent="0.25">
      <c r="A2819" s="2">
        <v>2011</v>
      </c>
      <c r="B2819" s="1" t="s">
        <v>30</v>
      </c>
      <c r="C2819" s="97">
        <v>116</v>
      </c>
      <c r="D2819" s="97">
        <v>18491</v>
      </c>
      <c r="E2819" s="8">
        <f t="shared" si="150"/>
        <v>13283.764367816091</v>
      </c>
      <c r="F2819" s="97">
        <v>4201</v>
      </c>
      <c r="G2819" s="97">
        <f>569+487</f>
        <v>1056</v>
      </c>
      <c r="H2819" s="97">
        <v>569</v>
      </c>
      <c r="I2819" s="97">
        <v>0</v>
      </c>
      <c r="J2819" s="97">
        <v>0</v>
      </c>
      <c r="K2819" s="97">
        <v>0</v>
      </c>
      <c r="L2819" s="97">
        <v>7170</v>
      </c>
      <c r="M2819" s="8">
        <f t="shared" ref="M2819:M2882" si="151">L2819/C2819</f>
        <v>61.810344827586206</v>
      </c>
      <c r="N2819" s="97">
        <v>28</v>
      </c>
      <c r="O2819" s="97">
        <v>6</v>
      </c>
      <c r="P2819" s="97">
        <v>4</v>
      </c>
      <c r="Q2819" s="98">
        <v>197728</v>
      </c>
      <c r="R2819" s="8">
        <f t="shared" ref="R2819:R2882" si="152">Q2819/C2819</f>
        <v>1704.5517241379309</v>
      </c>
      <c r="S2819" s="5">
        <v>1</v>
      </c>
      <c r="T2819" s="5">
        <v>1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  <c r="Z2819" s="5">
        <v>1</v>
      </c>
      <c r="AA2819" s="5">
        <v>0</v>
      </c>
      <c r="AB2819" s="5">
        <v>0</v>
      </c>
      <c r="AC2819" s="5">
        <v>1</v>
      </c>
      <c r="AD2819" s="5">
        <v>0</v>
      </c>
      <c r="AE2819" s="115">
        <v>60783</v>
      </c>
      <c r="AF2819" s="5">
        <v>0</v>
      </c>
    </row>
    <row r="2820" spans="1:32" x14ac:dyDescent="0.25">
      <c r="A2820" s="2">
        <v>2011</v>
      </c>
      <c r="B2820" s="1" t="s">
        <v>29</v>
      </c>
      <c r="C2820" s="97">
        <v>999</v>
      </c>
      <c r="D2820" s="97">
        <v>189823</v>
      </c>
      <c r="E2820" s="8">
        <f t="shared" si="150"/>
        <v>15834.417751084418</v>
      </c>
      <c r="F2820" s="97">
        <v>0</v>
      </c>
      <c r="G2820" s="97">
        <v>0</v>
      </c>
      <c r="H2820" s="97">
        <v>0</v>
      </c>
      <c r="I2820" s="97">
        <v>0</v>
      </c>
      <c r="J2820" s="97">
        <v>1647</v>
      </c>
      <c r="K2820" s="97">
        <v>0</v>
      </c>
      <c r="L2820" s="97">
        <v>13373</v>
      </c>
      <c r="M2820" s="8">
        <f t="shared" si="151"/>
        <v>13.386386386386386</v>
      </c>
      <c r="N2820" s="97">
        <f>28+4</f>
        <v>32</v>
      </c>
      <c r="O2820" s="97">
        <v>0</v>
      </c>
      <c r="P2820" s="97">
        <v>0</v>
      </c>
      <c r="Q2820" s="98">
        <v>1735468</v>
      </c>
      <c r="R2820" s="8">
        <f t="shared" si="152"/>
        <v>1737.2052052052052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1</v>
      </c>
      <c r="AC2820" s="5">
        <v>0</v>
      </c>
      <c r="AD2820" s="5">
        <v>0</v>
      </c>
      <c r="AE2820" s="115">
        <v>1506084</v>
      </c>
      <c r="AF2820" s="5">
        <v>1</v>
      </c>
    </row>
    <row r="2821" spans="1:32" x14ac:dyDescent="0.25">
      <c r="A2821" s="2">
        <v>2011</v>
      </c>
      <c r="B2821" s="1" t="s">
        <v>36</v>
      </c>
      <c r="C2821" s="97">
        <v>28</v>
      </c>
      <c r="D2821" s="97">
        <v>3640</v>
      </c>
      <c r="E2821" s="8">
        <f t="shared" si="150"/>
        <v>10833.333333333334</v>
      </c>
      <c r="F2821" s="97">
        <v>3364</v>
      </c>
      <c r="G2821" s="97">
        <v>0</v>
      </c>
      <c r="H2821" s="97">
        <v>0</v>
      </c>
      <c r="I2821" s="97">
        <v>0</v>
      </c>
      <c r="J2821" s="97">
        <v>0</v>
      </c>
      <c r="K2821" s="97">
        <v>0</v>
      </c>
      <c r="L2821" s="97">
        <v>4402</v>
      </c>
      <c r="M2821" s="8">
        <f t="shared" si="151"/>
        <v>157.21428571428572</v>
      </c>
      <c r="N2821" s="97">
        <v>12</v>
      </c>
      <c r="O2821" s="97">
        <v>7</v>
      </c>
      <c r="P2821" s="97">
        <v>0</v>
      </c>
      <c r="Q2821" s="98">
        <v>75390</v>
      </c>
      <c r="R2821" s="8">
        <f t="shared" si="152"/>
        <v>2692.5</v>
      </c>
      <c r="S2821" s="5">
        <v>1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115">
        <v>24356</v>
      </c>
      <c r="AF2821" s="5">
        <v>0</v>
      </c>
    </row>
    <row r="2822" spans="1:32" x14ac:dyDescent="0.25">
      <c r="A2822" s="2">
        <v>2011</v>
      </c>
      <c r="B2822" s="1" t="s">
        <v>31</v>
      </c>
      <c r="C2822" s="97">
        <v>448</v>
      </c>
      <c r="D2822" s="97">
        <v>54309.2</v>
      </c>
      <c r="E2822" s="8">
        <f t="shared" si="150"/>
        <v>10102.157738095239</v>
      </c>
      <c r="F2822" s="97">
        <v>6111</v>
      </c>
      <c r="G2822" s="97">
        <v>0</v>
      </c>
      <c r="H2822" s="97">
        <v>0</v>
      </c>
      <c r="I2822" s="97">
        <v>0</v>
      </c>
      <c r="J2822" s="97">
        <f>536+236</f>
        <v>772</v>
      </c>
      <c r="K2822" s="97">
        <v>536</v>
      </c>
      <c r="L2822" s="97">
        <v>23998</v>
      </c>
      <c r="M2822" s="8">
        <f t="shared" si="151"/>
        <v>53.566964285714285</v>
      </c>
      <c r="N2822" s="97">
        <v>45</v>
      </c>
      <c r="O2822" s="97">
        <v>11</v>
      </c>
      <c r="P2822" s="97">
        <v>1</v>
      </c>
      <c r="Q2822" s="98">
        <v>242403</v>
      </c>
      <c r="R2822" s="8">
        <f t="shared" si="152"/>
        <v>541.078125</v>
      </c>
      <c r="S2822" s="5">
        <v>1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1</v>
      </c>
      <c r="AC2822" s="5">
        <v>0</v>
      </c>
      <c r="AD2822" s="5">
        <v>1</v>
      </c>
      <c r="AE2822" s="115">
        <v>436911</v>
      </c>
      <c r="AF2822" s="5">
        <v>0</v>
      </c>
    </row>
    <row r="2823" spans="1:32" x14ac:dyDescent="0.25">
      <c r="A2823" s="2">
        <v>2011</v>
      </c>
      <c r="B2823" s="1" t="s">
        <v>29</v>
      </c>
      <c r="C2823" s="8">
        <v>193</v>
      </c>
      <c r="D2823" s="8">
        <v>25804</v>
      </c>
      <c r="E2823" s="8">
        <f t="shared" si="150"/>
        <v>11141.623488773748</v>
      </c>
      <c r="F2823" s="8">
        <v>4870</v>
      </c>
      <c r="G2823" s="8">
        <v>1350</v>
      </c>
      <c r="H2823" s="8">
        <v>600</v>
      </c>
      <c r="I2823" s="8">
        <v>0</v>
      </c>
      <c r="J2823" s="8">
        <v>0</v>
      </c>
      <c r="K2823" s="8">
        <v>0</v>
      </c>
      <c r="L2823" s="8">
        <v>7460</v>
      </c>
      <c r="M2823" s="8">
        <f t="shared" si="151"/>
        <v>38.652849740932645</v>
      </c>
      <c r="N2823" s="8">
        <v>22</v>
      </c>
      <c r="O2823" s="8">
        <v>7</v>
      </c>
      <c r="P2823" s="8">
        <v>3</v>
      </c>
      <c r="Q2823" s="8">
        <v>128967</v>
      </c>
      <c r="R2823" s="8">
        <f t="shared" si="152"/>
        <v>668.2227979274611</v>
      </c>
      <c r="S2823" s="5">
        <v>1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1</v>
      </c>
      <c r="AA2823" s="5">
        <v>0</v>
      </c>
      <c r="AB2823" s="5">
        <v>0</v>
      </c>
      <c r="AC2823" s="5">
        <v>1</v>
      </c>
      <c r="AD2823" s="5">
        <v>0</v>
      </c>
      <c r="AE2823" s="115">
        <v>69899</v>
      </c>
      <c r="AF2823" s="5">
        <v>0</v>
      </c>
    </row>
    <row r="2824" spans="1:32" x14ac:dyDescent="0.25">
      <c r="A2824" s="2">
        <v>2011</v>
      </c>
      <c r="B2824" s="1" t="s">
        <v>36</v>
      </c>
      <c r="C2824" s="8">
        <v>69</v>
      </c>
      <c r="D2824" s="8">
        <v>10920</v>
      </c>
      <c r="E2824" s="8">
        <f t="shared" si="150"/>
        <v>13188.405797101452</v>
      </c>
      <c r="F2824" s="8">
        <v>3828</v>
      </c>
      <c r="G2824" s="8">
        <v>684</v>
      </c>
      <c r="H2824" s="8">
        <v>315</v>
      </c>
      <c r="I2824" s="8">
        <v>0</v>
      </c>
      <c r="J2824" s="8">
        <v>0</v>
      </c>
      <c r="K2824" s="8">
        <v>0</v>
      </c>
      <c r="L2824" s="8">
        <v>4630</v>
      </c>
      <c r="M2824" s="8">
        <f t="shared" si="151"/>
        <v>67.101449275362313</v>
      </c>
      <c r="N2824" s="8">
        <v>12</v>
      </c>
      <c r="O2824" s="8">
        <v>3</v>
      </c>
      <c r="P2824" s="8">
        <v>1</v>
      </c>
      <c r="Q2824" s="8">
        <v>173963</v>
      </c>
      <c r="R2824" s="8">
        <f t="shared" si="152"/>
        <v>2521.2028985507245</v>
      </c>
      <c r="S2824" s="5">
        <v>1</v>
      </c>
      <c r="T2824" s="5">
        <v>1</v>
      </c>
      <c r="U2824" s="5">
        <v>1</v>
      </c>
      <c r="V2824" s="5">
        <v>0</v>
      </c>
      <c r="W2824" s="5">
        <v>0</v>
      </c>
      <c r="X2824" s="5">
        <v>0</v>
      </c>
      <c r="Y2824" s="5">
        <v>0</v>
      </c>
      <c r="Z2824" s="5">
        <v>1</v>
      </c>
      <c r="AA2824" s="5">
        <v>0</v>
      </c>
      <c r="AB2824" s="5">
        <v>0</v>
      </c>
      <c r="AC2824" s="5">
        <v>1</v>
      </c>
      <c r="AD2824" s="5">
        <v>0</v>
      </c>
      <c r="AE2824" s="115">
        <v>25712</v>
      </c>
      <c r="AF2824" s="5">
        <v>0</v>
      </c>
    </row>
    <row r="2825" spans="1:32" x14ac:dyDescent="0.25">
      <c r="A2825" s="2">
        <v>2011</v>
      </c>
      <c r="B2825" s="1" t="s">
        <v>31</v>
      </c>
      <c r="C2825" s="8">
        <v>108</v>
      </c>
      <c r="D2825" s="8">
        <v>14529</v>
      </c>
      <c r="E2825" s="8">
        <f t="shared" si="150"/>
        <v>11210.648148148148</v>
      </c>
      <c r="F2825" s="8">
        <v>3800</v>
      </c>
      <c r="G2825" s="8">
        <v>1940</v>
      </c>
      <c r="H2825" s="8">
        <v>630</v>
      </c>
      <c r="I2825" s="8">
        <v>212</v>
      </c>
      <c r="J2825" s="8">
        <v>0</v>
      </c>
      <c r="K2825" s="8">
        <v>0</v>
      </c>
      <c r="L2825" s="8">
        <v>2110</v>
      </c>
      <c r="M2825" s="8">
        <f t="shared" si="151"/>
        <v>19.537037037037038</v>
      </c>
      <c r="N2825" s="8">
        <v>21</v>
      </c>
      <c r="O2825" s="8">
        <v>6</v>
      </c>
      <c r="P2825" s="8">
        <v>2</v>
      </c>
      <c r="Q2825" s="8">
        <v>102306</v>
      </c>
      <c r="R2825" s="8">
        <f t="shared" si="152"/>
        <v>947.27777777777783</v>
      </c>
      <c r="S2825" s="5">
        <v>1</v>
      </c>
      <c r="T2825" s="5">
        <v>0</v>
      </c>
      <c r="U2825" s="5">
        <v>1</v>
      </c>
      <c r="V2825" s="5">
        <v>0</v>
      </c>
      <c r="W2825" s="5">
        <v>0</v>
      </c>
      <c r="X2825" s="5">
        <v>0</v>
      </c>
      <c r="Y2825" s="5">
        <v>0</v>
      </c>
      <c r="Z2825" s="5">
        <v>1</v>
      </c>
      <c r="AA2825" s="5">
        <v>1</v>
      </c>
      <c r="AB2825" s="5">
        <v>0</v>
      </c>
      <c r="AC2825" s="5">
        <v>1</v>
      </c>
      <c r="AD2825" s="5">
        <v>0</v>
      </c>
      <c r="AE2825" s="115">
        <v>39978</v>
      </c>
      <c r="AF2825" s="5">
        <v>0</v>
      </c>
    </row>
    <row r="2826" spans="1:32" x14ac:dyDescent="0.25">
      <c r="A2826" s="2">
        <v>2011</v>
      </c>
      <c r="B2826" s="1" t="s">
        <v>31</v>
      </c>
      <c r="C2826" s="8">
        <v>26</v>
      </c>
      <c r="D2826" s="8">
        <v>2798</v>
      </c>
      <c r="E2826" s="8">
        <f t="shared" si="150"/>
        <v>8967.9487179487169</v>
      </c>
      <c r="F2826" s="8">
        <v>1253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788</v>
      </c>
      <c r="M2826" s="8">
        <f t="shared" si="151"/>
        <v>30.307692307692307</v>
      </c>
      <c r="N2826" s="8">
        <v>2</v>
      </c>
      <c r="O2826" s="8">
        <v>0</v>
      </c>
      <c r="P2826" s="8">
        <v>0</v>
      </c>
      <c r="Q2826" s="8">
        <v>13058</v>
      </c>
      <c r="R2826" s="8">
        <f t="shared" si="152"/>
        <v>502.23076923076923</v>
      </c>
      <c r="S2826" s="5">
        <v>1</v>
      </c>
      <c r="T2826" s="5">
        <v>1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0</v>
      </c>
      <c r="AD2826" s="5">
        <v>0</v>
      </c>
      <c r="AE2826" s="115">
        <v>10402</v>
      </c>
      <c r="AF2826" s="5">
        <v>1</v>
      </c>
    </row>
    <row r="2827" spans="1:32" x14ac:dyDescent="0.25">
      <c r="A2827" s="2">
        <v>2011</v>
      </c>
      <c r="B2827" s="1" t="s">
        <v>31</v>
      </c>
      <c r="C2827" s="8">
        <v>58</v>
      </c>
      <c r="D2827" s="8">
        <v>6909</v>
      </c>
      <c r="E2827" s="8">
        <f t="shared" si="150"/>
        <v>9926.7241379310344</v>
      </c>
      <c r="F2827" s="8">
        <v>1947</v>
      </c>
      <c r="G2827" s="8">
        <v>220</v>
      </c>
      <c r="H2827" s="8">
        <v>116</v>
      </c>
      <c r="I2827" s="8">
        <v>0</v>
      </c>
      <c r="J2827" s="8">
        <v>0</v>
      </c>
      <c r="K2827" s="8">
        <v>0</v>
      </c>
      <c r="L2827" s="8">
        <v>1367</v>
      </c>
      <c r="M2827" s="8">
        <f t="shared" si="151"/>
        <v>23.568965517241381</v>
      </c>
      <c r="N2827" s="8">
        <v>5</v>
      </c>
      <c r="O2827" s="8">
        <v>0</v>
      </c>
      <c r="P2827" s="8">
        <v>0</v>
      </c>
      <c r="Q2827" s="8">
        <v>22161</v>
      </c>
      <c r="R2827" s="8">
        <f t="shared" si="152"/>
        <v>382.08620689655174</v>
      </c>
      <c r="S2827" s="5">
        <v>1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1</v>
      </c>
      <c r="AA2827" s="5">
        <v>0</v>
      </c>
      <c r="AB2827" s="5">
        <v>0</v>
      </c>
      <c r="AC2827" s="5">
        <v>1</v>
      </c>
      <c r="AD2827" s="5">
        <v>0</v>
      </c>
      <c r="AE2827" s="115">
        <v>23477</v>
      </c>
      <c r="AF2827" s="5">
        <v>1</v>
      </c>
    </row>
    <row r="2828" spans="1:32" x14ac:dyDescent="0.25">
      <c r="A2828" s="2">
        <v>2011</v>
      </c>
      <c r="B2828" s="1" t="s">
        <v>31</v>
      </c>
      <c r="C2828" s="8">
        <v>46</v>
      </c>
      <c r="D2828" s="8">
        <v>5093</v>
      </c>
      <c r="E2828" s="8">
        <f t="shared" si="150"/>
        <v>9226.4492753623181</v>
      </c>
      <c r="F2828" s="8">
        <v>2946</v>
      </c>
      <c r="G2828" s="8">
        <v>0</v>
      </c>
      <c r="H2828" s="8">
        <v>0</v>
      </c>
      <c r="I2828" s="8">
        <v>0</v>
      </c>
      <c r="J2828" s="8">
        <v>0</v>
      </c>
      <c r="K2828" s="8">
        <v>0</v>
      </c>
      <c r="L2828" s="8">
        <v>11040</v>
      </c>
      <c r="M2828" s="8">
        <f t="shared" si="151"/>
        <v>240</v>
      </c>
      <c r="N2828" s="8">
        <v>24</v>
      </c>
      <c r="O2828" s="8">
        <v>6</v>
      </c>
      <c r="P2828" s="8">
        <v>0</v>
      </c>
      <c r="Q2828" s="8">
        <v>51528</v>
      </c>
      <c r="R2828" s="8">
        <f t="shared" si="152"/>
        <v>1120.1739130434783</v>
      </c>
      <c r="S2828" s="5">
        <v>1</v>
      </c>
      <c r="T2828" s="5">
        <v>0</v>
      </c>
      <c r="U2828" s="5">
        <v>1</v>
      </c>
      <c r="V2828" s="5">
        <v>0</v>
      </c>
      <c r="W2828" s="5">
        <v>0</v>
      </c>
      <c r="X2828" s="5">
        <v>0</v>
      </c>
      <c r="Y2828" s="5">
        <v>0</v>
      </c>
      <c r="Z2828" s="5">
        <v>0</v>
      </c>
      <c r="AA2828" s="5">
        <v>0</v>
      </c>
      <c r="AB2828" s="5">
        <v>0</v>
      </c>
      <c r="AC2828" s="5">
        <v>0</v>
      </c>
      <c r="AD2828" s="5">
        <v>0</v>
      </c>
      <c r="AE2828" s="115">
        <v>36062</v>
      </c>
      <c r="AF2828" s="5">
        <v>0</v>
      </c>
    </row>
    <row r="2829" spans="1:32" x14ac:dyDescent="0.25">
      <c r="A2829" s="2">
        <v>2011</v>
      </c>
      <c r="B2829" s="1" t="s">
        <v>29</v>
      </c>
      <c r="C2829" s="8">
        <v>243</v>
      </c>
      <c r="D2829" s="8">
        <v>30657</v>
      </c>
      <c r="E2829" s="8">
        <f t="shared" si="150"/>
        <v>10513.374485596709</v>
      </c>
      <c r="F2829" s="8">
        <v>6626</v>
      </c>
      <c r="G2829" s="8">
        <v>24</v>
      </c>
      <c r="H2829" s="8">
        <v>18</v>
      </c>
      <c r="I2829" s="8">
        <v>0</v>
      </c>
      <c r="J2829" s="8">
        <v>0</v>
      </c>
      <c r="K2829" s="8">
        <v>0</v>
      </c>
      <c r="L2829" s="8">
        <v>22700</v>
      </c>
      <c r="M2829" s="8">
        <f t="shared" si="151"/>
        <v>93.415637860082299</v>
      </c>
      <c r="N2829" s="8">
        <v>51</v>
      </c>
      <c r="O2829" s="8">
        <v>48</v>
      </c>
      <c r="P2829" s="8">
        <v>4</v>
      </c>
      <c r="Q2829" s="8">
        <v>1182007</v>
      </c>
      <c r="R2829" s="8">
        <f t="shared" si="152"/>
        <v>4864.2263374485601</v>
      </c>
      <c r="S2829" s="5">
        <v>1</v>
      </c>
      <c r="T2829" s="5">
        <v>1</v>
      </c>
      <c r="U2829" s="5">
        <v>1</v>
      </c>
      <c r="V2829" s="5">
        <v>0</v>
      </c>
      <c r="W2829" s="5">
        <v>0</v>
      </c>
      <c r="X2829" s="5">
        <v>0</v>
      </c>
      <c r="Y2829" s="5">
        <v>0</v>
      </c>
      <c r="Z2829" s="5">
        <v>1</v>
      </c>
      <c r="AA2829" s="5">
        <v>0</v>
      </c>
      <c r="AB2829" s="5">
        <v>0</v>
      </c>
      <c r="AC2829" s="5">
        <v>1</v>
      </c>
      <c r="AD2829" s="5">
        <v>0</v>
      </c>
      <c r="AE2829" s="115">
        <v>286691</v>
      </c>
      <c r="AF2829" s="5">
        <v>0</v>
      </c>
    </row>
    <row r="2830" spans="1:32" x14ac:dyDescent="0.25">
      <c r="A2830" s="2">
        <v>2011</v>
      </c>
      <c r="B2830" s="1" t="s">
        <v>29</v>
      </c>
      <c r="C2830" s="8">
        <v>28</v>
      </c>
      <c r="D2830" s="8">
        <v>3572</v>
      </c>
      <c r="E2830" s="8">
        <f t="shared" si="150"/>
        <v>10630.952380952382</v>
      </c>
      <c r="F2830" s="8">
        <v>2098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5484</v>
      </c>
      <c r="M2830" s="8">
        <f t="shared" si="151"/>
        <v>195.85714285714286</v>
      </c>
      <c r="N2830" s="8">
        <v>10</v>
      </c>
      <c r="O2830" s="8">
        <v>4</v>
      </c>
      <c r="P2830" s="8">
        <v>0</v>
      </c>
      <c r="Q2830" s="8">
        <v>36859</v>
      </c>
      <c r="R2830" s="8">
        <f t="shared" si="152"/>
        <v>1316.3928571428571</v>
      </c>
      <c r="S2830" s="5">
        <v>1</v>
      </c>
      <c r="T2830" s="5">
        <v>1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0</v>
      </c>
      <c r="AD2830" s="5">
        <v>0</v>
      </c>
      <c r="AE2830" s="115">
        <v>21220</v>
      </c>
      <c r="AF2830" s="5">
        <v>0</v>
      </c>
    </row>
    <row r="2831" spans="1:32" x14ac:dyDescent="0.25">
      <c r="A2831" s="2">
        <v>2011</v>
      </c>
      <c r="B2831" s="1" t="s">
        <v>29</v>
      </c>
      <c r="C2831" s="8">
        <v>38</v>
      </c>
      <c r="D2831" s="8">
        <v>4247</v>
      </c>
      <c r="E2831" s="8">
        <f t="shared" si="150"/>
        <v>9313.5964912280706</v>
      </c>
      <c r="F2831" s="8">
        <v>4045</v>
      </c>
      <c r="G2831" s="8">
        <v>0</v>
      </c>
      <c r="H2831" s="8">
        <v>0</v>
      </c>
      <c r="I2831" s="8">
        <v>0</v>
      </c>
      <c r="J2831" s="8">
        <v>0</v>
      </c>
      <c r="K2831" s="8">
        <v>0</v>
      </c>
      <c r="L2831" s="8">
        <v>2195</v>
      </c>
      <c r="M2831" s="8">
        <f t="shared" si="151"/>
        <v>57.763157894736842</v>
      </c>
      <c r="N2831" s="8">
        <v>7</v>
      </c>
      <c r="O2831" s="8">
        <v>2</v>
      </c>
      <c r="P2831" s="8">
        <v>0</v>
      </c>
      <c r="Q2831" s="8">
        <v>3021</v>
      </c>
      <c r="R2831" s="8">
        <f t="shared" si="152"/>
        <v>79.5</v>
      </c>
      <c r="S2831" s="5">
        <v>1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0</v>
      </c>
      <c r="AD2831" s="5">
        <v>0</v>
      </c>
      <c r="AE2831" s="115">
        <v>16708</v>
      </c>
      <c r="AF2831" s="5">
        <v>0</v>
      </c>
    </row>
    <row r="2832" spans="1:32" x14ac:dyDescent="0.25">
      <c r="A2832" s="2">
        <v>2011</v>
      </c>
      <c r="B2832" s="1" t="s">
        <v>29</v>
      </c>
      <c r="C2832" s="8">
        <v>70</v>
      </c>
      <c r="D2832" s="8">
        <v>7199</v>
      </c>
      <c r="E2832" s="8">
        <f t="shared" si="150"/>
        <v>8570.2380952380954</v>
      </c>
      <c r="F2832" s="8">
        <v>2972</v>
      </c>
      <c r="G2832" s="8">
        <v>944</v>
      </c>
      <c r="H2832" s="8">
        <v>390</v>
      </c>
      <c r="I2832" s="8">
        <v>0</v>
      </c>
      <c r="J2832" s="8">
        <v>0</v>
      </c>
      <c r="K2832" s="8">
        <v>0</v>
      </c>
      <c r="L2832" s="8">
        <v>5303</v>
      </c>
      <c r="M2832" s="8">
        <f t="shared" si="151"/>
        <v>75.757142857142853</v>
      </c>
      <c r="N2832" s="8">
        <v>14</v>
      </c>
      <c r="O2832" s="8">
        <v>4</v>
      </c>
      <c r="P2832" s="8">
        <v>1</v>
      </c>
      <c r="Q2832" s="8">
        <v>47353</v>
      </c>
      <c r="R2832" s="8">
        <f t="shared" si="152"/>
        <v>676.47142857142853</v>
      </c>
      <c r="S2832" s="5">
        <v>1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1</v>
      </c>
      <c r="AA2832" s="5">
        <v>0</v>
      </c>
      <c r="AB2832" s="5">
        <v>0</v>
      </c>
      <c r="AC2832" s="5">
        <v>1</v>
      </c>
      <c r="AD2832" s="5">
        <v>0</v>
      </c>
      <c r="AE2832" s="115">
        <v>21246</v>
      </c>
      <c r="AF2832" s="5">
        <v>1</v>
      </c>
    </row>
    <row r="2833" spans="1:32" x14ac:dyDescent="0.25">
      <c r="A2833" s="2">
        <v>2011</v>
      </c>
      <c r="B2833" s="1" t="s">
        <v>30</v>
      </c>
      <c r="C2833" s="8">
        <v>87</v>
      </c>
      <c r="D2833" s="8">
        <v>9974</v>
      </c>
      <c r="E2833" s="8">
        <f t="shared" si="150"/>
        <v>9553.6398467432955</v>
      </c>
      <c r="F2833" s="8">
        <v>4421</v>
      </c>
      <c r="G2833" s="8">
        <v>938</v>
      </c>
      <c r="H2833" s="8">
        <v>478</v>
      </c>
      <c r="I2833" s="8">
        <v>0</v>
      </c>
      <c r="J2833" s="8">
        <v>0</v>
      </c>
      <c r="K2833" s="8">
        <v>0</v>
      </c>
      <c r="L2833" s="8">
        <v>5920</v>
      </c>
      <c r="M2833" s="8">
        <f t="shared" si="151"/>
        <v>68.045977011494259</v>
      </c>
      <c r="N2833" s="8">
        <v>15</v>
      </c>
      <c r="O2833" s="8">
        <v>5</v>
      </c>
      <c r="P2833" s="8">
        <v>3</v>
      </c>
      <c r="Q2833" s="8">
        <v>63430</v>
      </c>
      <c r="R2833" s="8">
        <f t="shared" si="152"/>
        <v>729.080459770115</v>
      </c>
      <c r="S2833" s="5">
        <v>1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1</v>
      </c>
      <c r="AA2833" s="5">
        <v>0</v>
      </c>
      <c r="AB2833" s="5">
        <v>0</v>
      </c>
      <c r="AC2833" s="5">
        <v>1</v>
      </c>
      <c r="AD2833" s="5">
        <v>0</v>
      </c>
      <c r="AE2833" s="115">
        <v>34186</v>
      </c>
      <c r="AF2833" s="5">
        <v>0</v>
      </c>
    </row>
    <row r="2834" spans="1:32" x14ac:dyDescent="0.25">
      <c r="A2834" s="2">
        <v>2011</v>
      </c>
      <c r="B2834" s="1" t="s">
        <v>30</v>
      </c>
      <c r="C2834" s="8">
        <v>90</v>
      </c>
      <c r="D2834" s="8">
        <v>9631</v>
      </c>
      <c r="E2834" s="8">
        <f t="shared" si="150"/>
        <v>8917.5925925925931</v>
      </c>
      <c r="F2834" s="8">
        <v>3307</v>
      </c>
      <c r="G2834" s="8">
        <v>946</v>
      </c>
      <c r="H2834" s="8">
        <v>450</v>
      </c>
      <c r="I2834" s="8">
        <v>0</v>
      </c>
      <c r="J2834" s="8">
        <v>0</v>
      </c>
      <c r="K2834" s="8">
        <v>0</v>
      </c>
      <c r="L2834" s="8">
        <v>10301</v>
      </c>
      <c r="M2834" s="8">
        <f t="shared" si="151"/>
        <v>114.45555555555555</v>
      </c>
      <c r="N2834" s="8">
        <v>25</v>
      </c>
      <c r="O2834" s="8">
        <v>6</v>
      </c>
      <c r="P2834" s="8">
        <v>3</v>
      </c>
      <c r="Q2834" s="8">
        <v>59421</v>
      </c>
      <c r="R2834" s="8">
        <f t="shared" si="152"/>
        <v>660.23333333333335</v>
      </c>
      <c r="S2834" s="5">
        <v>1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1</v>
      </c>
      <c r="AA2834" s="5">
        <v>0</v>
      </c>
      <c r="AB2834" s="5">
        <v>0</v>
      </c>
      <c r="AC2834" s="5">
        <v>1</v>
      </c>
      <c r="AD2834" s="5">
        <v>0</v>
      </c>
      <c r="AE2834" s="115">
        <v>27837</v>
      </c>
      <c r="AF2834" s="5">
        <v>0</v>
      </c>
    </row>
    <row r="2835" spans="1:32" x14ac:dyDescent="0.25">
      <c r="A2835" s="2">
        <v>2011</v>
      </c>
      <c r="B2835" s="1" t="s">
        <v>29</v>
      </c>
      <c r="C2835" s="8">
        <v>19</v>
      </c>
      <c r="D2835" s="8">
        <v>1691</v>
      </c>
      <c r="E2835" s="8">
        <f t="shared" si="150"/>
        <v>7416.666666666667</v>
      </c>
      <c r="F2835" s="8">
        <v>1649</v>
      </c>
      <c r="G2835" s="8">
        <v>111</v>
      </c>
      <c r="H2835" s="8">
        <v>21</v>
      </c>
      <c r="I2835" s="8">
        <v>0</v>
      </c>
      <c r="J2835" s="8">
        <v>0</v>
      </c>
      <c r="K2835" s="8">
        <v>0</v>
      </c>
      <c r="L2835" s="8">
        <v>1563</v>
      </c>
      <c r="M2835" s="8">
        <f t="shared" si="151"/>
        <v>82.263157894736835</v>
      </c>
      <c r="N2835" s="8">
        <v>6</v>
      </c>
      <c r="O2835" s="8">
        <v>0</v>
      </c>
      <c r="P2835" s="8">
        <v>0</v>
      </c>
      <c r="Q2835" s="8">
        <v>6207</v>
      </c>
      <c r="R2835" s="8">
        <f t="shared" si="152"/>
        <v>326.68421052631578</v>
      </c>
      <c r="S2835" s="5">
        <v>1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1</v>
      </c>
      <c r="AA2835" s="5">
        <v>0</v>
      </c>
      <c r="AB2835" s="5">
        <v>0</v>
      </c>
      <c r="AC2835" s="5">
        <v>1</v>
      </c>
      <c r="AD2835" s="5">
        <v>0</v>
      </c>
      <c r="AE2835" s="115">
        <v>7924</v>
      </c>
      <c r="AF2835" s="5">
        <v>0</v>
      </c>
    </row>
    <row r="2836" spans="1:32" x14ac:dyDescent="0.25">
      <c r="A2836" s="2">
        <v>2011</v>
      </c>
      <c r="B2836" s="1" t="s">
        <v>30</v>
      </c>
      <c r="C2836" s="17">
        <v>108</v>
      </c>
      <c r="D2836" s="17">
        <v>10344</v>
      </c>
      <c r="E2836" s="8">
        <f t="shared" si="150"/>
        <v>7981.4814814814808</v>
      </c>
      <c r="F2836" s="17">
        <v>6046</v>
      </c>
      <c r="G2836" s="76">
        <v>1215</v>
      </c>
      <c r="H2836" s="17">
        <v>355</v>
      </c>
      <c r="I2836" s="17">
        <v>0</v>
      </c>
      <c r="J2836" s="8">
        <v>0</v>
      </c>
      <c r="K2836" s="8">
        <v>0</v>
      </c>
      <c r="L2836" s="17">
        <v>6121</v>
      </c>
      <c r="M2836" s="8">
        <f t="shared" si="151"/>
        <v>56.675925925925924</v>
      </c>
      <c r="N2836" s="19">
        <v>16</v>
      </c>
      <c r="O2836" s="17">
        <v>5</v>
      </c>
      <c r="P2836" s="17">
        <v>2</v>
      </c>
      <c r="Q2836" s="17">
        <v>75509</v>
      </c>
      <c r="R2836" s="8">
        <f t="shared" si="152"/>
        <v>699.15740740740739</v>
      </c>
      <c r="S2836" s="5">
        <v>1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1</v>
      </c>
      <c r="AA2836" s="5">
        <v>0</v>
      </c>
      <c r="AB2836" s="5">
        <v>0</v>
      </c>
      <c r="AC2836" s="5">
        <v>1</v>
      </c>
      <c r="AD2836" s="5">
        <v>0</v>
      </c>
      <c r="AE2836" s="115">
        <v>33064</v>
      </c>
      <c r="AF2836" s="5">
        <v>1</v>
      </c>
    </row>
    <row r="2837" spans="1:32" x14ac:dyDescent="0.25">
      <c r="A2837" s="2">
        <v>2011</v>
      </c>
      <c r="B2837" s="1" t="s">
        <v>30</v>
      </c>
      <c r="C2837" s="17">
        <v>49</v>
      </c>
      <c r="D2837" s="17">
        <v>4230</v>
      </c>
      <c r="E2837" s="8">
        <f t="shared" si="150"/>
        <v>7193.8775510204077</v>
      </c>
      <c r="F2837" s="17">
        <v>2862</v>
      </c>
      <c r="G2837" s="76">
        <v>231</v>
      </c>
      <c r="H2837" s="17">
        <v>231</v>
      </c>
      <c r="I2837" s="17">
        <v>0</v>
      </c>
      <c r="J2837" s="8">
        <v>0</v>
      </c>
      <c r="K2837" s="8">
        <v>0</v>
      </c>
      <c r="L2837" s="17">
        <v>3477</v>
      </c>
      <c r="M2837" s="8">
        <f t="shared" si="151"/>
        <v>70.959183673469383</v>
      </c>
      <c r="N2837" s="19">
        <v>7</v>
      </c>
      <c r="O2837" s="17">
        <v>3</v>
      </c>
      <c r="P2837" s="17">
        <v>2</v>
      </c>
      <c r="Q2837" s="17">
        <v>26293</v>
      </c>
      <c r="R2837" s="8">
        <f t="shared" si="152"/>
        <v>536.59183673469386</v>
      </c>
      <c r="S2837" s="5">
        <v>1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1</v>
      </c>
      <c r="AD2837" s="5">
        <v>0</v>
      </c>
      <c r="AE2837" s="115">
        <v>13133</v>
      </c>
      <c r="AF2837" s="5">
        <v>1</v>
      </c>
    </row>
    <row r="2838" spans="1:32" x14ac:dyDescent="0.25">
      <c r="A2838" s="2">
        <v>2011</v>
      </c>
      <c r="B2838" s="1" t="s">
        <v>30</v>
      </c>
      <c r="C2838" s="17">
        <v>162</v>
      </c>
      <c r="D2838" s="17">
        <v>19212</v>
      </c>
      <c r="E2838" s="8">
        <f t="shared" si="150"/>
        <v>9882.7160493827178</v>
      </c>
      <c r="F2838" s="17">
        <v>3856</v>
      </c>
      <c r="G2838" s="76">
        <v>2143</v>
      </c>
      <c r="H2838" s="17">
        <v>763</v>
      </c>
      <c r="I2838" s="17">
        <v>325</v>
      </c>
      <c r="J2838" s="8">
        <v>0</v>
      </c>
      <c r="K2838" s="8">
        <v>0</v>
      </c>
      <c r="L2838" s="17">
        <v>21159</v>
      </c>
      <c r="M2838" s="8">
        <f t="shared" si="151"/>
        <v>130.61111111111111</v>
      </c>
      <c r="N2838" s="19">
        <v>58</v>
      </c>
      <c r="O2838" s="17">
        <v>28</v>
      </c>
      <c r="P2838" s="17">
        <v>4</v>
      </c>
      <c r="Q2838" s="17">
        <v>139223</v>
      </c>
      <c r="R2838" s="8">
        <f t="shared" si="152"/>
        <v>859.40123456790127</v>
      </c>
      <c r="S2838" s="5">
        <v>1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1</v>
      </c>
      <c r="AA2838" s="5">
        <v>1</v>
      </c>
      <c r="AB2838" s="5">
        <v>0</v>
      </c>
      <c r="AC2838" s="5">
        <v>1</v>
      </c>
      <c r="AD2838" s="5">
        <v>0</v>
      </c>
      <c r="AE2838" s="115">
        <v>90130</v>
      </c>
      <c r="AF2838" s="5">
        <v>1</v>
      </c>
    </row>
    <row r="2839" spans="1:32" x14ac:dyDescent="0.25">
      <c r="A2839" s="2">
        <v>2011</v>
      </c>
      <c r="B2839" s="1" t="s">
        <v>30</v>
      </c>
      <c r="C2839" s="17">
        <v>76</v>
      </c>
      <c r="D2839" s="17">
        <v>4245</v>
      </c>
      <c r="E2839" s="8">
        <f t="shared" si="150"/>
        <v>4654.605263157895</v>
      </c>
      <c r="F2839" s="17">
        <v>3680</v>
      </c>
      <c r="G2839" s="76">
        <v>930</v>
      </c>
      <c r="H2839" s="17">
        <v>489</v>
      </c>
      <c r="I2839" s="17">
        <v>0</v>
      </c>
      <c r="J2839" s="8">
        <v>0</v>
      </c>
      <c r="K2839" s="8">
        <v>0</v>
      </c>
      <c r="L2839" s="17">
        <v>10083</v>
      </c>
      <c r="M2839" s="8">
        <f t="shared" si="151"/>
        <v>132.67105263157896</v>
      </c>
      <c r="N2839" s="19">
        <v>20</v>
      </c>
      <c r="O2839" s="17">
        <v>5</v>
      </c>
      <c r="P2839" s="17">
        <v>1</v>
      </c>
      <c r="Q2839" s="17">
        <v>48862</v>
      </c>
      <c r="R2839" s="8">
        <f t="shared" si="152"/>
        <v>642.92105263157896</v>
      </c>
      <c r="S2839" s="5">
        <v>1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1</v>
      </c>
      <c r="AA2839" s="5">
        <v>0</v>
      </c>
      <c r="AB2839" s="5">
        <v>0</v>
      </c>
      <c r="AC2839" s="5">
        <v>1</v>
      </c>
      <c r="AD2839" s="5">
        <v>0</v>
      </c>
      <c r="AE2839" s="115">
        <v>17982</v>
      </c>
      <c r="AF2839" s="5">
        <v>0</v>
      </c>
    </row>
    <row r="2840" spans="1:32" x14ac:dyDescent="0.25">
      <c r="A2840" s="2">
        <v>2011</v>
      </c>
      <c r="B2840" s="1" t="s">
        <v>30</v>
      </c>
      <c r="C2840" s="17">
        <v>55</v>
      </c>
      <c r="D2840" s="17">
        <v>7380</v>
      </c>
      <c r="E2840" s="8">
        <f t="shared" si="150"/>
        <v>11181.818181818182</v>
      </c>
      <c r="F2840" s="17">
        <v>2761</v>
      </c>
      <c r="G2840" s="76">
        <v>742</v>
      </c>
      <c r="H2840" s="17">
        <v>330</v>
      </c>
      <c r="I2840" s="17">
        <v>0</v>
      </c>
      <c r="J2840" s="8">
        <v>0</v>
      </c>
      <c r="K2840" s="8">
        <v>0</v>
      </c>
      <c r="L2840" s="17">
        <v>5631</v>
      </c>
      <c r="M2840" s="8">
        <f t="shared" si="151"/>
        <v>102.38181818181818</v>
      </c>
      <c r="N2840" s="19">
        <v>21</v>
      </c>
      <c r="O2840" s="17">
        <v>8</v>
      </c>
      <c r="P2840" s="17">
        <v>4</v>
      </c>
      <c r="Q2840" s="17">
        <v>39946</v>
      </c>
      <c r="R2840" s="8">
        <f t="shared" si="152"/>
        <v>726.29090909090905</v>
      </c>
      <c r="S2840" s="5">
        <v>1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  <c r="Z2840" s="5">
        <v>1</v>
      </c>
      <c r="AA2840" s="5">
        <v>0</v>
      </c>
      <c r="AB2840" s="5">
        <v>0</v>
      </c>
      <c r="AC2840" s="5">
        <v>1</v>
      </c>
      <c r="AD2840" s="5">
        <v>0</v>
      </c>
      <c r="AE2840" s="115">
        <v>19578</v>
      </c>
      <c r="AF2840" s="5">
        <v>1</v>
      </c>
    </row>
    <row r="2841" spans="1:32" x14ac:dyDescent="0.25">
      <c r="A2841" s="2">
        <v>2011</v>
      </c>
      <c r="B2841" s="1" t="s">
        <v>30</v>
      </c>
      <c r="C2841" s="17">
        <v>22</v>
      </c>
      <c r="D2841" s="17">
        <v>2267</v>
      </c>
      <c r="E2841" s="8">
        <f t="shared" si="150"/>
        <v>8587.121212121212</v>
      </c>
      <c r="F2841" s="17">
        <v>2670</v>
      </c>
      <c r="G2841" s="76">
        <v>0</v>
      </c>
      <c r="H2841" s="17">
        <v>0</v>
      </c>
      <c r="I2841" s="17">
        <v>0</v>
      </c>
      <c r="J2841" s="8">
        <v>0</v>
      </c>
      <c r="K2841" s="8">
        <v>0</v>
      </c>
      <c r="L2841" s="17">
        <v>80</v>
      </c>
      <c r="M2841" s="8">
        <f t="shared" si="151"/>
        <v>3.6363636363636362</v>
      </c>
      <c r="N2841" s="19">
        <v>1</v>
      </c>
      <c r="O2841" s="17">
        <v>0</v>
      </c>
      <c r="P2841" s="17">
        <v>0</v>
      </c>
      <c r="Q2841" s="17">
        <v>6096</v>
      </c>
      <c r="R2841" s="8">
        <f t="shared" si="152"/>
        <v>277.09090909090907</v>
      </c>
      <c r="S2841" s="5">
        <v>1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0</v>
      </c>
      <c r="AD2841" s="5">
        <v>0</v>
      </c>
      <c r="AE2841" s="115">
        <v>3240</v>
      </c>
      <c r="AF2841" s="5">
        <v>1</v>
      </c>
    </row>
    <row r="2842" spans="1:32" x14ac:dyDescent="0.25">
      <c r="A2842" s="2">
        <v>2011</v>
      </c>
      <c r="B2842" s="1" t="s">
        <v>30</v>
      </c>
      <c r="C2842" s="17">
        <v>80</v>
      </c>
      <c r="D2842" s="17">
        <v>8398</v>
      </c>
      <c r="E2842" s="8">
        <f t="shared" si="150"/>
        <v>8747.9166666666661</v>
      </c>
      <c r="F2842" s="17">
        <v>3688</v>
      </c>
      <c r="G2842" s="76">
        <v>510</v>
      </c>
      <c r="H2842" s="17">
        <v>247</v>
      </c>
      <c r="I2842" s="17">
        <v>0</v>
      </c>
      <c r="J2842" s="8">
        <v>0</v>
      </c>
      <c r="K2842" s="8">
        <v>0</v>
      </c>
      <c r="L2842" s="17">
        <v>5384</v>
      </c>
      <c r="M2842" s="8">
        <f t="shared" si="151"/>
        <v>67.3</v>
      </c>
      <c r="N2842" s="19">
        <v>18</v>
      </c>
      <c r="O2842" s="17">
        <v>5</v>
      </c>
      <c r="P2842" s="17">
        <v>1</v>
      </c>
      <c r="Q2842" s="17">
        <v>55190</v>
      </c>
      <c r="R2842" s="8">
        <f t="shared" si="152"/>
        <v>689.875</v>
      </c>
      <c r="S2842" s="5">
        <v>1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1</v>
      </c>
      <c r="AA2842" s="5">
        <v>0</v>
      </c>
      <c r="AB2842" s="5">
        <v>0</v>
      </c>
      <c r="AC2842" s="5">
        <v>1</v>
      </c>
      <c r="AD2842" s="5">
        <v>0</v>
      </c>
      <c r="AE2842" s="115">
        <v>24753</v>
      </c>
      <c r="AF2842" s="5">
        <v>1</v>
      </c>
    </row>
    <row r="2843" spans="1:32" x14ac:dyDescent="0.25">
      <c r="A2843" s="2">
        <v>2011</v>
      </c>
      <c r="B2843" s="1" t="s">
        <v>30</v>
      </c>
      <c r="C2843" s="17">
        <v>91</v>
      </c>
      <c r="D2843" s="17">
        <v>9577</v>
      </c>
      <c r="E2843" s="8">
        <f t="shared" si="150"/>
        <v>8770.1465201465198</v>
      </c>
      <c r="F2843" s="17">
        <v>3631</v>
      </c>
      <c r="G2843" s="76">
        <v>890</v>
      </c>
      <c r="H2843" s="17">
        <v>323</v>
      </c>
      <c r="I2843" s="17">
        <v>0</v>
      </c>
      <c r="J2843" s="8">
        <v>0</v>
      </c>
      <c r="K2843" s="8">
        <v>0</v>
      </c>
      <c r="L2843" s="17">
        <v>6065</v>
      </c>
      <c r="M2843" s="8">
        <f t="shared" si="151"/>
        <v>66.64835164835165</v>
      </c>
      <c r="N2843" s="19">
        <v>23</v>
      </c>
      <c r="O2843" s="17">
        <v>4</v>
      </c>
      <c r="P2843" s="17">
        <v>2</v>
      </c>
      <c r="Q2843" s="17">
        <v>49246</v>
      </c>
      <c r="R2843" s="8">
        <f t="shared" si="152"/>
        <v>541.16483516483515</v>
      </c>
      <c r="S2843" s="5">
        <v>1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1</v>
      </c>
      <c r="AA2843" s="5">
        <v>0</v>
      </c>
      <c r="AB2843" s="5">
        <v>0</v>
      </c>
      <c r="AC2843" s="5">
        <v>1</v>
      </c>
      <c r="AD2843" s="5">
        <v>0</v>
      </c>
      <c r="AE2843" s="115">
        <v>26751</v>
      </c>
      <c r="AF2843" s="5">
        <v>1</v>
      </c>
    </row>
    <row r="2844" spans="1:32" x14ac:dyDescent="0.25">
      <c r="A2844" s="2">
        <v>2011</v>
      </c>
      <c r="B2844" s="1" t="s">
        <v>30</v>
      </c>
      <c r="C2844" s="17">
        <v>143</v>
      </c>
      <c r="D2844" s="17">
        <v>13532</v>
      </c>
      <c r="E2844" s="8">
        <f t="shared" si="150"/>
        <v>7885.7808857808859</v>
      </c>
      <c r="F2844" s="17">
        <v>5626</v>
      </c>
      <c r="G2844" s="76">
        <v>1384</v>
      </c>
      <c r="H2844" s="17">
        <v>516</v>
      </c>
      <c r="I2844" s="17">
        <v>202</v>
      </c>
      <c r="J2844" s="8">
        <v>0</v>
      </c>
      <c r="K2844" s="8">
        <v>0</v>
      </c>
      <c r="L2844" s="17">
        <v>9260</v>
      </c>
      <c r="M2844" s="8">
        <f t="shared" si="151"/>
        <v>64.75524475524476</v>
      </c>
      <c r="N2844" s="19">
        <v>16</v>
      </c>
      <c r="O2844" s="17">
        <v>5</v>
      </c>
      <c r="P2844" s="17">
        <v>4</v>
      </c>
      <c r="Q2844" s="17">
        <v>70702</v>
      </c>
      <c r="R2844" s="8">
        <f t="shared" si="152"/>
        <v>494.41958041958043</v>
      </c>
      <c r="S2844" s="5">
        <v>1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1</v>
      </c>
      <c r="AA2844" s="5">
        <v>1</v>
      </c>
      <c r="AB2844" s="5">
        <v>0</v>
      </c>
      <c r="AC2844" s="5">
        <v>1</v>
      </c>
      <c r="AD2844" s="5">
        <v>0</v>
      </c>
      <c r="AE2844" s="115">
        <v>32942</v>
      </c>
      <c r="AF2844" s="5">
        <v>1</v>
      </c>
    </row>
    <row r="2845" spans="1:32" x14ac:dyDescent="0.25">
      <c r="A2845" s="2">
        <v>2011</v>
      </c>
      <c r="B2845" s="1" t="s">
        <v>30</v>
      </c>
      <c r="C2845" s="17">
        <v>141</v>
      </c>
      <c r="D2845" s="17">
        <v>13493</v>
      </c>
      <c r="E2845" s="8">
        <f t="shared" si="150"/>
        <v>7974.5862884160761</v>
      </c>
      <c r="F2845" s="17">
        <v>4280</v>
      </c>
      <c r="G2845" s="76">
        <v>1462</v>
      </c>
      <c r="H2845" s="17">
        <v>501</v>
      </c>
      <c r="I2845" s="17">
        <v>121</v>
      </c>
      <c r="J2845" s="8">
        <v>0</v>
      </c>
      <c r="K2845" s="8">
        <v>0</v>
      </c>
      <c r="L2845" s="17">
        <v>10879</v>
      </c>
      <c r="M2845" s="8">
        <f t="shared" si="151"/>
        <v>77.156028368794324</v>
      </c>
      <c r="N2845" s="19">
        <v>20</v>
      </c>
      <c r="O2845" s="17">
        <v>4</v>
      </c>
      <c r="P2845" s="17">
        <v>4</v>
      </c>
      <c r="Q2845" s="17">
        <v>70403</v>
      </c>
      <c r="R2845" s="8">
        <f t="shared" si="152"/>
        <v>499.31205673758865</v>
      </c>
      <c r="S2845" s="5">
        <v>1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1</v>
      </c>
      <c r="AA2845" s="5">
        <v>1</v>
      </c>
      <c r="AB2845" s="5">
        <v>0</v>
      </c>
      <c r="AC2845" s="5">
        <v>1</v>
      </c>
      <c r="AD2845" s="5">
        <v>0</v>
      </c>
      <c r="AE2845" s="115">
        <v>27130</v>
      </c>
      <c r="AF2845" s="5">
        <v>1</v>
      </c>
    </row>
    <row r="2846" spans="1:32" x14ac:dyDescent="0.25">
      <c r="A2846" s="2">
        <v>2011</v>
      </c>
      <c r="B2846" s="1" t="s">
        <v>30</v>
      </c>
      <c r="C2846" s="17">
        <v>115</v>
      </c>
      <c r="D2846" s="17">
        <v>12892</v>
      </c>
      <c r="E2846" s="8">
        <f t="shared" si="150"/>
        <v>9342.028985507246</v>
      </c>
      <c r="F2846" s="17">
        <v>3955</v>
      </c>
      <c r="G2846" s="76">
        <v>1253</v>
      </c>
      <c r="H2846" s="17">
        <v>512</v>
      </c>
      <c r="I2846" s="17">
        <v>0</v>
      </c>
      <c r="J2846" s="8">
        <v>0</v>
      </c>
      <c r="K2846" s="8">
        <v>0</v>
      </c>
      <c r="L2846" s="17">
        <v>6640</v>
      </c>
      <c r="M2846" s="8">
        <f t="shared" si="151"/>
        <v>57.739130434782609</v>
      </c>
      <c r="N2846" s="19">
        <v>22</v>
      </c>
      <c r="O2846" s="17">
        <v>4</v>
      </c>
      <c r="P2846" s="17">
        <v>1</v>
      </c>
      <c r="Q2846" s="17">
        <v>77756</v>
      </c>
      <c r="R2846" s="8">
        <f t="shared" si="152"/>
        <v>676.1391304347826</v>
      </c>
      <c r="S2846" s="5">
        <v>1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1</v>
      </c>
      <c r="AA2846" s="5">
        <v>0</v>
      </c>
      <c r="AB2846" s="5">
        <v>0</v>
      </c>
      <c r="AC2846" s="5">
        <v>1</v>
      </c>
      <c r="AD2846" s="5">
        <v>0</v>
      </c>
      <c r="AE2846" s="115">
        <v>39203</v>
      </c>
      <c r="AF2846" s="5">
        <v>1</v>
      </c>
    </row>
    <row r="2847" spans="1:32" x14ac:dyDescent="0.25">
      <c r="A2847" s="2">
        <v>2011</v>
      </c>
      <c r="B2847" s="1" t="s">
        <v>30</v>
      </c>
      <c r="C2847" s="17">
        <v>242</v>
      </c>
      <c r="D2847" s="17">
        <v>27357</v>
      </c>
      <c r="E2847" s="8">
        <f t="shared" si="150"/>
        <v>9420.4545454545441</v>
      </c>
      <c r="F2847" s="17">
        <v>7399</v>
      </c>
      <c r="G2847" s="76">
        <v>1850</v>
      </c>
      <c r="H2847" s="17">
        <v>564</v>
      </c>
      <c r="I2847" s="17">
        <v>0</v>
      </c>
      <c r="J2847" s="8">
        <v>0</v>
      </c>
      <c r="K2847" s="8">
        <v>0</v>
      </c>
      <c r="L2847" s="17">
        <v>11302</v>
      </c>
      <c r="M2847" s="8">
        <f t="shared" si="151"/>
        <v>46.702479338842977</v>
      </c>
      <c r="N2847" s="19">
        <v>30</v>
      </c>
      <c r="O2847" s="17">
        <v>5</v>
      </c>
      <c r="P2847" s="17">
        <v>4</v>
      </c>
      <c r="Q2847" s="17">
        <v>127129</v>
      </c>
      <c r="R2847" s="8">
        <f t="shared" si="152"/>
        <v>525.32644628099172</v>
      </c>
      <c r="S2847" s="5">
        <v>1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1</v>
      </c>
      <c r="AA2847" s="5">
        <v>0</v>
      </c>
      <c r="AB2847" s="5">
        <v>0</v>
      </c>
      <c r="AC2847" s="5">
        <v>1</v>
      </c>
      <c r="AD2847" s="5">
        <v>0</v>
      </c>
      <c r="AE2847" s="115">
        <v>64925</v>
      </c>
      <c r="AF2847" s="5">
        <v>1</v>
      </c>
    </row>
    <row r="2848" spans="1:32" x14ac:dyDescent="0.25">
      <c r="A2848" s="2">
        <v>2011</v>
      </c>
      <c r="B2848" s="1" t="s">
        <v>30</v>
      </c>
      <c r="C2848" s="17">
        <v>96</v>
      </c>
      <c r="D2848" s="17">
        <v>13989</v>
      </c>
      <c r="E2848" s="8">
        <f t="shared" si="150"/>
        <v>12143.229166666666</v>
      </c>
      <c r="F2848" s="17">
        <v>4674</v>
      </c>
      <c r="G2848" s="76">
        <v>1165</v>
      </c>
      <c r="H2848" s="17">
        <v>401</v>
      </c>
      <c r="I2848" s="17">
        <v>0</v>
      </c>
      <c r="J2848" s="8">
        <v>0</v>
      </c>
      <c r="K2848" s="8">
        <v>0</v>
      </c>
      <c r="L2848" s="17">
        <v>7356</v>
      </c>
      <c r="M2848" s="8">
        <f t="shared" si="151"/>
        <v>76.625</v>
      </c>
      <c r="N2848" s="19">
        <v>25</v>
      </c>
      <c r="O2848" s="17">
        <v>6</v>
      </c>
      <c r="P2848" s="17">
        <v>2</v>
      </c>
      <c r="Q2848" s="17">
        <v>75503</v>
      </c>
      <c r="R2848" s="8">
        <f t="shared" si="152"/>
        <v>786.48958333333337</v>
      </c>
      <c r="S2848" s="5">
        <v>1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1</v>
      </c>
      <c r="AA2848" s="5">
        <v>0</v>
      </c>
      <c r="AB2848" s="5">
        <v>0</v>
      </c>
      <c r="AC2848" s="5">
        <v>1</v>
      </c>
      <c r="AD2848" s="5">
        <v>0</v>
      </c>
      <c r="AE2848" s="115">
        <v>36386</v>
      </c>
      <c r="AF2848" s="5">
        <v>1</v>
      </c>
    </row>
    <row r="2849" spans="1:32" x14ac:dyDescent="0.25">
      <c r="A2849" s="2">
        <v>2011</v>
      </c>
      <c r="B2849" s="1" t="s">
        <v>30</v>
      </c>
      <c r="C2849" s="17">
        <v>51</v>
      </c>
      <c r="D2849" s="17">
        <v>5825</v>
      </c>
      <c r="E2849" s="8">
        <f t="shared" si="150"/>
        <v>9517.9738562091516</v>
      </c>
      <c r="F2849" s="17">
        <v>2157</v>
      </c>
      <c r="G2849" s="76">
        <v>801</v>
      </c>
      <c r="H2849" s="17">
        <v>275</v>
      </c>
      <c r="I2849" s="17">
        <v>0</v>
      </c>
      <c r="J2849" s="8">
        <v>0</v>
      </c>
      <c r="K2849" s="8">
        <v>0</v>
      </c>
      <c r="L2849" s="17">
        <v>3994</v>
      </c>
      <c r="M2849" s="8">
        <f t="shared" si="151"/>
        <v>78.313725490196077</v>
      </c>
      <c r="N2849" s="19">
        <v>8</v>
      </c>
      <c r="O2849" s="17">
        <v>4</v>
      </c>
      <c r="P2849" s="17">
        <v>1</v>
      </c>
      <c r="Q2849" s="17">
        <v>45700</v>
      </c>
      <c r="R2849" s="8">
        <f t="shared" si="152"/>
        <v>896.07843137254906</v>
      </c>
      <c r="S2849" s="5">
        <v>1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1</v>
      </c>
      <c r="AA2849" s="5">
        <v>0</v>
      </c>
      <c r="AB2849" s="5">
        <v>0</v>
      </c>
      <c r="AC2849" s="5">
        <v>1</v>
      </c>
      <c r="AD2849" s="5">
        <v>0</v>
      </c>
      <c r="AE2849" s="115">
        <v>17541</v>
      </c>
      <c r="AF2849" s="5">
        <v>1</v>
      </c>
    </row>
    <row r="2850" spans="1:32" x14ac:dyDescent="0.25">
      <c r="A2850" s="2">
        <v>2011</v>
      </c>
      <c r="B2850" s="1" t="s">
        <v>30</v>
      </c>
      <c r="C2850" s="17">
        <v>108</v>
      </c>
      <c r="D2850" s="17">
        <v>12731</v>
      </c>
      <c r="E2850" s="8">
        <f t="shared" si="150"/>
        <v>9823.3024691358023</v>
      </c>
      <c r="F2850" s="17">
        <v>4667</v>
      </c>
      <c r="G2850" s="76">
        <v>1083</v>
      </c>
      <c r="H2850" s="17">
        <v>396</v>
      </c>
      <c r="I2850" s="17">
        <v>0</v>
      </c>
      <c r="J2850" s="8">
        <v>0</v>
      </c>
      <c r="K2850" s="8">
        <v>0</v>
      </c>
      <c r="L2850" s="17">
        <v>12150</v>
      </c>
      <c r="M2850" s="8">
        <f t="shared" si="151"/>
        <v>112.5</v>
      </c>
      <c r="N2850" s="19">
        <v>13</v>
      </c>
      <c r="O2850" s="17">
        <v>3</v>
      </c>
      <c r="P2850" s="17">
        <v>3</v>
      </c>
      <c r="Q2850" s="17">
        <v>71261</v>
      </c>
      <c r="R2850" s="8">
        <f t="shared" si="152"/>
        <v>659.82407407407402</v>
      </c>
      <c r="S2850" s="5">
        <v>1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  <c r="Z2850" s="5">
        <v>1</v>
      </c>
      <c r="AA2850" s="5">
        <v>0</v>
      </c>
      <c r="AB2850" s="5">
        <v>0</v>
      </c>
      <c r="AC2850" s="5">
        <v>1</v>
      </c>
      <c r="AD2850" s="5">
        <v>0</v>
      </c>
      <c r="AE2850" s="115">
        <v>30975</v>
      </c>
      <c r="AF2850" s="5">
        <v>1</v>
      </c>
    </row>
    <row r="2851" spans="1:32" x14ac:dyDescent="0.25">
      <c r="A2851" s="2">
        <v>2011</v>
      </c>
      <c r="B2851" s="1" t="s">
        <v>30</v>
      </c>
      <c r="C2851" s="17">
        <v>103</v>
      </c>
      <c r="D2851" s="17">
        <v>12392</v>
      </c>
      <c r="E2851" s="8">
        <f t="shared" si="150"/>
        <v>10025.88996763754</v>
      </c>
      <c r="F2851" s="17">
        <v>3853</v>
      </c>
      <c r="G2851" s="76">
        <v>791</v>
      </c>
      <c r="H2851" s="17">
        <v>305</v>
      </c>
      <c r="I2851" s="17">
        <v>0</v>
      </c>
      <c r="J2851" s="8">
        <v>0</v>
      </c>
      <c r="K2851" s="8">
        <v>0</v>
      </c>
      <c r="L2851" s="17">
        <v>6063</v>
      </c>
      <c r="M2851" s="8">
        <f t="shared" si="151"/>
        <v>58.864077669902912</v>
      </c>
      <c r="N2851" s="19">
        <v>19</v>
      </c>
      <c r="O2851" s="17">
        <v>6</v>
      </c>
      <c r="P2851" s="17">
        <v>2</v>
      </c>
      <c r="Q2851" s="17">
        <v>68061</v>
      </c>
      <c r="R2851" s="8">
        <f t="shared" si="152"/>
        <v>660.78640776699024</v>
      </c>
      <c r="S2851" s="5">
        <v>1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1</v>
      </c>
      <c r="AA2851" s="5">
        <v>0</v>
      </c>
      <c r="AB2851" s="5">
        <v>0</v>
      </c>
      <c r="AC2851" s="5">
        <v>1</v>
      </c>
      <c r="AD2851" s="5">
        <v>0</v>
      </c>
      <c r="AE2851" s="115">
        <v>24521</v>
      </c>
      <c r="AF2851" s="5">
        <v>1</v>
      </c>
    </row>
    <row r="2852" spans="1:32" x14ac:dyDescent="0.25">
      <c r="A2852" s="2">
        <v>2011</v>
      </c>
      <c r="B2852" s="1" t="s">
        <v>30</v>
      </c>
      <c r="C2852" s="17">
        <v>17</v>
      </c>
      <c r="D2852" s="17">
        <v>1120</v>
      </c>
      <c r="E2852" s="8">
        <f t="shared" si="150"/>
        <v>5490.1960784313715</v>
      </c>
      <c r="F2852" s="17">
        <v>1996</v>
      </c>
      <c r="G2852" s="76">
        <v>130</v>
      </c>
      <c r="H2852" s="17">
        <v>97</v>
      </c>
      <c r="I2852" s="17">
        <v>0</v>
      </c>
      <c r="J2852" s="8">
        <v>0</v>
      </c>
      <c r="K2852" s="8">
        <v>0</v>
      </c>
      <c r="L2852" s="17">
        <v>2408</v>
      </c>
      <c r="M2852" s="8">
        <f t="shared" si="151"/>
        <v>141.64705882352942</v>
      </c>
      <c r="N2852" s="19">
        <v>9</v>
      </c>
      <c r="O2852" s="17">
        <v>4</v>
      </c>
      <c r="P2852" s="17">
        <v>0</v>
      </c>
      <c r="Q2852" s="17">
        <v>11305</v>
      </c>
      <c r="R2852" s="8">
        <f t="shared" si="152"/>
        <v>665</v>
      </c>
      <c r="S2852" s="5">
        <v>1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1</v>
      </c>
      <c r="AA2852" s="5">
        <v>0</v>
      </c>
      <c r="AB2852" s="5">
        <v>0</v>
      </c>
      <c r="AC2852" s="5">
        <v>1</v>
      </c>
      <c r="AD2852" s="5">
        <v>0</v>
      </c>
      <c r="AE2852" s="115">
        <v>3955</v>
      </c>
      <c r="AF2852" s="5">
        <v>0</v>
      </c>
    </row>
    <row r="2853" spans="1:32" x14ac:dyDescent="0.25">
      <c r="A2853" s="2">
        <v>2011</v>
      </c>
      <c r="B2853" s="1" t="s">
        <v>30</v>
      </c>
      <c r="C2853" s="17">
        <v>18</v>
      </c>
      <c r="D2853" s="17">
        <v>1066</v>
      </c>
      <c r="E2853" s="8">
        <f t="shared" si="150"/>
        <v>4935.1851851851852</v>
      </c>
      <c r="F2853" s="17">
        <v>2907</v>
      </c>
      <c r="G2853" s="76">
        <v>77</v>
      </c>
      <c r="H2853" s="17">
        <v>75</v>
      </c>
      <c r="I2853" s="17">
        <v>0</v>
      </c>
      <c r="J2853" s="8">
        <v>0</v>
      </c>
      <c r="K2853" s="8">
        <v>0</v>
      </c>
      <c r="L2853" s="17">
        <v>4916</v>
      </c>
      <c r="M2853" s="8">
        <f t="shared" si="151"/>
        <v>273.11111111111109</v>
      </c>
      <c r="N2853" s="19">
        <v>12</v>
      </c>
      <c r="O2853" s="17">
        <v>5</v>
      </c>
      <c r="P2853" s="17">
        <v>1</v>
      </c>
      <c r="Q2853" s="17">
        <v>21716</v>
      </c>
      <c r="R2853" s="8">
        <f t="shared" si="152"/>
        <v>1206.4444444444443</v>
      </c>
      <c r="S2853" s="5">
        <v>1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1</v>
      </c>
      <c r="AA2853" s="5">
        <v>0</v>
      </c>
      <c r="AB2853" s="5">
        <v>0</v>
      </c>
      <c r="AC2853" s="5">
        <v>1</v>
      </c>
      <c r="AD2853" s="5">
        <v>0</v>
      </c>
      <c r="AE2853" s="115">
        <v>5497</v>
      </c>
      <c r="AF2853" s="5">
        <v>0</v>
      </c>
    </row>
    <row r="2854" spans="1:32" x14ac:dyDescent="0.25">
      <c r="A2854" s="2">
        <v>2011</v>
      </c>
      <c r="B2854" s="1" t="s">
        <v>29</v>
      </c>
      <c r="C2854" s="99">
        <v>8</v>
      </c>
      <c r="D2854" s="100">
        <v>972</v>
      </c>
      <c r="E2854" s="8">
        <f t="shared" si="150"/>
        <v>10125</v>
      </c>
      <c r="F2854" s="91">
        <v>9434</v>
      </c>
      <c r="G2854" s="8">
        <v>381</v>
      </c>
      <c r="H2854" s="101">
        <v>0</v>
      </c>
      <c r="I2854" s="92">
        <v>0</v>
      </c>
      <c r="J2854" s="8">
        <v>0</v>
      </c>
      <c r="K2854" s="8">
        <v>0</v>
      </c>
      <c r="L2854" s="93">
        <v>7200</v>
      </c>
      <c r="M2854" s="8">
        <f t="shared" si="151"/>
        <v>900</v>
      </c>
      <c r="N2854" s="8">
        <v>0</v>
      </c>
      <c r="O2854" s="93">
        <v>12</v>
      </c>
      <c r="P2854" s="93">
        <v>0</v>
      </c>
      <c r="Q2854" s="94">
        <v>45552</v>
      </c>
      <c r="R2854" s="8">
        <f t="shared" si="152"/>
        <v>5694</v>
      </c>
      <c r="S2854" s="5">
        <v>1</v>
      </c>
      <c r="T2854" s="5">
        <v>1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1</v>
      </c>
      <c r="AA2854" s="5">
        <v>0</v>
      </c>
      <c r="AB2854" s="5">
        <v>0</v>
      </c>
      <c r="AC2854" s="5">
        <v>0</v>
      </c>
      <c r="AD2854" s="5">
        <v>0</v>
      </c>
      <c r="AE2854" s="115">
        <v>30609</v>
      </c>
      <c r="AF2854" s="5">
        <v>1</v>
      </c>
    </row>
    <row r="2855" spans="1:32" x14ac:dyDescent="0.25">
      <c r="A2855" s="2">
        <v>2011</v>
      </c>
      <c r="B2855" s="1" t="s">
        <v>29</v>
      </c>
      <c r="C2855" s="99">
        <v>71</v>
      </c>
      <c r="D2855" s="100">
        <v>5585</v>
      </c>
      <c r="E2855" s="8">
        <f t="shared" si="150"/>
        <v>6555.1643192488273</v>
      </c>
      <c r="F2855" s="91">
        <v>2505</v>
      </c>
      <c r="G2855" s="8">
        <v>459</v>
      </c>
      <c r="H2855" s="101">
        <v>240</v>
      </c>
      <c r="I2855" s="92">
        <v>0</v>
      </c>
      <c r="J2855" s="8">
        <v>0</v>
      </c>
      <c r="K2855" s="8">
        <v>0</v>
      </c>
      <c r="L2855" s="93">
        <v>1155</v>
      </c>
      <c r="M2855" s="8">
        <f t="shared" si="151"/>
        <v>16.267605633802816</v>
      </c>
      <c r="N2855" s="8">
        <v>5</v>
      </c>
      <c r="O2855" s="93">
        <v>0</v>
      </c>
      <c r="P2855" s="93">
        <v>1</v>
      </c>
      <c r="Q2855" s="94">
        <v>7574</v>
      </c>
      <c r="R2855" s="8">
        <f t="shared" si="152"/>
        <v>106.67605633802818</v>
      </c>
      <c r="S2855" s="5">
        <v>1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1</v>
      </c>
      <c r="AA2855" s="5">
        <v>0</v>
      </c>
      <c r="AB2855" s="5">
        <v>0</v>
      </c>
      <c r="AC2855" s="5">
        <v>1</v>
      </c>
      <c r="AD2855" s="5">
        <v>0</v>
      </c>
      <c r="AE2855" s="115">
        <v>14361</v>
      </c>
      <c r="AF2855" s="5">
        <v>1</v>
      </c>
    </row>
    <row r="2856" spans="1:32" x14ac:dyDescent="0.25">
      <c r="A2856" s="2">
        <v>2011</v>
      </c>
      <c r="B2856" s="1" t="s">
        <v>29</v>
      </c>
      <c r="C2856" s="99">
        <v>41</v>
      </c>
      <c r="D2856" s="100">
        <v>8382</v>
      </c>
      <c r="E2856" s="8">
        <f t="shared" si="150"/>
        <v>17036.585365853658</v>
      </c>
      <c r="F2856" s="91">
        <v>3943</v>
      </c>
      <c r="G2856" s="8">
        <v>0</v>
      </c>
      <c r="H2856" s="101">
        <v>0</v>
      </c>
      <c r="I2856" s="92">
        <v>0</v>
      </c>
      <c r="J2856" s="8">
        <v>0</v>
      </c>
      <c r="K2856" s="8">
        <v>0</v>
      </c>
      <c r="L2856" s="93">
        <v>3012</v>
      </c>
      <c r="M2856" s="8">
        <f t="shared" si="151"/>
        <v>73.463414634146346</v>
      </c>
      <c r="N2856" s="8">
        <v>2</v>
      </c>
      <c r="O2856" s="93">
        <v>2</v>
      </c>
      <c r="P2856" s="93">
        <v>0</v>
      </c>
      <c r="Q2856" s="94">
        <v>144715</v>
      </c>
      <c r="R2856" s="8">
        <f t="shared" si="152"/>
        <v>3529.6341463414633</v>
      </c>
      <c r="S2856" s="5">
        <v>1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0</v>
      </c>
      <c r="AD2856" s="5">
        <v>0</v>
      </c>
      <c r="AE2856" s="115">
        <v>16908</v>
      </c>
      <c r="AF2856" s="5">
        <v>1</v>
      </c>
    </row>
    <row r="2857" spans="1:32" x14ac:dyDescent="0.25">
      <c r="A2857" s="2">
        <v>2011</v>
      </c>
      <c r="B2857" s="1" t="s">
        <v>30</v>
      </c>
      <c r="C2857" s="99">
        <v>116</v>
      </c>
      <c r="D2857" s="100">
        <v>15587</v>
      </c>
      <c r="E2857" s="8">
        <f t="shared" ref="E2857:E2907" si="153">D2857/C2857/12*1000</f>
        <v>11197.557471264368</v>
      </c>
      <c r="F2857" s="91">
        <v>6405</v>
      </c>
      <c r="G2857" s="8">
        <v>1672</v>
      </c>
      <c r="H2857" s="101">
        <v>680</v>
      </c>
      <c r="I2857" s="92">
        <v>0</v>
      </c>
      <c r="J2857" s="8">
        <v>0</v>
      </c>
      <c r="K2857" s="8">
        <v>0</v>
      </c>
      <c r="L2857" s="93">
        <v>7426</v>
      </c>
      <c r="M2857" s="8">
        <f t="shared" si="151"/>
        <v>64.017241379310349</v>
      </c>
      <c r="N2857" s="8">
        <v>17</v>
      </c>
      <c r="O2857" s="93">
        <v>7</v>
      </c>
      <c r="P2857" s="93">
        <v>5</v>
      </c>
      <c r="Q2857" s="94">
        <v>129216</v>
      </c>
      <c r="R2857" s="8">
        <f t="shared" si="152"/>
        <v>1113.9310344827586</v>
      </c>
      <c r="S2857" s="5">
        <v>1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1</v>
      </c>
      <c r="AA2857" s="5">
        <v>0</v>
      </c>
      <c r="AB2857" s="5">
        <v>0</v>
      </c>
      <c r="AC2857" s="5">
        <v>1</v>
      </c>
      <c r="AD2857" s="5">
        <v>0</v>
      </c>
      <c r="AE2857" s="115">
        <v>42582</v>
      </c>
      <c r="AF2857" s="5">
        <v>1</v>
      </c>
    </row>
    <row r="2858" spans="1:32" x14ac:dyDescent="0.25">
      <c r="A2858" s="2">
        <v>2011</v>
      </c>
      <c r="B2858" s="1" t="s">
        <v>31</v>
      </c>
      <c r="C2858" s="99">
        <v>9</v>
      </c>
      <c r="D2858" s="100">
        <v>1032</v>
      </c>
      <c r="E2858" s="8">
        <f t="shared" si="153"/>
        <v>9555.5555555555547</v>
      </c>
      <c r="F2858" s="91">
        <v>0</v>
      </c>
      <c r="G2858" s="8">
        <v>0</v>
      </c>
      <c r="H2858" s="101">
        <v>0</v>
      </c>
      <c r="I2858" s="92">
        <v>0</v>
      </c>
      <c r="J2858" s="8">
        <v>0</v>
      </c>
      <c r="K2858" s="8">
        <v>0</v>
      </c>
      <c r="L2858" s="93">
        <v>841</v>
      </c>
      <c r="M2858" s="8">
        <f t="shared" si="151"/>
        <v>93.444444444444443</v>
      </c>
      <c r="N2858" s="8">
        <v>2</v>
      </c>
      <c r="O2858" s="93">
        <v>0</v>
      </c>
      <c r="P2858" s="93">
        <v>1</v>
      </c>
      <c r="Q2858" s="94">
        <v>20065</v>
      </c>
      <c r="R2858" s="8">
        <f t="shared" si="152"/>
        <v>2229.4444444444443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0</v>
      </c>
      <c r="AD2858" s="5">
        <v>0</v>
      </c>
      <c r="AE2858" s="115">
        <v>2170</v>
      </c>
      <c r="AF2858" s="5">
        <v>0</v>
      </c>
    </row>
    <row r="2859" spans="1:32" x14ac:dyDescent="0.25">
      <c r="A2859" s="2">
        <v>2011</v>
      </c>
      <c r="B2859" s="1" t="s">
        <v>29</v>
      </c>
      <c r="C2859" s="99">
        <v>82</v>
      </c>
      <c r="D2859" s="100">
        <v>8045</v>
      </c>
      <c r="E2859" s="8">
        <f t="shared" si="153"/>
        <v>8175.8130081300815</v>
      </c>
      <c r="F2859" s="91">
        <v>3611</v>
      </c>
      <c r="G2859" s="8">
        <v>874</v>
      </c>
      <c r="H2859" s="101">
        <v>321</v>
      </c>
      <c r="I2859" s="92">
        <v>0</v>
      </c>
      <c r="J2859" s="8">
        <v>0</v>
      </c>
      <c r="K2859" s="8">
        <v>0</v>
      </c>
      <c r="L2859" s="93">
        <v>3389</v>
      </c>
      <c r="M2859" s="8">
        <f t="shared" si="151"/>
        <v>41.329268292682926</v>
      </c>
      <c r="N2859" s="8">
        <v>16</v>
      </c>
      <c r="O2859" s="93">
        <v>0</v>
      </c>
      <c r="P2859" s="93">
        <v>2</v>
      </c>
      <c r="Q2859" s="94">
        <v>17444</v>
      </c>
      <c r="R2859" s="8">
        <f t="shared" si="152"/>
        <v>212.73170731707316</v>
      </c>
      <c r="S2859" s="5">
        <v>1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1</v>
      </c>
      <c r="AA2859" s="5">
        <v>0</v>
      </c>
      <c r="AB2859" s="5">
        <v>0</v>
      </c>
      <c r="AC2859" s="5">
        <v>1</v>
      </c>
      <c r="AD2859" s="5">
        <v>0</v>
      </c>
      <c r="AE2859" s="115">
        <v>21063</v>
      </c>
      <c r="AF2859" s="5">
        <v>0</v>
      </c>
    </row>
    <row r="2860" spans="1:32" x14ac:dyDescent="0.25">
      <c r="A2860" s="2">
        <v>2011</v>
      </c>
      <c r="B2860" s="1" t="s">
        <v>29</v>
      </c>
      <c r="C2860" s="99">
        <v>90</v>
      </c>
      <c r="D2860" s="100">
        <v>11336</v>
      </c>
      <c r="E2860" s="8">
        <f t="shared" si="153"/>
        <v>10496.296296296296</v>
      </c>
      <c r="F2860" s="91">
        <v>17790</v>
      </c>
      <c r="G2860" s="8">
        <v>168</v>
      </c>
      <c r="H2860" s="101">
        <v>210</v>
      </c>
      <c r="I2860" s="92">
        <v>0</v>
      </c>
      <c r="J2860" s="8">
        <v>0</v>
      </c>
      <c r="K2860" s="8">
        <v>0</v>
      </c>
      <c r="L2860" s="93">
        <v>4144</v>
      </c>
      <c r="M2860" s="8">
        <f t="shared" si="151"/>
        <v>46.044444444444444</v>
      </c>
      <c r="N2860" s="8">
        <v>7</v>
      </c>
      <c r="O2860" s="93">
        <v>8</v>
      </c>
      <c r="P2860" s="93">
        <v>1</v>
      </c>
      <c r="Q2860" s="94">
        <v>85588</v>
      </c>
      <c r="R2860" s="8">
        <f t="shared" si="152"/>
        <v>950.97777777777776</v>
      </c>
      <c r="S2860" s="5">
        <v>1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1</v>
      </c>
      <c r="AA2860" s="5">
        <v>0</v>
      </c>
      <c r="AB2860" s="5">
        <v>0</v>
      </c>
      <c r="AC2860" s="5">
        <v>1</v>
      </c>
      <c r="AD2860" s="5">
        <v>0</v>
      </c>
      <c r="AE2860" s="115">
        <v>34860</v>
      </c>
      <c r="AF2860" s="5">
        <v>1</v>
      </c>
    </row>
    <row r="2861" spans="1:32" x14ac:dyDescent="0.25">
      <c r="A2861" s="2">
        <v>2011</v>
      </c>
      <c r="B2861" s="1" t="s">
        <v>29</v>
      </c>
      <c r="C2861" s="99">
        <v>288</v>
      </c>
      <c r="D2861" s="100">
        <v>36804</v>
      </c>
      <c r="E2861" s="8">
        <f t="shared" si="153"/>
        <v>10649.305555555555</v>
      </c>
      <c r="F2861" s="91">
        <v>11342</v>
      </c>
      <c r="G2861" s="8">
        <v>1338</v>
      </c>
      <c r="H2861" s="101">
        <v>632</v>
      </c>
      <c r="I2861" s="92">
        <v>0</v>
      </c>
      <c r="J2861" s="8">
        <v>0</v>
      </c>
      <c r="K2861" s="8">
        <v>0</v>
      </c>
      <c r="L2861" s="93">
        <v>20262</v>
      </c>
      <c r="M2861" s="8">
        <f t="shared" si="151"/>
        <v>70.354166666666671</v>
      </c>
      <c r="N2861" s="8">
        <v>29</v>
      </c>
      <c r="O2861" s="93">
        <v>0</v>
      </c>
      <c r="P2861" s="93">
        <v>0</v>
      </c>
      <c r="Q2861" s="94">
        <v>188039</v>
      </c>
      <c r="R2861" s="8">
        <f t="shared" si="152"/>
        <v>652.91319444444446</v>
      </c>
      <c r="S2861" s="5">
        <v>1</v>
      </c>
      <c r="T2861" s="5">
        <v>1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  <c r="Z2861" s="5">
        <v>1</v>
      </c>
      <c r="AA2861" s="5">
        <v>0</v>
      </c>
      <c r="AB2861" s="5">
        <v>0</v>
      </c>
      <c r="AC2861" s="5">
        <v>1</v>
      </c>
      <c r="AD2861" s="5">
        <v>0</v>
      </c>
      <c r="AE2861" s="115">
        <v>193323</v>
      </c>
      <c r="AF2861" s="5">
        <v>0</v>
      </c>
    </row>
    <row r="2862" spans="1:32" x14ac:dyDescent="0.25">
      <c r="A2862" s="2">
        <v>2011</v>
      </c>
      <c r="B2862" s="1" t="s">
        <v>29</v>
      </c>
      <c r="C2862" s="99">
        <v>38</v>
      </c>
      <c r="D2862" s="100">
        <v>2812</v>
      </c>
      <c r="E2862" s="8">
        <f t="shared" si="153"/>
        <v>6166.666666666667</v>
      </c>
      <c r="F2862" s="91">
        <v>1113</v>
      </c>
      <c r="G2862" s="8">
        <v>277</v>
      </c>
      <c r="H2862" s="101">
        <v>105</v>
      </c>
      <c r="I2862" s="92">
        <v>0</v>
      </c>
      <c r="J2862" s="8">
        <v>0</v>
      </c>
      <c r="K2862" s="8">
        <v>0</v>
      </c>
      <c r="L2862" s="93">
        <v>1151</v>
      </c>
      <c r="M2862" s="8">
        <f t="shared" si="151"/>
        <v>30.289473684210527</v>
      </c>
      <c r="N2862" s="8">
        <v>4</v>
      </c>
      <c r="O2862" s="93">
        <v>2</v>
      </c>
      <c r="P2862" s="93">
        <v>4</v>
      </c>
      <c r="Q2862" s="94">
        <v>22438</v>
      </c>
      <c r="R2862" s="8">
        <f t="shared" si="152"/>
        <v>590.47368421052636</v>
      </c>
      <c r="S2862" s="5">
        <v>1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1</v>
      </c>
      <c r="AA2862" s="5">
        <v>0</v>
      </c>
      <c r="AB2862" s="5">
        <v>0</v>
      </c>
      <c r="AC2862" s="5">
        <v>1</v>
      </c>
      <c r="AD2862" s="5">
        <v>0</v>
      </c>
      <c r="AE2862" s="115">
        <v>6604</v>
      </c>
      <c r="AF2862" s="5">
        <v>1</v>
      </c>
    </row>
    <row r="2863" spans="1:32" x14ac:dyDescent="0.25">
      <c r="A2863" s="2">
        <v>2011</v>
      </c>
      <c r="B2863" s="1" t="s">
        <v>30</v>
      </c>
      <c r="C2863" s="99">
        <v>165</v>
      </c>
      <c r="D2863" s="100">
        <v>17802</v>
      </c>
      <c r="E2863" s="8">
        <f t="shared" si="153"/>
        <v>8990.9090909090901</v>
      </c>
      <c r="F2863" s="91">
        <v>4938</v>
      </c>
      <c r="G2863" s="8">
        <v>1405</v>
      </c>
      <c r="H2863" s="101">
        <v>475</v>
      </c>
      <c r="I2863" s="92">
        <v>61</v>
      </c>
      <c r="J2863" s="8">
        <v>0</v>
      </c>
      <c r="K2863" s="8">
        <v>0</v>
      </c>
      <c r="L2863" s="93">
        <v>8214</v>
      </c>
      <c r="M2863" s="8">
        <f t="shared" si="151"/>
        <v>49.781818181818181</v>
      </c>
      <c r="N2863" s="8">
        <v>29</v>
      </c>
      <c r="O2863" s="93">
        <v>6</v>
      </c>
      <c r="P2863" s="93">
        <v>4</v>
      </c>
      <c r="Q2863" s="94">
        <v>90105</v>
      </c>
      <c r="R2863" s="8">
        <f t="shared" si="152"/>
        <v>546.09090909090912</v>
      </c>
      <c r="S2863" s="5">
        <v>1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1</v>
      </c>
      <c r="AA2863" s="5">
        <v>1</v>
      </c>
      <c r="AB2863" s="5">
        <v>0</v>
      </c>
      <c r="AC2863" s="5">
        <v>1</v>
      </c>
      <c r="AD2863" s="5">
        <v>0</v>
      </c>
      <c r="AE2863" s="115">
        <v>43508</v>
      </c>
      <c r="AF2863" s="5">
        <v>0</v>
      </c>
    </row>
    <row r="2864" spans="1:32" x14ac:dyDescent="0.25">
      <c r="A2864" s="2">
        <v>2011</v>
      </c>
      <c r="B2864" s="1" t="s">
        <v>30</v>
      </c>
      <c r="C2864" s="99">
        <v>64</v>
      </c>
      <c r="D2864" s="100">
        <v>8747</v>
      </c>
      <c r="E2864" s="8">
        <f t="shared" si="153"/>
        <v>11389.322916666666</v>
      </c>
      <c r="F2864" s="91">
        <v>2947</v>
      </c>
      <c r="G2864" s="8">
        <v>917</v>
      </c>
      <c r="H2864" s="101">
        <v>347</v>
      </c>
      <c r="I2864" s="92">
        <v>0</v>
      </c>
      <c r="J2864" s="8">
        <v>0</v>
      </c>
      <c r="K2864" s="8">
        <v>0</v>
      </c>
      <c r="L2864" s="93">
        <v>3932</v>
      </c>
      <c r="M2864" s="8">
        <f t="shared" si="151"/>
        <v>61.4375</v>
      </c>
      <c r="N2864" s="8">
        <v>16</v>
      </c>
      <c r="O2864" s="93">
        <v>4</v>
      </c>
      <c r="P2864" s="93">
        <v>3</v>
      </c>
      <c r="Q2864" s="94">
        <v>35865</v>
      </c>
      <c r="R2864" s="8">
        <f t="shared" si="152"/>
        <v>560.390625</v>
      </c>
      <c r="S2864" s="5">
        <v>1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1</v>
      </c>
      <c r="AA2864" s="5">
        <v>0</v>
      </c>
      <c r="AB2864" s="5">
        <v>0</v>
      </c>
      <c r="AC2864" s="5">
        <v>1</v>
      </c>
      <c r="AD2864" s="5">
        <v>0</v>
      </c>
      <c r="AE2864" s="115">
        <v>22017</v>
      </c>
      <c r="AF2864" s="5">
        <v>1</v>
      </c>
    </row>
    <row r="2865" spans="1:32" x14ac:dyDescent="0.25">
      <c r="A2865" s="2">
        <v>2011</v>
      </c>
      <c r="B2865" s="1" t="s">
        <v>30</v>
      </c>
      <c r="C2865" s="99">
        <v>152</v>
      </c>
      <c r="D2865" s="100">
        <v>20092</v>
      </c>
      <c r="E2865" s="8">
        <f t="shared" si="153"/>
        <v>11015.350877192981</v>
      </c>
      <c r="F2865" s="91">
        <v>2817</v>
      </c>
      <c r="G2865" s="8">
        <v>1720</v>
      </c>
      <c r="H2865" s="101">
        <v>440</v>
      </c>
      <c r="I2865" s="92">
        <v>0</v>
      </c>
      <c r="J2865" s="8">
        <v>0</v>
      </c>
      <c r="K2865" s="8">
        <v>0</v>
      </c>
      <c r="L2865" s="93">
        <v>7392</v>
      </c>
      <c r="M2865" s="8">
        <f t="shared" si="151"/>
        <v>48.631578947368418</v>
      </c>
      <c r="N2865" s="8">
        <v>24</v>
      </c>
      <c r="O2865" s="93">
        <v>5</v>
      </c>
      <c r="P2865" s="93">
        <v>4</v>
      </c>
      <c r="Q2865" s="94">
        <v>144736</v>
      </c>
      <c r="R2865" s="8">
        <f t="shared" si="152"/>
        <v>952.21052631578948</v>
      </c>
      <c r="S2865" s="5">
        <v>1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1</v>
      </c>
      <c r="AA2865" s="5">
        <v>0</v>
      </c>
      <c r="AB2865" s="5">
        <v>0</v>
      </c>
      <c r="AC2865" s="5">
        <v>1</v>
      </c>
      <c r="AD2865" s="5">
        <v>0</v>
      </c>
      <c r="AE2865" s="115">
        <v>55647</v>
      </c>
      <c r="AF2865" s="5">
        <v>1</v>
      </c>
    </row>
    <row r="2866" spans="1:32" x14ac:dyDescent="0.25">
      <c r="A2866" s="2">
        <v>2011</v>
      </c>
      <c r="B2866" s="1" t="s">
        <v>30</v>
      </c>
      <c r="C2866" s="99">
        <v>106</v>
      </c>
      <c r="D2866" s="100">
        <v>13945</v>
      </c>
      <c r="E2866" s="8">
        <f t="shared" si="153"/>
        <v>10963.050314465407</v>
      </c>
      <c r="F2866" s="91">
        <v>3495</v>
      </c>
      <c r="G2866" s="8">
        <v>1146</v>
      </c>
      <c r="H2866" s="101">
        <v>441</v>
      </c>
      <c r="I2866" s="92">
        <v>0</v>
      </c>
      <c r="J2866" s="8">
        <v>0</v>
      </c>
      <c r="K2866" s="8">
        <v>0</v>
      </c>
      <c r="L2866" s="93">
        <v>6386</v>
      </c>
      <c r="M2866" s="8">
        <f t="shared" si="151"/>
        <v>60.245283018867923</v>
      </c>
      <c r="N2866" s="8">
        <v>17</v>
      </c>
      <c r="O2866" s="93">
        <v>5</v>
      </c>
      <c r="P2866" s="93">
        <v>2</v>
      </c>
      <c r="Q2866" s="94">
        <v>76671</v>
      </c>
      <c r="R2866" s="8">
        <f t="shared" si="152"/>
        <v>723.31132075471703</v>
      </c>
      <c r="S2866" s="5">
        <v>1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1</v>
      </c>
      <c r="AA2866" s="5">
        <v>0</v>
      </c>
      <c r="AB2866" s="5">
        <v>0</v>
      </c>
      <c r="AC2866" s="5">
        <v>1</v>
      </c>
      <c r="AD2866" s="5">
        <v>0</v>
      </c>
      <c r="AE2866" s="115">
        <v>35049</v>
      </c>
      <c r="AF2866" s="5">
        <v>1</v>
      </c>
    </row>
    <row r="2867" spans="1:32" x14ac:dyDescent="0.25">
      <c r="A2867" s="2">
        <v>2011</v>
      </c>
      <c r="B2867" s="1" t="s">
        <v>30</v>
      </c>
      <c r="C2867" s="99">
        <v>55</v>
      </c>
      <c r="D2867" s="100">
        <v>3642</v>
      </c>
      <c r="E2867" s="8">
        <f t="shared" si="153"/>
        <v>5518.1818181818189</v>
      </c>
      <c r="F2867" s="91">
        <v>7752</v>
      </c>
      <c r="G2867" s="8">
        <v>578</v>
      </c>
      <c r="H2867" s="101">
        <v>308</v>
      </c>
      <c r="I2867" s="92">
        <v>0</v>
      </c>
      <c r="J2867" s="8">
        <v>0</v>
      </c>
      <c r="K2867" s="8">
        <v>0</v>
      </c>
      <c r="L2867" s="93">
        <v>3887</v>
      </c>
      <c r="M2867" s="8">
        <f t="shared" si="151"/>
        <v>70.672727272727272</v>
      </c>
      <c r="N2867" s="8">
        <v>8</v>
      </c>
      <c r="O2867" s="93">
        <v>2</v>
      </c>
      <c r="P2867" s="93">
        <v>3</v>
      </c>
      <c r="Q2867" s="94">
        <v>35633</v>
      </c>
      <c r="R2867" s="8">
        <f t="shared" si="152"/>
        <v>647.87272727272727</v>
      </c>
      <c r="S2867" s="5">
        <v>1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1</v>
      </c>
      <c r="AA2867" s="5">
        <v>0</v>
      </c>
      <c r="AB2867" s="5">
        <v>0</v>
      </c>
      <c r="AC2867" s="5">
        <v>1</v>
      </c>
      <c r="AD2867" s="5">
        <v>0</v>
      </c>
      <c r="AE2867" s="115">
        <v>11854</v>
      </c>
      <c r="AF2867" s="5">
        <v>0</v>
      </c>
    </row>
    <row r="2868" spans="1:32" x14ac:dyDescent="0.25">
      <c r="A2868" s="2">
        <v>2011</v>
      </c>
      <c r="B2868" s="1" t="s">
        <v>30</v>
      </c>
      <c r="C2868" s="99">
        <v>20</v>
      </c>
      <c r="D2868" s="100">
        <v>1502</v>
      </c>
      <c r="E2868" s="8">
        <f t="shared" si="153"/>
        <v>6258.333333333333</v>
      </c>
      <c r="F2868" s="91">
        <v>1307</v>
      </c>
      <c r="G2868" s="8">
        <v>217</v>
      </c>
      <c r="H2868" s="101">
        <v>126</v>
      </c>
      <c r="I2868" s="92">
        <v>0</v>
      </c>
      <c r="J2868" s="8">
        <v>0</v>
      </c>
      <c r="K2868" s="8">
        <v>0</v>
      </c>
      <c r="L2868" s="93">
        <v>1281</v>
      </c>
      <c r="M2868" s="8">
        <f t="shared" si="151"/>
        <v>64.05</v>
      </c>
      <c r="N2868" s="8">
        <v>5</v>
      </c>
      <c r="O2868" s="93">
        <v>0</v>
      </c>
      <c r="P2868" s="93">
        <v>0</v>
      </c>
      <c r="Q2868" s="94">
        <v>10438</v>
      </c>
      <c r="R2868" s="8">
        <f t="shared" si="152"/>
        <v>521.9</v>
      </c>
      <c r="S2868" s="5">
        <v>1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1</v>
      </c>
      <c r="AA2868" s="5">
        <v>0</v>
      </c>
      <c r="AB2868" s="5">
        <v>0</v>
      </c>
      <c r="AC2868" s="5">
        <v>1</v>
      </c>
      <c r="AD2868" s="5">
        <v>0</v>
      </c>
      <c r="AE2868" s="115">
        <v>3371</v>
      </c>
      <c r="AF2868" s="5">
        <v>0</v>
      </c>
    </row>
    <row r="2869" spans="1:32" x14ac:dyDescent="0.25">
      <c r="A2869" s="2">
        <v>2011</v>
      </c>
      <c r="B2869" s="1" t="s">
        <v>30</v>
      </c>
      <c r="C2869" s="99">
        <v>133</v>
      </c>
      <c r="D2869" s="100">
        <v>12670</v>
      </c>
      <c r="E2869" s="8">
        <f t="shared" si="153"/>
        <v>7938.5964912280697</v>
      </c>
      <c r="F2869" s="91">
        <v>6981</v>
      </c>
      <c r="G2869" s="8">
        <v>1083</v>
      </c>
      <c r="H2869" s="101">
        <v>600</v>
      </c>
      <c r="I2869" s="92">
        <v>0</v>
      </c>
      <c r="J2869" s="8">
        <v>0</v>
      </c>
      <c r="K2869" s="8">
        <v>0</v>
      </c>
      <c r="L2869" s="93">
        <v>7793</v>
      </c>
      <c r="M2869" s="8">
        <f t="shared" si="151"/>
        <v>58.593984962406012</v>
      </c>
      <c r="N2869" s="8">
        <v>19</v>
      </c>
      <c r="O2869" s="93">
        <v>5</v>
      </c>
      <c r="P2869" s="93">
        <v>4</v>
      </c>
      <c r="Q2869" s="94">
        <v>104356</v>
      </c>
      <c r="R2869" s="8">
        <f t="shared" si="152"/>
        <v>784.63157894736844</v>
      </c>
      <c r="S2869" s="5">
        <v>1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1</v>
      </c>
      <c r="AA2869" s="5">
        <v>0</v>
      </c>
      <c r="AB2869" s="5">
        <v>0</v>
      </c>
      <c r="AC2869" s="5">
        <v>1</v>
      </c>
      <c r="AD2869" s="5">
        <v>0</v>
      </c>
      <c r="AE2869" s="115">
        <v>37952</v>
      </c>
      <c r="AF2869" s="5">
        <v>1</v>
      </c>
    </row>
    <row r="2870" spans="1:32" x14ac:dyDescent="0.25">
      <c r="A2870" s="2">
        <v>2011</v>
      </c>
      <c r="B2870" s="1" t="s">
        <v>30</v>
      </c>
      <c r="C2870" s="99">
        <v>35</v>
      </c>
      <c r="D2870" s="100">
        <v>1865</v>
      </c>
      <c r="E2870" s="8">
        <f t="shared" si="153"/>
        <v>4440.4761904761908</v>
      </c>
      <c r="F2870" s="91">
        <v>3065</v>
      </c>
      <c r="G2870" s="8">
        <v>427</v>
      </c>
      <c r="H2870" s="101">
        <v>275</v>
      </c>
      <c r="I2870" s="92">
        <v>0</v>
      </c>
      <c r="J2870" s="8">
        <v>0</v>
      </c>
      <c r="K2870" s="8">
        <v>0</v>
      </c>
      <c r="L2870" s="93">
        <v>4710</v>
      </c>
      <c r="M2870" s="8">
        <f t="shared" si="151"/>
        <v>134.57142857142858</v>
      </c>
      <c r="N2870" s="8">
        <v>14</v>
      </c>
      <c r="O2870" s="93">
        <v>4</v>
      </c>
      <c r="P2870" s="93">
        <v>3</v>
      </c>
      <c r="Q2870" s="94">
        <v>19729</v>
      </c>
      <c r="R2870" s="8">
        <f t="shared" si="152"/>
        <v>563.68571428571431</v>
      </c>
      <c r="S2870" s="5">
        <v>1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1</v>
      </c>
      <c r="AA2870" s="5">
        <v>0</v>
      </c>
      <c r="AB2870" s="5">
        <v>0</v>
      </c>
      <c r="AC2870" s="5">
        <v>1</v>
      </c>
      <c r="AD2870" s="5">
        <v>0</v>
      </c>
      <c r="AE2870" s="115">
        <v>5169</v>
      </c>
      <c r="AF2870" s="5">
        <v>0</v>
      </c>
    </row>
    <row r="2871" spans="1:32" x14ac:dyDescent="0.25">
      <c r="A2871" s="2">
        <v>2011</v>
      </c>
      <c r="B2871" s="1" t="s">
        <v>30</v>
      </c>
      <c r="C2871" s="99">
        <v>22</v>
      </c>
      <c r="D2871" s="100">
        <v>1810</v>
      </c>
      <c r="E2871" s="8">
        <f t="shared" si="153"/>
        <v>6856.0606060606051</v>
      </c>
      <c r="F2871" s="91">
        <v>3893</v>
      </c>
      <c r="G2871" s="8">
        <v>260</v>
      </c>
      <c r="H2871" s="101">
        <v>170</v>
      </c>
      <c r="I2871" s="92">
        <v>0</v>
      </c>
      <c r="J2871" s="8">
        <v>0</v>
      </c>
      <c r="K2871" s="8">
        <v>0</v>
      </c>
      <c r="L2871" s="93">
        <v>2821</v>
      </c>
      <c r="M2871" s="8">
        <f t="shared" si="151"/>
        <v>128.22727272727272</v>
      </c>
      <c r="N2871" s="8">
        <v>6</v>
      </c>
      <c r="O2871" s="93">
        <v>2</v>
      </c>
      <c r="P2871" s="93">
        <v>1</v>
      </c>
      <c r="Q2871" s="94">
        <v>24535</v>
      </c>
      <c r="R2871" s="8">
        <f t="shared" si="152"/>
        <v>1115.2272727272727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  <c r="Z2871" s="5">
        <v>1</v>
      </c>
      <c r="AA2871" s="5">
        <v>0</v>
      </c>
      <c r="AB2871" s="5">
        <v>0</v>
      </c>
      <c r="AC2871" s="5">
        <v>1</v>
      </c>
      <c r="AD2871" s="5">
        <v>0</v>
      </c>
      <c r="AE2871" s="115">
        <v>4366</v>
      </c>
      <c r="AF2871" s="5">
        <v>0</v>
      </c>
    </row>
    <row r="2872" spans="1:32" x14ac:dyDescent="0.25">
      <c r="A2872" s="2">
        <v>2011</v>
      </c>
      <c r="B2872" s="1" t="s">
        <v>33</v>
      </c>
      <c r="C2872" s="99">
        <v>1</v>
      </c>
      <c r="D2872" s="100">
        <v>150</v>
      </c>
      <c r="E2872" s="8">
        <f t="shared" si="153"/>
        <v>12500</v>
      </c>
      <c r="F2872" s="91">
        <v>0</v>
      </c>
      <c r="G2872" s="8">
        <v>0</v>
      </c>
      <c r="H2872" s="101">
        <v>0</v>
      </c>
      <c r="I2872" s="92">
        <v>0</v>
      </c>
      <c r="J2872" s="8">
        <v>0</v>
      </c>
      <c r="K2872" s="8">
        <v>0</v>
      </c>
      <c r="L2872" s="93">
        <v>580</v>
      </c>
      <c r="M2872" s="8">
        <f t="shared" si="151"/>
        <v>580</v>
      </c>
      <c r="N2872" s="8">
        <v>5</v>
      </c>
      <c r="O2872" s="93">
        <v>0</v>
      </c>
      <c r="P2872" s="93">
        <v>0</v>
      </c>
      <c r="Q2872" s="94">
        <v>8084</v>
      </c>
      <c r="R2872" s="8">
        <f t="shared" si="152"/>
        <v>8084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115">
        <v>1182</v>
      </c>
      <c r="AF2872" s="5">
        <v>0</v>
      </c>
    </row>
    <row r="2873" spans="1:32" x14ac:dyDescent="0.25">
      <c r="A2873" s="2">
        <v>2011</v>
      </c>
      <c r="B2873" s="1" t="s">
        <v>33</v>
      </c>
      <c r="C2873" s="99">
        <v>58</v>
      </c>
      <c r="D2873" s="100">
        <v>6034</v>
      </c>
      <c r="E2873" s="8">
        <f t="shared" si="153"/>
        <v>8669.5402298850568</v>
      </c>
      <c r="F2873" s="91">
        <v>2957</v>
      </c>
      <c r="G2873" s="8">
        <v>612</v>
      </c>
      <c r="H2873" s="101">
        <v>320</v>
      </c>
      <c r="I2873" s="102">
        <v>0</v>
      </c>
      <c r="J2873" s="8">
        <v>0</v>
      </c>
      <c r="K2873" s="8">
        <v>0</v>
      </c>
      <c r="L2873" s="93">
        <v>4255</v>
      </c>
      <c r="M2873" s="8">
        <f t="shared" si="151"/>
        <v>73.362068965517238</v>
      </c>
      <c r="N2873" s="8">
        <v>9</v>
      </c>
      <c r="O2873" s="93">
        <v>3</v>
      </c>
      <c r="P2873" s="93">
        <v>2</v>
      </c>
      <c r="Q2873" s="94">
        <v>46354</v>
      </c>
      <c r="R2873" s="8">
        <f t="shared" si="152"/>
        <v>799.20689655172418</v>
      </c>
      <c r="S2873" s="5">
        <v>1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1</v>
      </c>
      <c r="AA2873" s="5">
        <v>0</v>
      </c>
      <c r="AB2873" s="5">
        <v>0</v>
      </c>
      <c r="AC2873" s="5">
        <v>1</v>
      </c>
      <c r="AD2873" s="5">
        <v>0</v>
      </c>
      <c r="AE2873" s="115">
        <v>14774</v>
      </c>
      <c r="AF2873" s="5">
        <v>0</v>
      </c>
    </row>
    <row r="2874" spans="1:32" x14ac:dyDescent="0.25">
      <c r="A2874" s="2">
        <v>2011</v>
      </c>
      <c r="B2874" s="1" t="s">
        <v>31</v>
      </c>
      <c r="C2874" s="8">
        <v>99</v>
      </c>
      <c r="D2874" s="8">
        <v>14579</v>
      </c>
      <c r="E2874" s="8">
        <f t="shared" si="153"/>
        <v>12271.885521885522</v>
      </c>
      <c r="F2874" s="8">
        <v>1553</v>
      </c>
      <c r="G2874" s="8">
        <f>259+642</f>
        <v>901</v>
      </c>
      <c r="H2874" s="8">
        <v>259</v>
      </c>
      <c r="I2874" s="8">
        <v>0</v>
      </c>
      <c r="J2874" s="8">
        <v>0</v>
      </c>
      <c r="K2874" s="8">
        <v>0</v>
      </c>
      <c r="L2874" s="8">
        <v>8709</v>
      </c>
      <c r="M2874" s="8">
        <f t="shared" si="151"/>
        <v>87.969696969696969</v>
      </c>
      <c r="N2874" s="8">
        <f>31+3</f>
        <v>34</v>
      </c>
      <c r="O2874" s="8">
        <v>5</v>
      </c>
      <c r="P2874" s="8">
        <v>3</v>
      </c>
      <c r="Q2874" s="8">
        <v>87298</v>
      </c>
      <c r="R2874" s="8">
        <f t="shared" si="152"/>
        <v>881.79797979797979</v>
      </c>
      <c r="S2874" s="5">
        <v>1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1</v>
      </c>
      <c r="Z2874" s="5">
        <v>1</v>
      </c>
      <c r="AA2874" s="5">
        <v>0</v>
      </c>
      <c r="AB2874" s="5">
        <v>0</v>
      </c>
      <c r="AC2874" s="5">
        <v>1</v>
      </c>
      <c r="AD2874" s="5">
        <v>0</v>
      </c>
      <c r="AE2874" s="115">
        <v>38258</v>
      </c>
      <c r="AF2874" s="5">
        <v>1</v>
      </c>
    </row>
    <row r="2875" spans="1:32" x14ac:dyDescent="0.25">
      <c r="A2875" s="2">
        <v>2011</v>
      </c>
      <c r="B2875" s="1" t="s">
        <v>29</v>
      </c>
      <c r="C2875" s="8">
        <v>23</v>
      </c>
      <c r="D2875" s="8">
        <v>2389</v>
      </c>
      <c r="E2875" s="8">
        <f t="shared" si="153"/>
        <v>8655.7971014492759</v>
      </c>
      <c r="F2875" s="8">
        <v>564</v>
      </c>
      <c r="G2875" s="8">
        <f>105+198</f>
        <v>303</v>
      </c>
      <c r="H2875" s="8">
        <v>105</v>
      </c>
      <c r="I2875" s="8">
        <v>0</v>
      </c>
      <c r="J2875" s="8">
        <v>0</v>
      </c>
      <c r="K2875" s="8">
        <v>0</v>
      </c>
      <c r="L2875" s="8">
        <v>2702</v>
      </c>
      <c r="M2875" s="8">
        <f t="shared" si="151"/>
        <v>117.47826086956522</v>
      </c>
      <c r="N2875" s="8">
        <v>10</v>
      </c>
      <c r="O2875" s="8">
        <v>2</v>
      </c>
      <c r="P2875" s="8">
        <v>2</v>
      </c>
      <c r="Q2875" s="8">
        <v>12183</v>
      </c>
      <c r="R2875" s="8">
        <f t="shared" si="152"/>
        <v>529.695652173913</v>
      </c>
      <c r="S2875" s="5">
        <v>1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1</v>
      </c>
      <c r="AA2875" s="5">
        <v>0</v>
      </c>
      <c r="AB2875" s="5">
        <v>0</v>
      </c>
      <c r="AC2875" s="5">
        <v>1</v>
      </c>
      <c r="AD2875" s="5">
        <v>0</v>
      </c>
      <c r="AE2875" s="115">
        <v>7088</v>
      </c>
      <c r="AF2875" s="5">
        <v>1</v>
      </c>
    </row>
    <row r="2876" spans="1:32" x14ac:dyDescent="0.25">
      <c r="A2876" s="2">
        <v>2011</v>
      </c>
      <c r="B2876" s="1" t="s">
        <v>29</v>
      </c>
      <c r="C2876" s="8">
        <v>23</v>
      </c>
      <c r="D2876" s="8">
        <v>2298</v>
      </c>
      <c r="E2876" s="8">
        <f t="shared" si="153"/>
        <v>8326.0869565217399</v>
      </c>
      <c r="F2876" s="8">
        <v>891</v>
      </c>
      <c r="G2876" s="8">
        <f>116+191</f>
        <v>307</v>
      </c>
      <c r="H2876" s="8">
        <v>116</v>
      </c>
      <c r="I2876" s="8">
        <v>0</v>
      </c>
      <c r="J2876" s="8">
        <v>0</v>
      </c>
      <c r="K2876" s="8">
        <v>0</v>
      </c>
      <c r="L2876" s="8">
        <v>3129</v>
      </c>
      <c r="M2876" s="8">
        <f t="shared" si="151"/>
        <v>136.04347826086956</v>
      </c>
      <c r="N2876" s="8">
        <v>12</v>
      </c>
      <c r="O2876" s="8">
        <v>3</v>
      </c>
      <c r="P2876" s="8">
        <v>3</v>
      </c>
      <c r="Q2876" s="8">
        <v>8735</v>
      </c>
      <c r="R2876" s="8">
        <f t="shared" si="152"/>
        <v>379.78260869565219</v>
      </c>
      <c r="S2876" s="5">
        <v>1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1</v>
      </c>
      <c r="AA2876" s="5">
        <v>0</v>
      </c>
      <c r="AB2876" s="5">
        <v>0</v>
      </c>
      <c r="AC2876" s="5">
        <v>1</v>
      </c>
      <c r="AD2876" s="5">
        <v>0</v>
      </c>
      <c r="AE2876" s="115">
        <v>5299</v>
      </c>
      <c r="AF2876" s="5">
        <v>1</v>
      </c>
    </row>
    <row r="2877" spans="1:32" x14ac:dyDescent="0.25">
      <c r="A2877" s="2">
        <v>2011</v>
      </c>
      <c r="B2877" s="1" t="s">
        <v>29</v>
      </c>
      <c r="C2877" s="8">
        <v>11</v>
      </c>
      <c r="D2877" s="8">
        <v>967</v>
      </c>
      <c r="E2877" s="8">
        <f t="shared" si="153"/>
        <v>7325.7575757575751</v>
      </c>
      <c r="F2877" s="8">
        <v>663</v>
      </c>
      <c r="G2877" s="8">
        <v>0</v>
      </c>
      <c r="H2877" s="8">
        <v>0</v>
      </c>
      <c r="I2877" s="8">
        <v>0</v>
      </c>
      <c r="J2877" s="8">
        <v>0</v>
      </c>
      <c r="K2877" s="8">
        <v>0</v>
      </c>
      <c r="L2877" s="8">
        <v>550</v>
      </c>
      <c r="M2877" s="8">
        <f t="shared" si="151"/>
        <v>50</v>
      </c>
      <c r="N2877" s="8">
        <v>7</v>
      </c>
      <c r="O2877" s="8">
        <v>1</v>
      </c>
      <c r="P2877" s="8">
        <v>0</v>
      </c>
      <c r="Q2877" s="8">
        <v>889</v>
      </c>
      <c r="R2877" s="8">
        <f t="shared" si="152"/>
        <v>80.818181818181813</v>
      </c>
      <c r="S2877" s="5">
        <v>1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115">
        <v>2451</v>
      </c>
      <c r="AF2877" s="5">
        <v>1</v>
      </c>
    </row>
    <row r="2878" spans="1:32" x14ac:dyDescent="0.25">
      <c r="A2878" s="2">
        <v>2011</v>
      </c>
      <c r="B2878" s="1" t="s">
        <v>29</v>
      </c>
      <c r="C2878" s="8">
        <v>4</v>
      </c>
      <c r="D2878" s="8">
        <v>274</v>
      </c>
      <c r="E2878" s="8">
        <f t="shared" si="153"/>
        <v>5708.333333333333</v>
      </c>
      <c r="F2878" s="8">
        <v>631</v>
      </c>
      <c r="G2878" s="8">
        <v>0</v>
      </c>
      <c r="H2878" s="8">
        <v>0</v>
      </c>
      <c r="I2878" s="8">
        <v>0</v>
      </c>
      <c r="J2878" s="8">
        <v>0</v>
      </c>
      <c r="K2878" s="8">
        <v>0</v>
      </c>
      <c r="L2878" s="8">
        <v>2764</v>
      </c>
      <c r="M2878" s="8">
        <f t="shared" si="151"/>
        <v>691</v>
      </c>
      <c r="N2878" s="8">
        <v>2</v>
      </c>
      <c r="O2878" s="8">
        <v>0</v>
      </c>
      <c r="P2878" s="8">
        <v>0</v>
      </c>
      <c r="Q2878" s="8">
        <v>4823</v>
      </c>
      <c r="R2878" s="8">
        <f t="shared" si="152"/>
        <v>1205.75</v>
      </c>
      <c r="S2878" s="5">
        <v>1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0</v>
      </c>
      <c r="AD2878" s="5">
        <v>0</v>
      </c>
      <c r="AE2878" s="115">
        <v>1019</v>
      </c>
      <c r="AF2878" s="5">
        <v>0</v>
      </c>
    </row>
    <row r="2879" spans="1:32" x14ac:dyDescent="0.25">
      <c r="A2879" s="2">
        <v>2011</v>
      </c>
      <c r="B2879" s="1" t="s">
        <v>30</v>
      </c>
      <c r="C2879" s="8">
        <v>3</v>
      </c>
      <c r="D2879" s="8">
        <v>328</v>
      </c>
      <c r="E2879" s="8">
        <f t="shared" si="153"/>
        <v>9111.1111111111113</v>
      </c>
      <c r="F2879" s="8">
        <v>86</v>
      </c>
      <c r="G2879" s="8">
        <v>0</v>
      </c>
      <c r="H2879" s="8">
        <v>0</v>
      </c>
      <c r="I2879" s="8">
        <v>0</v>
      </c>
      <c r="J2879" s="8">
        <v>0</v>
      </c>
      <c r="K2879" s="8">
        <v>0</v>
      </c>
      <c r="L2879" s="8">
        <v>3044</v>
      </c>
      <c r="M2879" s="8">
        <f t="shared" si="151"/>
        <v>1014.6666666666666</v>
      </c>
      <c r="N2879" s="8">
        <v>1</v>
      </c>
      <c r="O2879" s="8">
        <v>0</v>
      </c>
      <c r="P2879" s="8">
        <v>0</v>
      </c>
      <c r="Q2879" s="8">
        <v>12</v>
      </c>
      <c r="R2879" s="8">
        <f t="shared" si="152"/>
        <v>4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115">
        <v>12111</v>
      </c>
      <c r="AF2879" s="5">
        <v>0</v>
      </c>
    </row>
    <row r="2880" spans="1:32" x14ac:dyDescent="0.25">
      <c r="A2880" s="2">
        <v>2011</v>
      </c>
      <c r="B2880" s="1" t="s">
        <v>30</v>
      </c>
      <c r="C2880" s="8">
        <v>10</v>
      </c>
      <c r="D2880" s="8">
        <v>654</v>
      </c>
      <c r="E2880" s="8">
        <f t="shared" si="153"/>
        <v>5450</v>
      </c>
      <c r="F2880" s="8">
        <v>310</v>
      </c>
      <c r="G2880" s="8">
        <v>0</v>
      </c>
      <c r="H2880" s="8">
        <v>0</v>
      </c>
      <c r="I2880" s="8">
        <v>0</v>
      </c>
      <c r="J2880" s="8">
        <v>0</v>
      </c>
      <c r="K2880" s="8">
        <v>0</v>
      </c>
      <c r="L2880" s="8">
        <v>1552</v>
      </c>
      <c r="M2880" s="8">
        <f t="shared" si="151"/>
        <v>155.19999999999999</v>
      </c>
      <c r="N2880" s="8">
        <v>8</v>
      </c>
      <c r="O2880" s="8">
        <v>0</v>
      </c>
      <c r="P2880" s="8">
        <v>2</v>
      </c>
      <c r="Q2880" s="8">
        <v>588</v>
      </c>
      <c r="R2880" s="8">
        <f t="shared" si="152"/>
        <v>58.8</v>
      </c>
      <c r="S2880" s="5">
        <v>1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115">
        <v>1583</v>
      </c>
      <c r="AF2880" s="5">
        <v>1</v>
      </c>
    </row>
    <row r="2881" spans="1:32" x14ac:dyDescent="0.25">
      <c r="A2881" s="2">
        <v>2011</v>
      </c>
      <c r="B2881" s="1" t="s">
        <v>30</v>
      </c>
      <c r="C2881" s="8">
        <v>42</v>
      </c>
      <c r="D2881" s="8">
        <v>3832</v>
      </c>
      <c r="E2881" s="8">
        <f t="shared" si="153"/>
        <v>7603.1746031746034</v>
      </c>
      <c r="F2881" s="8">
        <v>730</v>
      </c>
      <c r="G2881" s="8">
        <f>155+190</f>
        <v>345</v>
      </c>
      <c r="H2881" s="8">
        <v>155</v>
      </c>
      <c r="I2881" s="8">
        <v>0</v>
      </c>
      <c r="J2881" s="8">
        <v>0</v>
      </c>
      <c r="K2881" s="8">
        <v>0</v>
      </c>
      <c r="L2881" s="8">
        <v>3314</v>
      </c>
      <c r="M2881" s="8">
        <f t="shared" si="151"/>
        <v>78.904761904761898</v>
      </c>
      <c r="N2881" s="8">
        <v>10</v>
      </c>
      <c r="O2881" s="8">
        <v>2</v>
      </c>
      <c r="P2881" s="8">
        <v>1</v>
      </c>
      <c r="Q2881" s="8">
        <v>25249</v>
      </c>
      <c r="R2881" s="8">
        <f t="shared" si="152"/>
        <v>601.16666666666663</v>
      </c>
      <c r="S2881" s="5">
        <v>1</v>
      </c>
      <c r="T2881" s="5">
        <v>0</v>
      </c>
      <c r="U2881" s="5">
        <v>1</v>
      </c>
      <c r="V2881" s="5">
        <v>0</v>
      </c>
      <c r="W2881" s="5">
        <v>0</v>
      </c>
      <c r="X2881" s="5">
        <v>0</v>
      </c>
      <c r="Y2881" s="5">
        <v>0</v>
      </c>
      <c r="Z2881" s="5">
        <v>1</v>
      </c>
      <c r="AA2881" s="5">
        <v>0</v>
      </c>
      <c r="AB2881" s="5">
        <v>0</v>
      </c>
      <c r="AC2881" s="5">
        <v>1</v>
      </c>
      <c r="AD2881" s="5">
        <v>0</v>
      </c>
      <c r="AE2881" s="115">
        <v>7307</v>
      </c>
      <c r="AF2881" s="5">
        <v>0</v>
      </c>
    </row>
    <row r="2882" spans="1:32" x14ac:dyDescent="0.25">
      <c r="A2882" s="2">
        <v>2011</v>
      </c>
      <c r="B2882" s="1" t="s">
        <v>30</v>
      </c>
      <c r="C2882" s="8">
        <v>26</v>
      </c>
      <c r="D2882" s="8">
        <v>1822</v>
      </c>
      <c r="E2882" s="8">
        <f t="shared" si="153"/>
        <v>5839.7435897435907</v>
      </c>
      <c r="F2882" s="8">
        <v>616</v>
      </c>
      <c r="G2882" s="8">
        <f>95+113</f>
        <v>208</v>
      </c>
      <c r="H2882" s="8">
        <v>95</v>
      </c>
      <c r="I2882" s="8">
        <v>0</v>
      </c>
      <c r="J2882" s="8">
        <v>0</v>
      </c>
      <c r="K2882" s="8">
        <v>0</v>
      </c>
      <c r="L2882" s="8">
        <v>3452</v>
      </c>
      <c r="M2882" s="8">
        <f t="shared" si="151"/>
        <v>132.76923076923077</v>
      </c>
      <c r="N2882" s="8">
        <v>13</v>
      </c>
      <c r="O2882" s="8">
        <v>1</v>
      </c>
      <c r="P2882" s="8">
        <v>1</v>
      </c>
      <c r="Q2882" s="8">
        <v>19499</v>
      </c>
      <c r="R2882" s="8">
        <f t="shared" si="152"/>
        <v>749.96153846153845</v>
      </c>
      <c r="S2882" s="5">
        <v>1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1</v>
      </c>
      <c r="AA2882" s="5">
        <v>1</v>
      </c>
      <c r="AB2882" s="5">
        <v>0</v>
      </c>
      <c r="AC2882" s="5">
        <v>1</v>
      </c>
      <c r="AD2882" s="5">
        <v>0</v>
      </c>
      <c r="AE2882" s="115">
        <v>4139</v>
      </c>
      <c r="AF2882" s="5">
        <v>0</v>
      </c>
    </row>
    <row r="2883" spans="1:32" x14ac:dyDescent="0.25">
      <c r="A2883" s="2">
        <v>2011</v>
      </c>
      <c r="B2883" s="1" t="s">
        <v>30</v>
      </c>
      <c r="C2883" s="8">
        <v>21</v>
      </c>
      <c r="D2883" s="8">
        <v>1793</v>
      </c>
      <c r="E2883" s="8">
        <f t="shared" si="153"/>
        <v>7115.0793650793648</v>
      </c>
      <c r="F2883" s="8">
        <v>3178</v>
      </c>
      <c r="G2883" s="8">
        <f>161+161</f>
        <v>322</v>
      </c>
      <c r="H2883" s="8">
        <v>161</v>
      </c>
      <c r="I2883" s="8">
        <v>0</v>
      </c>
      <c r="J2883" s="8">
        <v>0</v>
      </c>
      <c r="K2883" s="8">
        <v>0</v>
      </c>
      <c r="L2883" s="8">
        <v>28015</v>
      </c>
      <c r="M2883" s="8">
        <f t="shared" ref="M2883:M2925" si="154">L2883/C2883</f>
        <v>1334.047619047619</v>
      </c>
      <c r="N2883" s="8">
        <v>0</v>
      </c>
      <c r="O2883" s="8">
        <v>4</v>
      </c>
      <c r="P2883" s="8">
        <v>3</v>
      </c>
      <c r="Q2883" s="8">
        <v>24926</v>
      </c>
      <c r="R2883" s="8">
        <f t="shared" ref="R2883:R2925" si="155">Q2883/C2883</f>
        <v>1186.952380952381</v>
      </c>
      <c r="S2883" s="5">
        <v>1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1</v>
      </c>
      <c r="AA2883" s="5">
        <v>0</v>
      </c>
      <c r="AB2883" s="5">
        <v>0</v>
      </c>
      <c r="AC2883" s="5">
        <v>1</v>
      </c>
      <c r="AD2883" s="5">
        <v>0</v>
      </c>
      <c r="AE2883" s="115">
        <v>11511</v>
      </c>
      <c r="AF2883" s="5">
        <v>1</v>
      </c>
    </row>
    <row r="2884" spans="1:32" x14ac:dyDescent="0.25">
      <c r="A2884" s="2">
        <v>2011</v>
      </c>
      <c r="B2884" s="1" t="s">
        <v>31</v>
      </c>
      <c r="C2884" s="8">
        <v>79</v>
      </c>
      <c r="D2884" s="8">
        <v>13618</v>
      </c>
      <c r="E2884" s="8">
        <f t="shared" si="153"/>
        <v>14364.978902953586</v>
      </c>
      <c r="F2884" s="8">
        <v>14890</v>
      </c>
      <c r="G2884" s="8">
        <v>0</v>
      </c>
      <c r="H2884" s="8">
        <v>0</v>
      </c>
      <c r="I2884" s="8">
        <v>0</v>
      </c>
      <c r="J2884" s="8">
        <v>0</v>
      </c>
      <c r="K2884" s="8">
        <v>0</v>
      </c>
      <c r="L2884" s="8">
        <v>9490</v>
      </c>
      <c r="M2884" s="8">
        <f t="shared" si="154"/>
        <v>120.12658227848101</v>
      </c>
      <c r="N2884" s="8">
        <v>23</v>
      </c>
      <c r="O2884" s="8">
        <v>16</v>
      </c>
      <c r="P2884" s="8">
        <v>0</v>
      </c>
      <c r="Q2884" s="8">
        <v>103607</v>
      </c>
      <c r="R2884" s="8">
        <f t="shared" si="155"/>
        <v>1311.4810126582279</v>
      </c>
      <c r="S2884" s="5">
        <v>1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  <c r="Z2884" s="5">
        <v>0</v>
      </c>
      <c r="AA2884" s="5">
        <v>0</v>
      </c>
      <c r="AB2884" s="5">
        <v>0</v>
      </c>
      <c r="AC2884" s="5">
        <v>0</v>
      </c>
      <c r="AD2884" s="5">
        <v>0</v>
      </c>
      <c r="AE2884" s="115">
        <v>60897</v>
      </c>
      <c r="AF2884" s="5">
        <v>1</v>
      </c>
    </row>
    <row r="2885" spans="1:32" x14ac:dyDescent="0.25">
      <c r="A2885" s="2">
        <v>2011</v>
      </c>
      <c r="B2885" s="1" t="s">
        <v>31</v>
      </c>
      <c r="C2885" s="8">
        <v>37</v>
      </c>
      <c r="D2885" s="8">
        <v>2770</v>
      </c>
      <c r="E2885" s="8">
        <f t="shared" si="153"/>
        <v>6238.7387387387389</v>
      </c>
      <c r="F2885" s="8">
        <v>2910</v>
      </c>
      <c r="G2885" s="8">
        <v>310</v>
      </c>
      <c r="H2885" s="8">
        <v>223</v>
      </c>
      <c r="I2885" s="8">
        <v>0</v>
      </c>
      <c r="J2885" s="8">
        <v>0</v>
      </c>
      <c r="K2885" s="8">
        <v>0</v>
      </c>
      <c r="L2885" s="8">
        <v>1507</v>
      </c>
      <c r="M2885" s="8">
        <f t="shared" si="154"/>
        <v>40.729729729729726</v>
      </c>
      <c r="N2885" s="8">
        <v>4</v>
      </c>
      <c r="O2885" s="8">
        <v>3</v>
      </c>
      <c r="P2885" s="8">
        <v>0</v>
      </c>
      <c r="Q2885" s="8">
        <v>35169</v>
      </c>
      <c r="R2885" s="8">
        <f t="shared" si="155"/>
        <v>950.51351351351354</v>
      </c>
      <c r="S2885" s="5">
        <v>1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1</v>
      </c>
      <c r="AA2885" s="5">
        <v>0</v>
      </c>
      <c r="AB2885" s="5">
        <v>0</v>
      </c>
      <c r="AC2885" s="5">
        <v>1</v>
      </c>
      <c r="AD2885" s="5">
        <v>0</v>
      </c>
      <c r="AE2885" s="115">
        <v>9729</v>
      </c>
      <c r="AF2885" s="5">
        <v>1</v>
      </c>
    </row>
    <row r="2886" spans="1:32" x14ac:dyDescent="0.25">
      <c r="A2886" s="2">
        <v>2011</v>
      </c>
      <c r="B2886" s="1" t="s">
        <v>29</v>
      </c>
      <c r="C2886" s="8">
        <v>33</v>
      </c>
      <c r="D2886" s="8">
        <v>2619</v>
      </c>
      <c r="E2886" s="8">
        <f t="shared" si="153"/>
        <v>6613.6363636363631</v>
      </c>
      <c r="F2886" s="8">
        <v>2926</v>
      </c>
      <c r="G2886" s="8">
        <v>484</v>
      </c>
      <c r="H2886" s="8">
        <v>297</v>
      </c>
      <c r="I2886" s="8">
        <v>0</v>
      </c>
      <c r="J2886" s="8">
        <v>0</v>
      </c>
      <c r="K2886" s="8">
        <v>0</v>
      </c>
      <c r="L2886" s="8">
        <v>3462</v>
      </c>
      <c r="M2886" s="8">
        <f t="shared" si="154"/>
        <v>104.90909090909091</v>
      </c>
      <c r="N2886" s="8">
        <v>7</v>
      </c>
      <c r="O2886" s="8">
        <v>5</v>
      </c>
      <c r="P2886" s="8">
        <v>0</v>
      </c>
      <c r="Q2886" s="8">
        <v>43870</v>
      </c>
      <c r="R2886" s="8">
        <f t="shared" si="155"/>
        <v>1329.3939393939395</v>
      </c>
      <c r="S2886" s="5">
        <v>1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1</v>
      </c>
      <c r="AA2886" s="5">
        <v>0</v>
      </c>
      <c r="AB2886" s="5">
        <v>0</v>
      </c>
      <c r="AC2886" s="5">
        <v>1</v>
      </c>
      <c r="AD2886" s="5">
        <v>0</v>
      </c>
      <c r="AE2886" s="115">
        <v>12949</v>
      </c>
      <c r="AF2886" s="5">
        <v>1</v>
      </c>
    </row>
    <row r="2887" spans="1:32" x14ac:dyDescent="0.25">
      <c r="A2887" s="2">
        <v>2011</v>
      </c>
      <c r="B2887" s="1" t="s">
        <v>29</v>
      </c>
      <c r="C2887" s="8">
        <v>28</v>
      </c>
      <c r="D2887" s="8">
        <v>2017</v>
      </c>
      <c r="E2887" s="8">
        <f t="shared" si="153"/>
        <v>6002.9761904761908</v>
      </c>
      <c r="F2887" s="8">
        <v>1100</v>
      </c>
      <c r="G2887" s="8">
        <v>142</v>
      </c>
      <c r="H2887" s="8">
        <v>73</v>
      </c>
      <c r="I2887" s="8">
        <v>0</v>
      </c>
      <c r="J2887" s="8">
        <v>0</v>
      </c>
      <c r="K2887" s="8">
        <v>0</v>
      </c>
      <c r="L2887" s="8">
        <v>893</v>
      </c>
      <c r="M2887" s="8">
        <f t="shared" si="154"/>
        <v>31.892857142857142</v>
      </c>
      <c r="N2887" s="8">
        <v>2</v>
      </c>
      <c r="O2887" s="8">
        <v>1</v>
      </c>
      <c r="P2887" s="8">
        <v>0</v>
      </c>
      <c r="Q2887" s="8">
        <v>10763</v>
      </c>
      <c r="R2887" s="8">
        <f t="shared" si="155"/>
        <v>384.39285714285717</v>
      </c>
      <c r="S2887" s="5">
        <v>1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1</v>
      </c>
      <c r="AA2887" s="5">
        <v>0</v>
      </c>
      <c r="AB2887" s="5">
        <v>0</v>
      </c>
      <c r="AC2887" s="5">
        <v>1</v>
      </c>
      <c r="AD2887" s="5">
        <v>0</v>
      </c>
      <c r="AE2887" s="115">
        <v>4855</v>
      </c>
      <c r="AF2887" s="5">
        <v>0</v>
      </c>
    </row>
    <row r="2888" spans="1:32" x14ac:dyDescent="0.25">
      <c r="A2888" s="2">
        <v>2011</v>
      </c>
      <c r="B2888" s="1" t="s">
        <v>29</v>
      </c>
      <c r="C2888" s="8">
        <v>78</v>
      </c>
      <c r="D2888" s="8">
        <v>8005</v>
      </c>
      <c r="E2888" s="8">
        <f t="shared" si="153"/>
        <v>8552.3504273504277</v>
      </c>
      <c r="F2888" s="8">
        <v>2658</v>
      </c>
      <c r="G2888" s="8">
        <v>516</v>
      </c>
      <c r="H2888" s="8">
        <v>294</v>
      </c>
      <c r="I2888" s="8">
        <v>0</v>
      </c>
      <c r="J2888" s="8">
        <v>0</v>
      </c>
      <c r="K2888" s="8">
        <v>0</v>
      </c>
      <c r="L2888" s="8">
        <v>2567</v>
      </c>
      <c r="M2888" s="8">
        <f t="shared" si="154"/>
        <v>32.910256410256409</v>
      </c>
      <c r="N2888" s="8">
        <v>10</v>
      </c>
      <c r="O2888" s="8">
        <v>4</v>
      </c>
      <c r="P2888" s="8">
        <v>2</v>
      </c>
      <c r="Q2888" s="8">
        <v>5886</v>
      </c>
      <c r="R2888" s="8">
        <f t="shared" si="155"/>
        <v>75.461538461538467</v>
      </c>
      <c r="S2888" s="5">
        <v>1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1</v>
      </c>
      <c r="AA2888" s="5">
        <v>0</v>
      </c>
      <c r="AB2888" s="5">
        <v>0</v>
      </c>
      <c r="AC2888" s="5">
        <v>1</v>
      </c>
      <c r="AD2888" s="5">
        <v>0</v>
      </c>
      <c r="AE2888" s="115">
        <v>26089</v>
      </c>
      <c r="AF2888" s="5">
        <v>0</v>
      </c>
    </row>
    <row r="2889" spans="1:32" x14ac:dyDescent="0.25">
      <c r="A2889" s="2">
        <v>2011</v>
      </c>
      <c r="B2889" s="1" t="s">
        <v>29</v>
      </c>
      <c r="C2889" s="8">
        <v>23</v>
      </c>
      <c r="D2889" s="8">
        <v>1712</v>
      </c>
      <c r="E2889" s="8">
        <f t="shared" si="153"/>
        <v>6202.898550724638</v>
      </c>
      <c r="F2889" s="8">
        <v>2985</v>
      </c>
      <c r="G2889" s="8">
        <v>113</v>
      </c>
      <c r="H2889" s="8">
        <v>90</v>
      </c>
      <c r="I2889" s="8">
        <v>0</v>
      </c>
      <c r="J2889" s="8">
        <v>0</v>
      </c>
      <c r="K2889" s="8">
        <v>0</v>
      </c>
      <c r="L2889" s="8">
        <v>2551</v>
      </c>
      <c r="M2889" s="8">
        <f t="shared" si="154"/>
        <v>110.91304347826087</v>
      </c>
      <c r="N2889" s="8">
        <v>4</v>
      </c>
      <c r="O2889" s="8">
        <v>5</v>
      </c>
      <c r="P2889" s="8">
        <v>0</v>
      </c>
      <c r="Q2889" s="8">
        <v>41662</v>
      </c>
      <c r="R2889" s="8">
        <f t="shared" si="155"/>
        <v>1811.391304347826</v>
      </c>
      <c r="S2889" s="5">
        <v>1</v>
      </c>
      <c r="T2889" s="5">
        <v>0</v>
      </c>
      <c r="U2889" s="5">
        <v>0</v>
      </c>
      <c r="V2889" s="5">
        <v>0</v>
      </c>
      <c r="W2889" s="5">
        <v>0</v>
      </c>
      <c r="X2889" s="5">
        <v>1</v>
      </c>
      <c r="Y2889" s="5">
        <v>0</v>
      </c>
      <c r="Z2889" s="5">
        <v>1</v>
      </c>
      <c r="AA2889" s="5">
        <v>0</v>
      </c>
      <c r="AB2889" s="5">
        <v>0</v>
      </c>
      <c r="AC2889" s="5">
        <v>1</v>
      </c>
      <c r="AD2889" s="5">
        <v>0</v>
      </c>
      <c r="AE2889" s="115">
        <v>11778</v>
      </c>
      <c r="AF2889" s="5">
        <v>1</v>
      </c>
    </row>
    <row r="2890" spans="1:32" x14ac:dyDescent="0.25">
      <c r="A2890" s="2">
        <v>2011</v>
      </c>
      <c r="B2890" s="1" t="s">
        <v>29</v>
      </c>
      <c r="C2890" s="8">
        <v>7</v>
      </c>
      <c r="D2890" s="8">
        <v>514</v>
      </c>
      <c r="E2890" s="8">
        <f t="shared" si="153"/>
        <v>6119.0476190476193</v>
      </c>
      <c r="F2890" s="8">
        <v>380</v>
      </c>
      <c r="G2890" s="8">
        <v>0</v>
      </c>
      <c r="H2890" s="8">
        <v>0</v>
      </c>
      <c r="I2890" s="8">
        <v>0</v>
      </c>
      <c r="J2890" s="8">
        <v>0</v>
      </c>
      <c r="K2890" s="8">
        <v>0</v>
      </c>
      <c r="L2890" s="8">
        <v>800</v>
      </c>
      <c r="M2890" s="8">
        <f t="shared" si="154"/>
        <v>114.28571428571429</v>
      </c>
      <c r="N2890" s="8">
        <v>6</v>
      </c>
      <c r="O2890" s="8">
        <v>2</v>
      </c>
      <c r="P2890" s="8">
        <v>0</v>
      </c>
      <c r="Q2890" s="8">
        <v>2402</v>
      </c>
      <c r="R2890" s="8">
        <f t="shared" si="155"/>
        <v>343.14285714285717</v>
      </c>
      <c r="S2890" s="5">
        <v>1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115">
        <v>2521</v>
      </c>
      <c r="AF2890" s="5">
        <v>1</v>
      </c>
    </row>
    <row r="2891" spans="1:32" x14ac:dyDescent="0.25">
      <c r="A2891" s="2">
        <v>2011</v>
      </c>
      <c r="B2891" s="1" t="s">
        <v>29</v>
      </c>
      <c r="C2891" s="8">
        <v>40</v>
      </c>
      <c r="D2891" s="8">
        <v>3589</v>
      </c>
      <c r="E2891" s="8">
        <f t="shared" si="153"/>
        <v>7477.083333333333</v>
      </c>
      <c r="F2891" s="8">
        <v>10598</v>
      </c>
      <c r="G2891" s="8">
        <v>403</v>
      </c>
      <c r="H2891" s="8">
        <v>190</v>
      </c>
      <c r="I2891" s="8">
        <v>0</v>
      </c>
      <c r="J2891" s="8">
        <v>0</v>
      </c>
      <c r="K2891" s="8">
        <v>0</v>
      </c>
      <c r="L2891" s="8">
        <v>13214</v>
      </c>
      <c r="M2891" s="8">
        <f t="shared" si="154"/>
        <v>330.35</v>
      </c>
      <c r="N2891" s="8">
        <v>28</v>
      </c>
      <c r="O2891" s="8">
        <v>18</v>
      </c>
      <c r="P2891" s="8">
        <v>3</v>
      </c>
      <c r="Q2891" s="8">
        <v>55737</v>
      </c>
      <c r="R2891" s="8">
        <f t="shared" si="155"/>
        <v>1393.425</v>
      </c>
      <c r="S2891" s="5">
        <v>1</v>
      </c>
      <c r="T2891" s="5">
        <v>1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1</v>
      </c>
      <c r="AA2891" s="5">
        <v>0</v>
      </c>
      <c r="AB2891" s="5">
        <v>0</v>
      </c>
      <c r="AC2891" s="5">
        <v>1</v>
      </c>
      <c r="AD2891" s="5">
        <v>0</v>
      </c>
      <c r="AE2891" s="115">
        <v>56997</v>
      </c>
      <c r="AF2891" s="5">
        <v>1</v>
      </c>
    </row>
    <row r="2892" spans="1:32" x14ac:dyDescent="0.25">
      <c r="A2892" s="2">
        <v>2011</v>
      </c>
      <c r="B2892" s="1" t="s">
        <v>29</v>
      </c>
      <c r="C2892" s="8">
        <v>164</v>
      </c>
      <c r="D2892" s="8">
        <v>27626</v>
      </c>
      <c r="E2892" s="8">
        <f t="shared" si="153"/>
        <v>14037.60162601626</v>
      </c>
      <c r="F2892" s="8">
        <v>20626</v>
      </c>
      <c r="G2892" s="8">
        <v>239</v>
      </c>
      <c r="H2892" s="8">
        <v>76</v>
      </c>
      <c r="I2892" s="8">
        <v>0</v>
      </c>
      <c r="J2892" s="8">
        <v>0</v>
      </c>
      <c r="K2892" s="8">
        <v>0</v>
      </c>
      <c r="L2892" s="8">
        <v>58513</v>
      </c>
      <c r="M2892" s="8">
        <f t="shared" si="154"/>
        <v>356.78658536585368</v>
      </c>
      <c r="N2892" s="8">
        <v>53</v>
      </c>
      <c r="O2892" s="8">
        <v>1</v>
      </c>
      <c r="P2892" s="8">
        <v>0</v>
      </c>
      <c r="Q2892" s="8">
        <v>379977</v>
      </c>
      <c r="R2892" s="8">
        <f t="shared" si="155"/>
        <v>2316.9329268292681</v>
      </c>
      <c r="S2892" s="5">
        <v>1</v>
      </c>
      <c r="T2892" s="5">
        <v>0</v>
      </c>
      <c r="U2892" s="5">
        <v>0</v>
      </c>
      <c r="V2892" s="5">
        <v>0</v>
      </c>
      <c r="W2892" s="5">
        <v>0</v>
      </c>
      <c r="X2892" s="5">
        <v>1</v>
      </c>
      <c r="Y2892" s="5">
        <v>0</v>
      </c>
      <c r="Z2892" s="5">
        <v>1</v>
      </c>
      <c r="AA2892" s="5">
        <v>0</v>
      </c>
      <c r="AB2892" s="5">
        <v>0</v>
      </c>
      <c r="AC2892" s="5">
        <v>1</v>
      </c>
      <c r="AD2892" s="5">
        <v>0</v>
      </c>
      <c r="AE2892" s="115">
        <v>196677</v>
      </c>
      <c r="AF2892" s="5">
        <v>1</v>
      </c>
    </row>
    <row r="2893" spans="1:32" x14ac:dyDescent="0.25">
      <c r="A2893" s="2">
        <v>2011</v>
      </c>
      <c r="B2893" s="1" t="s">
        <v>29</v>
      </c>
      <c r="C2893" s="8">
        <v>1</v>
      </c>
      <c r="D2893" s="8">
        <v>55</v>
      </c>
      <c r="E2893" s="8">
        <f t="shared" si="153"/>
        <v>4583.333333333333</v>
      </c>
      <c r="F2893" s="8">
        <v>560</v>
      </c>
      <c r="G2893" s="8">
        <v>0</v>
      </c>
      <c r="H2893" s="8">
        <v>0</v>
      </c>
      <c r="I2893" s="8">
        <v>0</v>
      </c>
      <c r="J2893" s="8">
        <v>0</v>
      </c>
      <c r="K2893" s="8">
        <v>0</v>
      </c>
      <c r="L2893" s="8">
        <v>794</v>
      </c>
      <c r="M2893" s="8">
        <f t="shared" si="154"/>
        <v>794</v>
      </c>
      <c r="N2893" s="8">
        <v>3</v>
      </c>
      <c r="O2893" s="8">
        <v>0</v>
      </c>
      <c r="P2893" s="8">
        <v>0</v>
      </c>
      <c r="Q2893" s="8">
        <v>2529</v>
      </c>
      <c r="R2893" s="8">
        <f t="shared" si="155"/>
        <v>2529</v>
      </c>
      <c r="S2893" s="5">
        <v>1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115">
        <v>786</v>
      </c>
      <c r="AF2893" s="5">
        <v>0</v>
      </c>
    </row>
    <row r="2894" spans="1:32" x14ac:dyDescent="0.25">
      <c r="A2894" s="2">
        <v>2011</v>
      </c>
      <c r="B2894" s="1" t="s">
        <v>29</v>
      </c>
      <c r="C2894" s="8">
        <v>34</v>
      </c>
      <c r="D2894" s="8">
        <v>3257</v>
      </c>
      <c r="E2894" s="8">
        <f t="shared" si="153"/>
        <v>7982.8431372549021</v>
      </c>
      <c r="F2894" s="8">
        <v>1997</v>
      </c>
      <c r="G2894" s="8">
        <v>309</v>
      </c>
      <c r="H2894" s="8">
        <v>181</v>
      </c>
      <c r="I2894" s="8">
        <v>8</v>
      </c>
      <c r="J2894" s="8">
        <v>0</v>
      </c>
      <c r="K2894" s="8">
        <v>0</v>
      </c>
      <c r="L2894" s="8">
        <v>1474</v>
      </c>
      <c r="M2894" s="8">
        <f t="shared" si="154"/>
        <v>43.352941176470587</v>
      </c>
      <c r="N2894" s="8">
        <v>8</v>
      </c>
      <c r="O2894" s="8">
        <v>2</v>
      </c>
      <c r="P2894" s="8">
        <v>1</v>
      </c>
      <c r="Q2894" s="8">
        <v>17330</v>
      </c>
      <c r="R2894" s="8">
        <f t="shared" si="155"/>
        <v>509.70588235294116</v>
      </c>
      <c r="S2894" s="5">
        <v>1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  <c r="Z2894" s="5">
        <v>1</v>
      </c>
      <c r="AA2894" s="5">
        <v>0</v>
      </c>
      <c r="AB2894" s="5">
        <v>0</v>
      </c>
      <c r="AC2894" s="5">
        <v>1</v>
      </c>
      <c r="AD2894" s="5">
        <v>0</v>
      </c>
      <c r="AE2894" s="115">
        <v>4998</v>
      </c>
      <c r="AF2894" s="5">
        <v>1</v>
      </c>
    </row>
    <row r="2895" spans="1:32" x14ac:dyDescent="0.25">
      <c r="A2895" s="2">
        <v>2011</v>
      </c>
      <c r="B2895" s="1" t="s">
        <v>29</v>
      </c>
      <c r="C2895" s="8">
        <v>3</v>
      </c>
      <c r="D2895" s="8">
        <v>214</v>
      </c>
      <c r="E2895" s="8">
        <f t="shared" si="153"/>
        <v>5944.4444444444434</v>
      </c>
      <c r="F2895" s="8">
        <v>780</v>
      </c>
      <c r="G2895" s="8">
        <v>0</v>
      </c>
      <c r="H2895" s="8">
        <v>0</v>
      </c>
      <c r="I2895" s="8">
        <v>0</v>
      </c>
      <c r="J2895" s="8">
        <v>0</v>
      </c>
      <c r="K2895" s="8">
        <v>0</v>
      </c>
      <c r="L2895" s="8">
        <v>1880</v>
      </c>
      <c r="M2895" s="8">
        <f t="shared" si="154"/>
        <v>626.66666666666663</v>
      </c>
      <c r="N2895" s="8">
        <v>11</v>
      </c>
      <c r="O2895" s="8">
        <v>4</v>
      </c>
      <c r="P2895" s="8">
        <v>0</v>
      </c>
      <c r="Q2895" s="8">
        <v>1915</v>
      </c>
      <c r="R2895" s="8">
        <f t="shared" si="155"/>
        <v>638.33333333333337</v>
      </c>
      <c r="S2895" s="5">
        <v>1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115">
        <v>527</v>
      </c>
      <c r="AF2895" s="5">
        <v>1</v>
      </c>
    </row>
    <row r="2896" spans="1:32" x14ac:dyDescent="0.25">
      <c r="A2896" s="2">
        <v>2011</v>
      </c>
      <c r="B2896" s="1" t="s">
        <v>29</v>
      </c>
      <c r="C2896" s="8">
        <v>39</v>
      </c>
      <c r="D2896" s="8">
        <v>2339</v>
      </c>
      <c r="E2896" s="8">
        <f t="shared" si="153"/>
        <v>4997.863247863248</v>
      </c>
      <c r="F2896" s="8">
        <v>800</v>
      </c>
      <c r="G2896" s="8">
        <v>186</v>
      </c>
      <c r="H2896" s="8">
        <v>160</v>
      </c>
      <c r="I2896" s="8">
        <v>0</v>
      </c>
      <c r="J2896" s="8">
        <v>0</v>
      </c>
      <c r="K2896" s="8">
        <v>0</v>
      </c>
      <c r="L2896" s="8">
        <v>650</v>
      </c>
      <c r="M2896" s="8">
        <f t="shared" si="154"/>
        <v>16.666666666666668</v>
      </c>
      <c r="N2896" s="8">
        <v>2</v>
      </c>
      <c r="O2896" s="8">
        <v>1</v>
      </c>
      <c r="P2896" s="8">
        <v>0</v>
      </c>
      <c r="Q2896" s="8">
        <v>4418</v>
      </c>
      <c r="R2896" s="8">
        <f t="shared" si="155"/>
        <v>113.28205128205128</v>
      </c>
      <c r="S2896" s="5">
        <v>1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1</v>
      </c>
      <c r="AA2896" s="5">
        <v>0</v>
      </c>
      <c r="AB2896" s="5">
        <v>0</v>
      </c>
      <c r="AC2896" s="5">
        <v>1</v>
      </c>
      <c r="AD2896" s="5">
        <v>0</v>
      </c>
      <c r="AE2896" s="115">
        <v>5810</v>
      </c>
      <c r="AF2896" s="5">
        <v>1</v>
      </c>
    </row>
    <row r="2897" spans="1:32" x14ac:dyDescent="0.25">
      <c r="A2897" s="2">
        <v>2011</v>
      </c>
      <c r="B2897" s="1" t="s">
        <v>30</v>
      </c>
      <c r="C2897" s="8">
        <v>83</v>
      </c>
      <c r="D2897" s="8">
        <v>4927</v>
      </c>
      <c r="E2897" s="8">
        <f t="shared" si="153"/>
        <v>4946.787148594377</v>
      </c>
      <c r="F2897" s="8">
        <v>2849</v>
      </c>
      <c r="G2897" s="8">
        <v>438</v>
      </c>
      <c r="H2897" s="8">
        <v>230</v>
      </c>
      <c r="I2897" s="8">
        <v>0</v>
      </c>
      <c r="J2897" s="8">
        <v>0</v>
      </c>
      <c r="K2897" s="8">
        <v>0</v>
      </c>
      <c r="L2897" s="8">
        <v>2921</v>
      </c>
      <c r="M2897" s="8">
        <f t="shared" si="154"/>
        <v>35.192771084337352</v>
      </c>
      <c r="N2897" s="8">
        <v>8</v>
      </c>
      <c r="O2897" s="8">
        <v>4</v>
      </c>
      <c r="P2897" s="8">
        <v>0</v>
      </c>
      <c r="Q2897" s="8">
        <v>27602</v>
      </c>
      <c r="R2897" s="8">
        <f t="shared" si="155"/>
        <v>332.5542168674699</v>
      </c>
      <c r="S2897" s="5">
        <v>1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1</v>
      </c>
      <c r="AA2897" s="5">
        <v>0</v>
      </c>
      <c r="AB2897" s="5">
        <v>0</v>
      </c>
      <c r="AC2897" s="5">
        <v>1</v>
      </c>
      <c r="AD2897" s="5">
        <v>0</v>
      </c>
      <c r="AE2897" s="115">
        <v>9905</v>
      </c>
      <c r="AF2897" s="5">
        <v>0</v>
      </c>
    </row>
    <row r="2898" spans="1:32" x14ac:dyDescent="0.25">
      <c r="A2898" s="2">
        <v>2011</v>
      </c>
      <c r="B2898" s="1" t="s">
        <v>29</v>
      </c>
      <c r="C2898" s="8">
        <v>8</v>
      </c>
      <c r="D2898" s="8">
        <v>550</v>
      </c>
      <c r="E2898" s="8">
        <f t="shared" si="153"/>
        <v>5729.166666666667</v>
      </c>
      <c r="F2898" s="8">
        <v>2009</v>
      </c>
      <c r="G2898" s="8">
        <v>136</v>
      </c>
      <c r="H2898" s="8">
        <v>57</v>
      </c>
      <c r="I2898" s="8">
        <v>0</v>
      </c>
      <c r="J2898" s="8">
        <v>0</v>
      </c>
      <c r="K2898" s="8">
        <v>0</v>
      </c>
      <c r="L2898" s="8">
        <v>540</v>
      </c>
      <c r="M2898" s="8">
        <f t="shared" si="154"/>
        <v>67.5</v>
      </c>
      <c r="N2898" s="8">
        <v>3</v>
      </c>
      <c r="O2898" s="8">
        <v>2</v>
      </c>
      <c r="P2898" s="8">
        <v>0</v>
      </c>
      <c r="Q2898" s="8">
        <v>1703</v>
      </c>
      <c r="R2898" s="8">
        <f t="shared" si="155"/>
        <v>212.875</v>
      </c>
      <c r="S2898" s="5">
        <v>1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1</v>
      </c>
      <c r="AA2898" s="5">
        <v>0</v>
      </c>
      <c r="AB2898" s="5">
        <v>0</v>
      </c>
      <c r="AC2898" s="5">
        <v>1</v>
      </c>
      <c r="AD2898" s="5">
        <v>0</v>
      </c>
      <c r="AE2898" s="115">
        <v>1724</v>
      </c>
      <c r="AF2898" s="5">
        <v>1</v>
      </c>
    </row>
    <row r="2899" spans="1:32" x14ac:dyDescent="0.25">
      <c r="A2899" s="2">
        <v>2011</v>
      </c>
      <c r="B2899" s="1" t="s">
        <v>30</v>
      </c>
      <c r="C2899" s="8">
        <v>39</v>
      </c>
      <c r="D2899" s="8">
        <v>2790</v>
      </c>
      <c r="E2899" s="8">
        <f t="shared" si="153"/>
        <v>5961.538461538461</v>
      </c>
      <c r="F2899" s="8">
        <v>4536</v>
      </c>
      <c r="G2899" s="8">
        <v>279</v>
      </c>
      <c r="H2899" s="8">
        <v>279</v>
      </c>
      <c r="I2899" s="8">
        <v>0</v>
      </c>
      <c r="J2899" s="8">
        <v>0</v>
      </c>
      <c r="K2899" s="8">
        <v>0</v>
      </c>
      <c r="L2899" s="8">
        <v>5523</v>
      </c>
      <c r="M2899" s="8">
        <f t="shared" si="154"/>
        <v>141.61538461538461</v>
      </c>
      <c r="N2899" s="8">
        <v>5</v>
      </c>
      <c r="O2899" s="8">
        <v>5</v>
      </c>
      <c r="P2899" s="8">
        <v>0</v>
      </c>
      <c r="Q2899" s="8">
        <v>35070</v>
      </c>
      <c r="R2899" s="8">
        <f t="shared" si="155"/>
        <v>899.23076923076928</v>
      </c>
      <c r="S2899" s="5">
        <v>1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1</v>
      </c>
      <c r="AA2899" s="5">
        <v>0</v>
      </c>
      <c r="AB2899" s="5">
        <v>0</v>
      </c>
      <c r="AC2899" s="5">
        <v>1</v>
      </c>
      <c r="AD2899" s="5">
        <v>0</v>
      </c>
      <c r="AE2899" s="115">
        <v>15181</v>
      </c>
      <c r="AF2899" s="5">
        <v>1</v>
      </c>
    </row>
    <row r="2900" spans="1:32" x14ac:dyDescent="0.25">
      <c r="A2900" s="2">
        <v>2011</v>
      </c>
      <c r="B2900" s="1" t="s">
        <v>30</v>
      </c>
      <c r="C2900" s="8">
        <v>22</v>
      </c>
      <c r="D2900" s="8">
        <v>1557</v>
      </c>
      <c r="E2900" s="8">
        <f t="shared" si="153"/>
        <v>5897.7272727272721</v>
      </c>
      <c r="F2900" s="8">
        <v>460</v>
      </c>
      <c r="G2900" s="8">
        <v>115</v>
      </c>
      <c r="H2900" s="8">
        <v>65</v>
      </c>
      <c r="I2900" s="8">
        <v>0</v>
      </c>
      <c r="J2900" s="8">
        <v>0</v>
      </c>
      <c r="K2900" s="8">
        <v>0</v>
      </c>
      <c r="L2900" s="8">
        <v>2020</v>
      </c>
      <c r="M2900" s="8">
        <f t="shared" si="154"/>
        <v>91.818181818181813</v>
      </c>
      <c r="N2900" s="8">
        <v>5</v>
      </c>
      <c r="O2900" s="8">
        <v>2</v>
      </c>
      <c r="P2900" s="8">
        <v>0</v>
      </c>
      <c r="Q2900" s="8">
        <v>349</v>
      </c>
      <c r="R2900" s="8">
        <f t="shared" si="155"/>
        <v>15.863636363636363</v>
      </c>
      <c r="S2900" s="5">
        <v>1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1</v>
      </c>
      <c r="AA2900" s="5">
        <v>0</v>
      </c>
      <c r="AB2900" s="5">
        <v>0</v>
      </c>
      <c r="AC2900" s="5">
        <v>1</v>
      </c>
      <c r="AD2900" s="5">
        <v>0</v>
      </c>
      <c r="AE2900" s="115">
        <v>13004</v>
      </c>
      <c r="AF2900" s="5">
        <v>0</v>
      </c>
    </row>
    <row r="2901" spans="1:32" x14ac:dyDescent="0.25">
      <c r="A2901" s="2">
        <v>2011</v>
      </c>
      <c r="B2901" s="1" t="s">
        <v>30</v>
      </c>
      <c r="C2901" s="8">
        <v>1</v>
      </c>
      <c r="D2901" s="8">
        <v>111</v>
      </c>
      <c r="E2901" s="8">
        <f t="shared" si="153"/>
        <v>9250</v>
      </c>
      <c r="F2901" s="8">
        <v>3427</v>
      </c>
      <c r="G2901" s="8">
        <v>0</v>
      </c>
      <c r="H2901" s="8">
        <v>0</v>
      </c>
      <c r="I2901" s="8">
        <v>0</v>
      </c>
      <c r="J2901" s="8">
        <v>0</v>
      </c>
      <c r="K2901" s="8">
        <v>0</v>
      </c>
      <c r="L2901" s="8">
        <v>914</v>
      </c>
      <c r="M2901" s="8">
        <f t="shared" si="154"/>
        <v>914</v>
      </c>
      <c r="N2901" s="8">
        <v>0</v>
      </c>
      <c r="O2901" s="8">
        <v>0</v>
      </c>
      <c r="P2901" s="8">
        <v>0</v>
      </c>
      <c r="Q2901" s="8">
        <v>15780</v>
      </c>
      <c r="R2901" s="8">
        <f t="shared" si="155"/>
        <v>15780</v>
      </c>
      <c r="S2901" s="5">
        <v>1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0</v>
      </c>
      <c r="AD2901" s="5">
        <v>0</v>
      </c>
      <c r="AE2901" s="115">
        <v>2559</v>
      </c>
      <c r="AF2901" s="5">
        <v>0</v>
      </c>
    </row>
    <row r="2902" spans="1:32" x14ac:dyDescent="0.25">
      <c r="A2902" s="2">
        <v>2011</v>
      </c>
      <c r="B2902" s="1" t="s">
        <v>33</v>
      </c>
      <c r="C2902" s="8">
        <v>33</v>
      </c>
      <c r="D2902" s="8">
        <v>2791</v>
      </c>
      <c r="E2902" s="8">
        <f t="shared" si="153"/>
        <v>7047.9797979797986</v>
      </c>
      <c r="F2902" s="8">
        <v>3475</v>
      </c>
      <c r="G2902" s="8">
        <v>167</v>
      </c>
      <c r="H2902" s="8">
        <v>105</v>
      </c>
      <c r="I2902" s="8">
        <v>0</v>
      </c>
      <c r="J2902" s="8">
        <v>0</v>
      </c>
      <c r="K2902" s="8">
        <v>0</v>
      </c>
      <c r="L2902" s="8">
        <v>3038</v>
      </c>
      <c r="M2902" s="8">
        <f t="shared" si="154"/>
        <v>92.060606060606062</v>
      </c>
      <c r="N2902" s="8">
        <v>7</v>
      </c>
      <c r="O2902" s="8">
        <v>2</v>
      </c>
      <c r="P2902" s="8">
        <v>0</v>
      </c>
      <c r="Q2902" s="8">
        <v>8459</v>
      </c>
      <c r="R2902" s="8">
        <f t="shared" si="155"/>
        <v>256.33333333333331</v>
      </c>
      <c r="S2902" s="5">
        <v>1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1</v>
      </c>
      <c r="AA2902" s="5">
        <v>0</v>
      </c>
      <c r="AB2902" s="5">
        <v>0</v>
      </c>
      <c r="AC2902" s="5">
        <v>1</v>
      </c>
      <c r="AD2902" s="5">
        <v>0</v>
      </c>
      <c r="AE2902" s="115">
        <v>4718</v>
      </c>
      <c r="AF2902" s="5">
        <v>0</v>
      </c>
    </row>
    <row r="2903" spans="1:32" x14ac:dyDescent="0.25">
      <c r="A2903" s="2">
        <v>2011</v>
      </c>
      <c r="B2903" s="1" t="s">
        <v>33</v>
      </c>
      <c r="C2903" s="8">
        <v>106</v>
      </c>
      <c r="D2903" s="8">
        <v>10583</v>
      </c>
      <c r="E2903" s="8">
        <f t="shared" si="153"/>
        <v>8319.968553459119</v>
      </c>
      <c r="F2903" s="8">
        <v>5421</v>
      </c>
      <c r="G2903" s="8">
        <v>1130</v>
      </c>
      <c r="H2903" s="8">
        <v>511</v>
      </c>
      <c r="I2903" s="8">
        <v>0</v>
      </c>
      <c r="J2903" s="8">
        <v>0</v>
      </c>
      <c r="K2903" s="8">
        <v>0</v>
      </c>
      <c r="L2903" s="8">
        <v>8793</v>
      </c>
      <c r="M2903" s="8">
        <f t="shared" si="154"/>
        <v>82.952830188679243</v>
      </c>
      <c r="N2903" s="8">
        <v>23</v>
      </c>
      <c r="O2903" s="8">
        <v>8</v>
      </c>
      <c r="P2903" s="8">
        <v>2</v>
      </c>
      <c r="Q2903" s="8">
        <v>72399</v>
      </c>
      <c r="R2903" s="8">
        <f t="shared" si="155"/>
        <v>683.0094339622641</v>
      </c>
      <c r="S2903" s="5">
        <v>1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1</v>
      </c>
      <c r="AA2903" s="5">
        <v>0</v>
      </c>
      <c r="AB2903" s="5">
        <v>0</v>
      </c>
      <c r="AC2903" s="5">
        <v>1</v>
      </c>
      <c r="AD2903" s="5">
        <v>0</v>
      </c>
      <c r="AE2903" s="115">
        <v>50970</v>
      </c>
      <c r="AF2903" s="5">
        <v>0</v>
      </c>
    </row>
    <row r="2904" spans="1:32" x14ac:dyDescent="0.25">
      <c r="A2904" s="2">
        <v>2011</v>
      </c>
      <c r="B2904" s="1" t="s">
        <v>31</v>
      </c>
      <c r="C2904" s="8">
        <v>75</v>
      </c>
      <c r="D2904" s="8">
        <v>10443</v>
      </c>
      <c r="E2904" s="8">
        <f t="shared" si="153"/>
        <v>11603.333333333334</v>
      </c>
      <c r="F2904" s="8">
        <v>2215</v>
      </c>
      <c r="G2904" s="8">
        <v>0</v>
      </c>
      <c r="H2904" s="8">
        <v>0</v>
      </c>
      <c r="I2904" s="8">
        <v>0</v>
      </c>
      <c r="J2904" s="8">
        <v>0</v>
      </c>
      <c r="K2904" s="8">
        <v>0</v>
      </c>
      <c r="L2904" s="8">
        <v>3985</v>
      </c>
      <c r="M2904" s="8">
        <f t="shared" si="154"/>
        <v>53.133333333333333</v>
      </c>
      <c r="N2904" s="8">
        <v>11</v>
      </c>
      <c r="O2904" s="8">
        <v>1</v>
      </c>
      <c r="P2904" s="8">
        <v>0</v>
      </c>
      <c r="Q2904" s="8">
        <v>58429</v>
      </c>
      <c r="R2904" s="8">
        <f t="shared" si="155"/>
        <v>779.05333333333328</v>
      </c>
      <c r="S2904" s="5">
        <v>1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115">
        <v>34442</v>
      </c>
      <c r="AF2904" s="5">
        <v>1</v>
      </c>
    </row>
    <row r="2905" spans="1:32" x14ac:dyDescent="0.25">
      <c r="A2905" s="2">
        <v>2011</v>
      </c>
      <c r="B2905" s="1" t="s">
        <v>29</v>
      </c>
      <c r="C2905" s="8">
        <v>30</v>
      </c>
      <c r="D2905" s="8">
        <v>3910</v>
      </c>
      <c r="E2905" s="8">
        <f t="shared" si="153"/>
        <v>10861.111111111113</v>
      </c>
      <c r="F2905" s="8">
        <v>1726</v>
      </c>
      <c r="G2905" s="8">
        <v>0</v>
      </c>
      <c r="H2905" s="8">
        <v>0</v>
      </c>
      <c r="I2905" s="8">
        <v>0</v>
      </c>
      <c r="J2905" s="8">
        <v>0</v>
      </c>
      <c r="K2905" s="8">
        <v>0</v>
      </c>
      <c r="L2905" s="8">
        <v>2444</v>
      </c>
      <c r="M2905" s="8">
        <f t="shared" si="154"/>
        <v>81.466666666666669</v>
      </c>
      <c r="N2905" s="8">
        <v>10</v>
      </c>
      <c r="O2905" s="8">
        <v>1</v>
      </c>
      <c r="P2905" s="8">
        <v>0</v>
      </c>
      <c r="Q2905" s="8">
        <v>16781</v>
      </c>
      <c r="R2905" s="8">
        <f t="shared" si="155"/>
        <v>559.36666666666667</v>
      </c>
      <c r="S2905" s="5">
        <v>1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115">
        <v>18540</v>
      </c>
      <c r="AF2905" s="5">
        <v>1</v>
      </c>
    </row>
    <row r="2906" spans="1:32" x14ac:dyDescent="0.25">
      <c r="A2906" s="2">
        <v>2011</v>
      </c>
      <c r="B2906" s="1" t="s">
        <v>29</v>
      </c>
      <c r="C2906" s="8">
        <v>7</v>
      </c>
      <c r="D2906" s="8">
        <v>475</v>
      </c>
      <c r="E2906" s="8">
        <f t="shared" si="153"/>
        <v>5654.7619047619055</v>
      </c>
      <c r="F2906" s="8">
        <v>11747</v>
      </c>
      <c r="G2906" s="8">
        <v>0</v>
      </c>
      <c r="H2906" s="8">
        <v>0</v>
      </c>
      <c r="I2906" s="8">
        <v>0</v>
      </c>
      <c r="J2906" s="8">
        <v>0</v>
      </c>
      <c r="K2906" s="8">
        <v>0</v>
      </c>
      <c r="L2906" s="8">
        <v>2016</v>
      </c>
      <c r="M2906" s="8">
        <f t="shared" si="154"/>
        <v>288</v>
      </c>
      <c r="N2906" s="8">
        <v>9</v>
      </c>
      <c r="O2906" s="8">
        <v>0</v>
      </c>
      <c r="P2906" s="8">
        <v>0</v>
      </c>
      <c r="Q2906" s="8">
        <v>42247</v>
      </c>
      <c r="R2906" s="8">
        <f t="shared" si="155"/>
        <v>6035.2857142857147</v>
      </c>
      <c r="S2906" s="5">
        <v>1</v>
      </c>
      <c r="T2906" s="5">
        <v>1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115">
        <v>12318</v>
      </c>
      <c r="AF2906" s="5">
        <v>0</v>
      </c>
    </row>
    <row r="2907" spans="1:32" x14ac:dyDescent="0.25">
      <c r="A2907" s="2">
        <v>2011</v>
      </c>
      <c r="B2907" s="1" t="s">
        <v>29</v>
      </c>
      <c r="C2907" s="8">
        <v>4</v>
      </c>
      <c r="D2907" s="8">
        <v>150</v>
      </c>
      <c r="E2907" s="8">
        <f t="shared" si="153"/>
        <v>3125</v>
      </c>
      <c r="F2907" s="8">
        <v>250</v>
      </c>
      <c r="G2907" s="8">
        <v>0</v>
      </c>
      <c r="H2907" s="8">
        <v>0</v>
      </c>
      <c r="I2907" s="8">
        <v>0</v>
      </c>
      <c r="J2907" s="8">
        <v>0</v>
      </c>
      <c r="K2907" s="8">
        <v>0</v>
      </c>
      <c r="L2907" s="8">
        <v>210</v>
      </c>
      <c r="M2907" s="8">
        <f t="shared" si="154"/>
        <v>52.5</v>
      </c>
      <c r="N2907" s="8">
        <v>2</v>
      </c>
      <c r="O2907" s="8">
        <v>1</v>
      </c>
      <c r="P2907" s="8">
        <v>0</v>
      </c>
      <c r="Q2907" s="8">
        <v>185</v>
      </c>
      <c r="R2907" s="8">
        <f t="shared" si="155"/>
        <v>46.25</v>
      </c>
      <c r="S2907" s="5">
        <v>1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0</v>
      </c>
      <c r="AD2907" s="5">
        <v>0</v>
      </c>
      <c r="AE2907" s="115">
        <v>416</v>
      </c>
      <c r="AF2907" s="5">
        <v>1</v>
      </c>
    </row>
    <row r="2908" spans="1:32" x14ac:dyDescent="0.25">
      <c r="A2908" s="2">
        <v>2011</v>
      </c>
      <c r="B2908" s="1" t="s">
        <v>29</v>
      </c>
      <c r="C2908" s="8">
        <v>9</v>
      </c>
      <c r="D2908" s="8">
        <v>864</v>
      </c>
      <c r="E2908" s="8">
        <f t="shared" ref="E2908:E2960" si="156">D2908/C2908/12*1000</f>
        <v>8000</v>
      </c>
      <c r="F2908" s="8">
        <v>2299</v>
      </c>
      <c r="G2908" s="8">
        <v>0</v>
      </c>
      <c r="H2908" s="8">
        <v>0</v>
      </c>
      <c r="I2908" s="8">
        <v>0</v>
      </c>
      <c r="J2908" s="8">
        <v>0</v>
      </c>
      <c r="K2908" s="8">
        <v>0</v>
      </c>
      <c r="L2908" s="8">
        <v>1301</v>
      </c>
      <c r="M2908" s="8">
        <f t="shared" si="154"/>
        <v>144.55555555555554</v>
      </c>
      <c r="N2908" s="8">
        <v>9</v>
      </c>
      <c r="O2908" s="8">
        <v>1</v>
      </c>
      <c r="P2908" s="8">
        <v>0</v>
      </c>
      <c r="Q2908" s="8">
        <v>3885</v>
      </c>
      <c r="R2908" s="8">
        <f t="shared" si="155"/>
        <v>431.66666666666669</v>
      </c>
      <c r="S2908" s="5">
        <v>1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0</v>
      </c>
      <c r="AD2908" s="5">
        <v>0</v>
      </c>
      <c r="AE2908" s="115">
        <v>1547</v>
      </c>
      <c r="AF2908" s="5">
        <v>1</v>
      </c>
    </row>
    <row r="2909" spans="1:32" x14ac:dyDescent="0.25">
      <c r="A2909" s="2">
        <v>2011</v>
      </c>
      <c r="B2909" s="1" t="s">
        <v>29</v>
      </c>
      <c r="C2909" s="8">
        <v>14</v>
      </c>
      <c r="D2909" s="8">
        <v>1181</v>
      </c>
      <c r="E2909" s="8">
        <f t="shared" si="156"/>
        <v>7029.7619047619055</v>
      </c>
      <c r="F2909" s="8">
        <v>1183</v>
      </c>
      <c r="G2909" s="8">
        <v>0</v>
      </c>
      <c r="H2909" s="8">
        <v>0</v>
      </c>
      <c r="I2909" s="8">
        <v>0</v>
      </c>
      <c r="J2909" s="8">
        <v>0</v>
      </c>
      <c r="K2909" s="8">
        <v>0</v>
      </c>
      <c r="L2909" s="8">
        <v>2960</v>
      </c>
      <c r="M2909" s="8">
        <f t="shared" si="154"/>
        <v>211.42857142857142</v>
      </c>
      <c r="N2909" s="8">
        <v>10</v>
      </c>
      <c r="O2909" s="8">
        <v>3</v>
      </c>
      <c r="P2909" s="8">
        <v>0</v>
      </c>
      <c r="Q2909" s="8">
        <v>14229</v>
      </c>
      <c r="R2909" s="8">
        <f t="shared" si="155"/>
        <v>1016.3571428571429</v>
      </c>
      <c r="S2909" s="5">
        <v>1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115">
        <v>5667</v>
      </c>
      <c r="AF2909" s="5">
        <v>1</v>
      </c>
    </row>
    <row r="2910" spans="1:32" x14ac:dyDescent="0.25">
      <c r="A2910" s="2">
        <v>2011</v>
      </c>
      <c r="B2910" s="1" t="s">
        <v>29</v>
      </c>
      <c r="C2910" s="8">
        <v>23</v>
      </c>
      <c r="D2910" s="8">
        <v>1258</v>
      </c>
      <c r="E2910" s="8">
        <f t="shared" si="156"/>
        <v>4557.971014492754</v>
      </c>
      <c r="F2910" s="8">
        <v>2285</v>
      </c>
      <c r="G2910" s="8">
        <v>0</v>
      </c>
      <c r="H2910" s="8">
        <v>0</v>
      </c>
      <c r="I2910" s="8">
        <v>0</v>
      </c>
      <c r="J2910" s="8">
        <v>0</v>
      </c>
      <c r="K2910" s="8">
        <v>0</v>
      </c>
      <c r="L2910" s="8">
        <v>1689</v>
      </c>
      <c r="M2910" s="8">
        <f t="shared" si="154"/>
        <v>73.434782608695656</v>
      </c>
      <c r="N2910" s="8">
        <v>6</v>
      </c>
      <c r="O2910" s="8">
        <v>1</v>
      </c>
      <c r="P2910" s="8">
        <v>1</v>
      </c>
      <c r="Q2910" s="8">
        <v>18189</v>
      </c>
      <c r="R2910" s="8">
        <f t="shared" si="155"/>
        <v>790.82608695652175</v>
      </c>
      <c r="S2910" s="5">
        <v>1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0</v>
      </c>
      <c r="AD2910" s="5">
        <v>0</v>
      </c>
      <c r="AE2910" s="115">
        <v>3253</v>
      </c>
      <c r="AF2910" s="5">
        <v>1</v>
      </c>
    </row>
    <row r="2911" spans="1:32" x14ac:dyDescent="0.25">
      <c r="A2911" s="2">
        <v>2011</v>
      </c>
      <c r="B2911" s="1" t="s">
        <v>29</v>
      </c>
      <c r="C2911" s="8">
        <v>14</v>
      </c>
      <c r="D2911" s="8">
        <v>1204</v>
      </c>
      <c r="E2911" s="8">
        <f t="shared" si="156"/>
        <v>7166.666666666667</v>
      </c>
      <c r="F2911" s="8">
        <v>3935</v>
      </c>
      <c r="G2911" s="8">
        <v>0</v>
      </c>
      <c r="H2911" s="8">
        <v>0</v>
      </c>
      <c r="I2911" s="8">
        <v>0</v>
      </c>
      <c r="J2911" s="8">
        <v>0</v>
      </c>
      <c r="K2911" s="8">
        <v>0</v>
      </c>
      <c r="L2911" s="8">
        <v>5582</v>
      </c>
      <c r="M2911" s="8">
        <f t="shared" si="154"/>
        <v>398.71428571428572</v>
      </c>
      <c r="N2911" s="8">
        <v>13</v>
      </c>
      <c r="O2911" s="8">
        <v>4</v>
      </c>
      <c r="P2911" s="8">
        <v>0</v>
      </c>
      <c r="Q2911" s="8">
        <v>24352</v>
      </c>
      <c r="R2911" s="8">
        <f t="shared" si="155"/>
        <v>1739.4285714285713</v>
      </c>
      <c r="S2911" s="5">
        <v>1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0</v>
      </c>
      <c r="AD2911" s="5">
        <v>0</v>
      </c>
      <c r="AE2911" s="115">
        <v>13334</v>
      </c>
      <c r="AF2911" s="5">
        <v>1</v>
      </c>
    </row>
    <row r="2912" spans="1:32" x14ac:dyDescent="0.25">
      <c r="A2912" s="2">
        <v>2011</v>
      </c>
      <c r="B2912" s="1" t="s">
        <v>29</v>
      </c>
      <c r="C2912" s="8">
        <v>8</v>
      </c>
      <c r="D2912" s="8">
        <v>603</v>
      </c>
      <c r="E2912" s="8">
        <f t="shared" si="156"/>
        <v>6281.25</v>
      </c>
      <c r="F2912" s="8">
        <v>1313</v>
      </c>
      <c r="G2912" s="8">
        <v>0</v>
      </c>
      <c r="H2912" s="8">
        <v>0</v>
      </c>
      <c r="I2912" s="8">
        <v>0</v>
      </c>
      <c r="J2912" s="8">
        <v>0</v>
      </c>
      <c r="K2912" s="8">
        <v>0</v>
      </c>
      <c r="L2912" s="8">
        <v>2980</v>
      </c>
      <c r="M2912" s="8">
        <f t="shared" si="154"/>
        <v>372.5</v>
      </c>
      <c r="N2912" s="8">
        <v>8</v>
      </c>
      <c r="O2912" s="8">
        <v>5</v>
      </c>
      <c r="P2912" s="8">
        <v>0</v>
      </c>
      <c r="Q2912" s="8">
        <v>19014</v>
      </c>
      <c r="R2912" s="8">
        <f t="shared" si="155"/>
        <v>2376.75</v>
      </c>
      <c r="S2912" s="5">
        <v>1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0</v>
      </c>
      <c r="AD2912" s="5">
        <v>0</v>
      </c>
      <c r="AE2912" s="115">
        <v>4029</v>
      </c>
      <c r="AF2912" s="5">
        <v>1</v>
      </c>
    </row>
    <row r="2913" spans="1:32" x14ac:dyDescent="0.25">
      <c r="A2913" s="2">
        <v>2011</v>
      </c>
      <c r="B2913" s="1" t="s">
        <v>30</v>
      </c>
      <c r="C2913" s="8">
        <v>43</v>
      </c>
      <c r="D2913" s="8">
        <v>4169</v>
      </c>
      <c r="E2913" s="8">
        <f t="shared" si="156"/>
        <v>8079.4573643410849</v>
      </c>
      <c r="F2913" s="8">
        <v>3723</v>
      </c>
      <c r="G2913" s="8">
        <v>300</v>
      </c>
      <c r="H2913" s="8">
        <v>235</v>
      </c>
      <c r="I2913" s="8">
        <v>0</v>
      </c>
      <c r="J2913" s="8">
        <v>0</v>
      </c>
      <c r="K2913" s="8">
        <v>0</v>
      </c>
      <c r="L2913" s="8">
        <v>6949</v>
      </c>
      <c r="M2913" s="8">
        <f t="shared" si="154"/>
        <v>161.6046511627907</v>
      </c>
      <c r="N2913" s="8">
        <v>20</v>
      </c>
      <c r="O2913" s="8">
        <v>5</v>
      </c>
      <c r="P2913" s="8">
        <v>0</v>
      </c>
      <c r="Q2913" s="8">
        <v>34081</v>
      </c>
      <c r="R2913" s="8">
        <f t="shared" si="155"/>
        <v>792.58139534883719</v>
      </c>
      <c r="S2913" s="5">
        <v>1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1</v>
      </c>
      <c r="AA2913" s="5">
        <v>0</v>
      </c>
      <c r="AB2913" s="5">
        <v>0</v>
      </c>
      <c r="AC2913" s="5">
        <v>1</v>
      </c>
      <c r="AD2913" s="5">
        <v>0</v>
      </c>
      <c r="AE2913" s="115">
        <v>11159</v>
      </c>
      <c r="AF2913" s="5">
        <v>0</v>
      </c>
    </row>
    <row r="2914" spans="1:32" x14ac:dyDescent="0.25">
      <c r="A2914" s="2">
        <v>2011</v>
      </c>
      <c r="B2914" s="1" t="s">
        <v>30</v>
      </c>
      <c r="C2914" s="8">
        <v>20</v>
      </c>
      <c r="D2914" s="8">
        <v>2100</v>
      </c>
      <c r="E2914" s="8">
        <f t="shared" si="156"/>
        <v>8750</v>
      </c>
      <c r="F2914" s="8">
        <v>1786</v>
      </c>
      <c r="G2914" s="8">
        <v>153</v>
      </c>
      <c r="H2914" s="8">
        <v>0</v>
      </c>
      <c r="I2914" s="8">
        <v>0</v>
      </c>
      <c r="J2914" s="8">
        <v>0</v>
      </c>
      <c r="K2914" s="8">
        <v>0</v>
      </c>
      <c r="L2914" s="8">
        <v>3173</v>
      </c>
      <c r="M2914" s="8">
        <f t="shared" si="154"/>
        <v>158.65</v>
      </c>
      <c r="N2914" s="8">
        <v>9</v>
      </c>
      <c r="O2914" s="8">
        <v>3</v>
      </c>
      <c r="P2914" s="8">
        <v>0</v>
      </c>
      <c r="Q2914" s="8">
        <v>20163</v>
      </c>
      <c r="R2914" s="8">
        <f t="shared" si="155"/>
        <v>1008.15</v>
      </c>
      <c r="S2914" s="5">
        <v>1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1</v>
      </c>
      <c r="AA2914" s="5">
        <v>0</v>
      </c>
      <c r="AB2914" s="5">
        <v>0</v>
      </c>
      <c r="AC2914" s="5">
        <v>0</v>
      </c>
      <c r="AD2914" s="5">
        <v>0</v>
      </c>
      <c r="AE2914" s="115">
        <v>4821</v>
      </c>
      <c r="AF2914" s="5">
        <v>1</v>
      </c>
    </row>
    <row r="2915" spans="1:32" x14ac:dyDescent="0.25">
      <c r="A2915" s="2">
        <v>2011</v>
      </c>
      <c r="B2915" s="1" t="s">
        <v>30</v>
      </c>
      <c r="C2915" s="8">
        <v>31</v>
      </c>
      <c r="D2915" s="8">
        <v>2866</v>
      </c>
      <c r="E2915" s="8">
        <f t="shared" si="156"/>
        <v>7704.3010752688169</v>
      </c>
      <c r="F2915" s="8">
        <v>1991</v>
      </c>
      <c r="G2915" s="8">
        <v>178</v>
      </c>
      <c r="H2915" s="8">
        <v>105</v>
      </c>
      <c r="I2915" s="8">
        <v>0</v>
      </c>
      <c r="J2915" s="8">
        <v>0</v>
      </c>
      <c r="K2915" s="8">
        <v>0</v>
      </c>
      <c r="L2915" s="8">
        <v>4375</v>
      </c>
      <c r="M2915" s="8">
        <f t="shared" si="154"/>
        <v>141.12903225806451</v>
      </c>
      <c r="N2915" s="8">
        <v>11</v>
      </c>
      <c r="O2915" s="8">
        <v>4</v>
      </c>
      <c r="P2915" s="8">
        <v>0</v>
      </c>
      <c r="Q2915" s="8">
        <v>27525</v>
      </c>
      <c r="R2915" s="8">
        <f t="shared" si="155"/>
        <v>887.90322580645159</v>
      </c>
      <c r="S2915" s="5">
        <v>1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  <c r="Z2915" s="5">
        <v>1</v>
      </c>
      <c r="AA2915" s="5">
        <v>0</v>
      </c>
      <c r="AB2915" s="5">
        <v>0</v>
      </c>
      <c r="AC2915" s="5">
        <v>1</v>
      </c>
      <c r="AD2915" s="5">
        <v>0</v>
      </c>
      <c r="AE2915" s="115">
        <v>14413</v>
      </c>
      <c r="AF2915" s="5">
        <v>1</v>
      </c>
    </row>
    <row r="2916" spans="1:32" x14ac:dyDescent="0.25">
      <c r="A2916" s="2">
        <v>2011</v>
      </c>
      <c r="B2916" s="1" t="s">
        <v>30</v>
      </c>
      <c r="C2916" s="8">
        <v>11</v>
      </c>
      <c r="D2916" s="8">
        <v>734</v>
      </c>
      <c r="E2916" s="8">
        <f t="shared" si="156"/>
        <v>5560.6060606060619</v>
      </c>
      <c r="F2916" s="8">
        <v>0</v>
      </c>
      <c r="G2916" s="8">
        <v>72</v>
      </c>
      <c r="H2916" s="8">
        <v>58</v>
      </c>
      <c r="I2916" s="8">
        <v>0</v>
      </c>
      <c r="J2916" s="8">
        <v>0</v>
      </c>
      <c r="K2916" s="8">
        <v>0</v>
      </c>
      <c r="L2916" s="8">
        <v>1802</v>
      </c>
      <c r="M2916" s="8">
        <f t="shared" si="154"/>
        <v>163.81818181818181</v>
      </c>
      <c r="N2916" s="8">
        <v>11</v>
      </c>
      <c r="O2916" s="8">
        <v>0</v>
      </c>
      <c r="P2916" s="8">
        <v>0</v>
      </c>
      <c r="Q2916" s="8">
        <v>6094</v>
      </c>
      <c r="R2916" s="8">
        <f t="shared" si="155"/>
        <v>554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1</v>
      </c>
      <c r="AA2916" s="5">
        <v>0</v>
      </c>
      <c r="AB2916" s="5">
        <v>0</v>
      </c>
      <c r="AC2916" s="5">
        <v>1</v>
      </c>
      <c r="AD2916" s="5">
        <v>0</v>
      </c>
      <c r="AE2916" s="115">
        <v>1775</v>
      </c>
      <c r="AF2916" s="5">
        <v>0</v>
      </c>
    </row>
    <row r="2917" spans="1:32" x14ac:dyDescent="0.25">
      <c r="A2917" s="2">
        <v>2011</v>
      </c>
      <c r="B2917" s="1" t="s">
        <v>30</v>
      </c>
      <c r="C2917" s="8">
        <v>28</v>
      </c>
      <c r="D2917" s="8">
        <v>3188</v>
      </c>
      <c r="E2917" s="8">
        <f t="shared" si="156"/>
        <v>9488.0952380952385</v>
      </c>
      <c r="F2917" s="8">
        <v>3043</v>
      </c>
      <c r="G2917" s="8">
        <v>0</v>
      </c>
      <c r="H2917" s="8">
        <v>0</v>
      </c>
      <c r="I2917" s="8">
        <v>0</v>
      </c>
      <c r="J2917" s="8">
        <v>0</v>
      </c>
      <c r="K2917" s="8">
        <v>0</v>
      </c>
      <c r="L2917" s="8">
        <v>2272</v>
      </c>
      <c r="M2917" s="8">
        <f t="shared" si="154"/>
        <v>81.142857142857139</v>
      </c>
      <c r="N2917" s="8">
        <v>2</v>
      </c>
      <c r="O2917" s="8">
        <v>4</v>
      </c>
      <c r="P2917" s="8">
        <v>0</v>
      </c>
      <c r="Q2917" s="8">
        <v>13672</v>
      </c>
      <c r="R2917" s="8">
        <f t="shared" si="155"/>
        <v>488.28571428571428</v>
      </c>
      <c r="S2917" s="5">
        <v>1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0</v>
      </c>
      <c r="AD2917" s="5">
        <v>0</v>
      </c>
      <c r="AE2917" s="115">
        <v>11006</v>
      </c>
      <c r="AF2917" s="5">
        <v>1</v>
      </c>
    </row>
    <row r="2918" spans="1:32" x14ac:dyDescent="0.25">
      <c r="A2918" s="2">
        <v>2011</v>
      </c>
      <c r="B2918" s="1" t="s">
        <v>29</v>
      </c>
      <c r="C2918" s="17">
        <v>11</v>
      </c>
      <c r="D2918" s="8">
        <v>853</v>
      </c>
      <c r="E2918" s="8">
        <f t="shared" si="156"/>
        <v>6462.121212121212</v>
      </c>
      <c r="F2918" s="17">
        <v>825</v>
      </c>
      <c r="G2918" s="8">
        <v>118</v>
      </c>
      <c r="H2918" s="8">
        <v>111</v>
      </c>
      <c r="I2918" s="8">
        <v>0</v>
      </c>
      <c r="J2918" s="8">
        <v>0</v>
      </c>
      <c r="K2918" s="8">
        <v>0</v>
      </c>
      <c r="L2918" s="17">
        <v>1177</v>
      </c>
      <c r="M2918" s="8">
        <f t="shared" si="154"/>
        <v>107</v>
      </c>
      <c r="N2918" s="17">
        <v>5</v>
      </c>
      <c r="O2918" s="8">
        <v>3</v>
      </c>
      <c r="P2918" s="8">
        <v>0</v>
      </c>
      <c r="Q2918" s="17">
        <v>7538</v>
      </c>
      <c r="R2918" s="8">
        <f t="shared" si="155"/>
        <v>685.27272727272725</v>
      </c>
      <c r="S2918" s="5">
        <v>1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1</v>
      </c>
      <c r="AA2918" s="5">
        <v>0</v>
      </c>
      <c r="AB2918" s="5">
        <v>0</v>
      </c>
      <c r="AC2918" s="5">
        <v>1</v>
      </c>
      <c r="AD2918" s="5">
        <v>0</v>
      </c>
      <c r="AE2918" s="115">
        <v>2474</v>
      </c>
      <c r="AF2918" s="5">
        <v>0</v>
      </c>
    </row>
    <row r="2919" spans="1:32" x14ac:dyDescent="0.25">
      <c r="A2919" s="2">
        <v>2011</v>
      </c>
      <c r="B2919" s="1" t="s">
        <v>29</v>
      </c>
      <c r="C2919" s="17">
        <v>21</v>
      </c>
      <c r="D2919" s="8">
        <v>1570</v>
      </c>
      <c r="E2919" s="8">
        <f t="shared" si="156"/>
        <v>6230.1587301587306</v>
      </c>
      <c r="F2919" s="17">
        <v>700</v>
      </c>
      <c r="G2919" s="8">
        <v>165</v>
      </c>
      <c r="H2919" s="8">
        <v>106</v>
      </c>
      <c r="I2919" s="8">
        <v>0</v>
      </c>
      <c r="J2919" s="8">
        <v>0</v>
      </c>
      <c r="K2919" s="8">
        <v>0</v>
      </c>
      <c r="L2919" s="17">
        <v>1656</v>
      </c>
      <c r="M2919" s="8">
        <f t="shared" si="154"/>
        <v>78.857142857142861</v>
      </c>
      <c r="N2919" s="17">
        <v>4</v>
      </c>
      <c r="O2919" s="8">
        <v>2</v>
      </c>
      <c r="P2919" s="8">
        <v>2</v>
      </c>
      <c r="Q2919" s="17">
        <v>3197</v>
      </c>
      <c r="R2919" s="8">
        <f t="shared" si="155"/>
        <v>152.23809523809524</v>
      </c>
      <c r="S2919" s="5">
        <v>1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1</v>
      </c>
      <c r="AA2919" s="5">
        <v>0</v>
      </c>
      <c r="AB2919" s="5">
        <v>0</v>
      </c>
      <c r="AC2919" s="5">
        <v>1</v>
      </c>
      <c r="AD2919" s="5">
        <v>0</v>
      </c>
      <c r="AE2919" s="115">
        <v>4152</v>
      </c>
      <c r="AF2919" s="5">
        <v>1</v>
      </c>
    </row>
    <row r="2920" spans="1:32" x14ac:dyDescent="0.25">
      <c r="A2920" s="2">
        <v>2011</v>
      </c>
      <c r="B2920" s="1" t="s">
        <v>29</v>
      </c>
      <c r="C2920" s="17">
        <v>8</v>
      </c>
      <c r="D2920" s="8">
        <v>648</v>
      </c>
      <c r="E2920" s="8">
        <f t="shared" si="156"/>
        <v>6750</v>
      </c>
      <c r="F2920" s="17">
        <v>400</v>
      </c>
      <c r="G2920" s="8">
        <v>0</v>
      </c>
      <c r="H2920" s="8">
        <v>0</v>
      </c>
      <c r="I2920" s="8">
        <v>0</v>
      </c>
      <c r="J2920" s="8">
        <v>0</v>
      </c>
      <c r="K2920" s="8">
        <v>0</v>
      </c>
      <c r="L2920" s="17">
        <v>440</v>
      </c>
      <c r="M2920" s="8">
        <f t="shared" si="154"/>
        <v>55</v>
      </c>
      <c r="N2920" s="17">
        <v>4</v>
      </c>
      <c r="O2920" s="8">
        <v>1</v>
      </c>
      <c r="P2920" s="8">
        <v>0</v>
      </c>
      <c r="Q2920" s="17">
        <v>180</v>
      </c>
      <c r="R2920" s="8">
        <f t="shared" si="155"/>
        <v>22.5</v>
      </c>
      <c r="S2920" s="5">
        <v>1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0</v>
      </c>
      <c r="AD2920" s="5">
        <v>0</v>
      </c>
      <c r="AE2920" s="115">
        <v>1406</v>
      </c>
      <c r="AF2920" s="5">
        <v>1</v>
      </c>
    </row>
    <row r="2921" spans="1:32" x14ac:dyDescent="0.25">
      <c r="A2921" s="2">
        <v>2011</v>
      </c>
      <c r="B2921" s="1" t="s">
        <v>29</v>
      </c>
      <c r="C2921" s="17">
        <v>15</v>
      </c>
      <c r="D2921" s="8">
        <v>1309</v>
      </c>
      <c r="E2921" s="8">
        <f t="shared" si="156"/>
        <v>7272.2222222222217</v>
      </c>
      <c r="F2921" s="17">
        <v>600</v>
      </c>
      <c r="G2921" s="8">
        <v>146</v>
      </c>
      <c r="H2921" s="8">
        <v>138</v>
      </c>
      <c r="I2921" s="8">
        <v>0</v>
      </c>
      <c r="J2921" s="8">
        <v>0</v>
      </c>
      <c r="K2921" s="8">
        <v>0</v>
      </c>
      <c r="L2921" s="17">
        <v>1125</v>
      </c>
      <c r="M2921" s="8">
        <f t="shared" si="154"/>
        <v>75</v>
      </c>
      <c r="N2921" s="17">
        <v>7</v>
      </c>
      <c r="O2921" s="8">
        <v>0</v>
      </c>
      <c r="P2921" s="8">
        <v>0</v>
      </c>
      <c r="Q2921" s="17">
        <v>1182</v>
      </c>
      <c r="R2921" s="8">
        <f t="shared" si="155"/>
        <v>78.8</v>
      </c>
      <c r="S2921" s="5">
        <v>1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1</v>
      </c>
      <c r="AA2921" s="5">
        <v>0</v>
      </c>
      <c r="AB2921" s="5">
        <v>0</v>
      </c>
      <c r="AC2921" s="5">
        <v>1</v>
      </c>
      <c r="AD2921" s="5">
        <v>0</v>
      </c>
      <c r="AE2921" s="115">
        <v>3067</v>
      </c>
      <c r="AF2921" s="5">
        <v>0</v>
      </c>
    </row>
    <row r="2922" spans="1:32" x14ac:dyDescent="0.25">
      <c r="A2922" s="2">
        <v>2011</v>
      </c>
      <c r="B2922" s="1" t="s">
        <v>29</v>
      </c>
      <c r="C2922" s="17">
        <v>44</v>
      </c>
      <c r="D2922" s="8">
        <v>4787</v>
      </c>
      <c r="E2922" s="8">
        <f t="shared" si="156"/>
        <v>9066.2878787878781</v>
      </c>
      <c r="F2922" s="17">
        <v>1578</v>
      </c>
      <c r="G2922" s="8">
        <v>549</v>
      </c>
      <c r="H2922" s="8">
        <v>185</v>
      </c>
      <c r="I2922" s="8">
        <v>0</v>
      </c>
      <c r="J2922" s="8">
        <v>0</v>
      </c>
      <c r="K2922" s="8">
        <v>0</v>
      </c>
      <c r="L2922" s="17">
        <v>3520</v>
      </c>
      <c r="M2922" s="8">
        <f t="shared" si="154"/>
        <v>80</v>
      </c>
      <c r="N2922" s="17">
        <v>5</v>
      </c>
      <c r="O2922" s="8">
        <v>0</v>
      </c>
      <c r="P2922" s="8">
        <v>0</v>
      </c>
      <c r="Q2922" s="17">
        <v>10120</v>
      </c>
      <c r="R2922" s="8">
        <f t="shared" si="155"/>
        <v>230</v>
      </c>
      <c r="S2922" s="5">
        <v>1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1</v>
      </c>
      <c r="AA2922" s="5">
        <v>0</v>
      </c>
      <c r="AB2922" s="5">
        <v>0</v>
      </c>
      <c r="AC2922" s="5">
        <v>1</v>
      </c>
      <c r="AD2922" s="5">
        <v>0</v>
      </c>
      <c r="AE2922" s="115">
        <v>14348</v>
      </c>
      <c r="AF2922" s="5">
        <v>0</v>
      </c>
    </row>
    <row r="2923" spans="1:32" x14ac:dyDescent="0.25">
      <c r="A2923" s="2">
        <v>2011</v>
      </c>
      <c r="B2923" s="1" t="s">
        <v>29</v>
      </c>
      <c r="C2923" s="17">
        <v>2</v>
      </c>
      <c r="D2923" s="8">
        <v>133</v>
      </c>
      <c r="E2923" s="8">
        <f t="shared" si="156"/>
        <v>5541.666666666667</v>
      </c>
      <c r="F2923" s="17">
        <v>470</v>
      </c>
      <c r="G2923" s="8">
        <v>0</v>
      </c>
      <c r="H2923" s="8">
        <v>0</v>
      </c>
      <c r="I2923" s="8">
        <v>0</v>
      </c>
      <c r="J2923" s="8">
        <v>0</v>
      </c>
      <c r="K2923" s="8">
        <v>0</v>
      </c>
      <c r="L2923" s="17">
        <v>60</v>
      </c>
      <c r="M2923" s="8">
        <f t="shared" si="154"/>
        <v>30</v>
      </c>
      <c r="N2923" s="17">
        <v>1</v>
      </c>
      <c r="O2923" s="8">
        <v>0</v>
      </c>
      <c r="P2923" s="8">
        <v>0</v>
      </c>
      <c r="Q2923" s="17">
        <v>262</v>
      </c>
      <c r="R2923" s="8">
        <f t="shared" si="155"/>
        <v>131</v>
      </c>
      <c r="S2923" s="5">
        <v>1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115">
        <v>4</v>
      </c>
      <c r="AF2923" s="5">
        <v>1</v>
      </c>
    </row>
    <row r="2924" spans="1:32" x14ac:dyDescent="0.25">
      <c r="A2924" s="2">
        <v>2011</v>
      </c>
      <c r="B2924" s="1" t="s">
        <v>30</v>
      </c>
      <c r="C2924" s="17">
        <v>6</v>
      </c>
      <c r="D2924" s="8">
        <v>340</v>
      </c>
      <c r="E2924" s="8">
        <f t="shared" si="156"/>
        <v>4722.2222222222226</v>
      </c>
      <c r="F2924" s="17">
        <v>350</v>
      </c>
      <c r="G2924" s="8">
        <v>0</v>
      </c>
      <c r="H2924" s="8">
        <v>0</v>
      </c>
      <c r="I2924" s="8">
        <v>0</v>
      </c>
      <c r="J2924" s="8">
        <v>0</v>
      </c>
      <c r="K2924" s="8">
        <v>0</v>
      </c>
      <c r="L2924" s="17">
        <v>1092</v>
      </c>
      <c r="M2924" s="8">
        <f t="shared" si="154"/>
        <v>182</v>
      </c>
      <c r="N2924" s="17">
        <v>5</v>
      </c>
      <c r="O2924" s="8">
        <v>2</v>
      </c>
      <c r="P2924" s="8">
        <v>0</v>
      </c>
      <c r="Q2924" s="17">
        <v>1445</v>
      </c>
      <c r="R2924" s="8">
        <f t="shared" si="155"/>
        <v>240.83333333333334</v>
      </c>
      <c r="S2924" s="5">
        <v>1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115">
        <v>556</v>
      </c>
      <c r="AF2924" s="5">
        <v>0</v>
      </c>
    </row>
    <row r="2925" spans="1:32" x14ac:dyDescent="0.25">
      <c r="A2925" s="2">
        <v>2011</v>
      </c>
      <c r="B2925" s="1" t="s">
        <v>30</v>
      </c>
      <c r="C2925" s="17">
        <v>136</v>
      </c>
      <c r="D2925" s="8">
        <v>23899</v>
      </c>
      <c r="E2925" s="8">
        <f t="shared" si="156"/>
        <v>14643.995098039215</v>
      </c>
      <c r="F2925" s="17">
        <v>3790</v>
      </c>
      <c r="G2925" s="8">
        <v>1286</v>
      </c>
      <c r="H2925" s="8">
        <v>525</v>
      </c>
      <c r="I2925" s="8">
        <v>0</v>
      </c>
      <c r="J2925" s="8">
        <v>0</v>
      </c>
      <c r="K2925" s="8">
        <v>0</v>
      </c>
      <c r="L2925" s="8">
        <v>12822</v>
      </c>
      <c r="M2925" s="8">
        <f t="shared" si="154"/>
        <v>94.279411764705884</v>
      </c>
      <c r="N2925" s="82">
        <v>37</v>
      </c>
      <c r="O2925" s="8">
        <v>4</v>
      </c>
      <c r="P2925" s="8">
        <v>2</v>
      </c>
      <c r="Q2925" s="17">
        <v>122933</v>
      </c>
      <c r="R2925" s="8">
        <f t="shared" si="155"/>
        <v>903.91911764705878</v>
      </c>
      <c r="S2925" s="5">
        <v>1</v>
      </c>
      <c r="T2925" s="5">
        <v>0</v>
      </c>
      <c r="U2925" s="5">
        <v>1</v>
      </c>
      <c r="V2925" s="5">
        <v>0</v>
      </c>
      <c r="W2925" s="5">
        <v>0</v>
      </c>
      <c r="X2925" s="5">
        <v>0</v>
      </c>
      <c r="Y2925" s="5">
        <v>0</v>
      </c>
      <c r="Z2925" s="5">
        <v>1</v>
      </c>
      <c r="AA2925" s="5">
        <v>0</v>
      </c>
      <c r="AB2925" s="5">
        <v>0</v>
      </c>
      <c r="AC2925" s="5">
        <v>1</v>
      </c>
      <c r="AD2925" s="5">
        <v>0</v>
      </c>
      <c r="AE2925" s="115">
        <v>63274</v>
      </c>
      <c r="AF2925" s="5">
        <v>0</v>
      </c>
    </row>
    <row r="2926" spans="1:32" x14ac:dyDescent="0.25">
      <c r="A2926" s="2">
        <v>2011</v>
      </c>
      <c r="B2926" s="1" t="s">
        <v>29</v>
      </c>
      <c r="C2926" s="82">
        <v>2</v>
      </c>
      <c r="D2926" s="15">
        <v>133</v>
      </c>
      <c r="E2926" s="15">
        <v>5542</v>
      </c>
      <c r="F2926" s="8">
        <v>0</v>
      </c>
      <c r="G2926" s="15">
        <v>12</v>
      </c>
      <c r="H2926" s="15">
        <v>9</v>
      </c>
      <c r="I2926" s="8">
        <v>0</v>
      </c>
      <c r="J2926" s="8">
        <v>0</v>
      </c>
      <c r="K2926" s="8">
        <v>0</v>
      </c>
      <c r="L2926" s="82">
        <v>75</v>
      </c>
      <c r="M2926" s="15">
        <v>37.5</v>
      </c>
      <c r="N2926" s="8">
        <v>0</v>
      </c>
      <c r="O2926" s="8">
        <v>0</v>
      </c>
      <c r="P2926" s="8">
        <v>0</v>
      </c>
      <c r="Q2926" s="8">
        <v>242</v>
      </c>
      <c r="R2926" s="8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1</v>
      </c>
      <c r="AA2926" s="5">
        <v>0</v>
      </c>
      <c r="AB2926" s="5">
        <v>0</v>
      </c>
      <c r="AC2926" s="5">
        <v>1</v>
      </c>
      <c r="AD2926" s="5">
        <v>0</v>
      </c>
      <c r="AE2926" s="115">
        <v>299</v>
      </c>
      <c r="AF2926" s="5">
        <v>0</v>
      </c>
    </row>
    <row r="2927" spans="1:32" x14ac:dyDescent="0.25">
      <c r="A2927" s="2">
        <v>2011</v>
      </c>
      <c r="B2927" s="1" t="s">
        <v>30</v>
      </c>
      <c r="C2927" s="8">
        <v>16</v>
      </c>
      <c r="D2927" s="8">
        <v>1302</v>
      </c>
      <c r="E2927" s="8">
        <f t="shared" si="156"/>
        <v>6781.25</v>
      </c>
      <c r="F2927" s="8">
        <v>3358</v>
      </c>
      <c r="G2927" s="8">
        <v>0</v>
      </c>
      <c r="H2927" s="8">
        <v>0</v>
      </c>
      <c r="I2927" s="8">
        <v>0</v>
      </c>
      <c r="J2927" s="8">
        <v>0</v>
      </c>
      <c r="K2927" s="8">
        <v>0</v>
      </c>
      <c r="L2927" s="8">
        <v>160</v>
      </c>
      <c r="M2927" s="8">
        <f t="shared" ref="M2927:M2990" si="157">L2927/C2927</f>
        <v>10</v>
      </c>
      <c r="N2927" s="8">
        <v>0</v>
      </c>
      <c r="O2927" s="8">
        <v>1</v>
      </c>
      <c r="P2927" s="8">
        <v>0</v>
      </c>
      <c r="Q2927" s="8">
        <v>1965</v>
      </c>
      <c r="R2927" s="8">
        <f t="shared" ref="R2927:R2990" si="158">Q2927/C2927</f>
        <v>122.8125</v>
      </c>
      <c r="S2927" s="5">
        <v>1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0</v>
      </c>
      <c r="AD2927" s="5">
        <v>0</v>
      </c>
      <c r="AE2927" s="115">
        <v>2825</v>
      </c>
      <c r="AF2927" s="5">
        <v>0</v>
      </c>
    </row>
    <row r="2928" spans="1:32" x14ac:dyDescent="0.25">
      <c r="A2928" s="2">
        <v>2011</v>
      </c>
      <c r="B2928" s="1" t="s">
        <v>29</v>
      </c>
      <c r="C2928" s="8">
        <v>49</v>
      </c>
      <c r="D2928" s="8">
        <v>2591</v>
      </c>
      <c r="E2928" s="8">
        <f t="shared" si="156"/>
        <v>4406.4625850340135</v>
      </c>
      <c r="F2928" s="8">
        <v>2403</v>
      </c>
      <c r="G2928" s="8">
        <v>823</v>
      </c>
      <c r="H2928" s="8">
        <v>347</v>
      </c>
      <c r="I2928" s="8">
        <v>0</v>
      </c>
      <c r="J2928" s="8">
        <v>0</v>
      </c>
      <c r="K2928" s="8">
        <v>0</v>
      </c>
      <c r="L2928" s="8">
        <v>5066</v>
      </c>
      <c r="M2928" s="8">
        <f t="shared" si="157"/>
        <v>103.38775510204081</v>
      </c>
      <c r="N2928" s="8">
        <v>15</v>
      </c>
      <c r="O2928" s="8">
        <v>2</v>
      </c>
      <c r="P2928" s="8">
        <v>1</v>
      </c>
      <c r="Q2928" s="8">
        <v>21296</v>
      </c>
      <c r="R2928" s="8">
        <f t="shared" si="158"/>
        <v>434.61224489795916</v>
      </c>
      <c r="S2928" s="5">
        <v>1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1</v>
      </c>
      <c r="AA2928" s="5">
        <v>0</v>
      </c>
      <c r="AB2928" s="5">
        <v>0</v>
      </c>
      <c r="AC2928" s="5">
        <v>1</v>
      </c>
      <c r="AD2928" s="5">
        <v>0</v>
      </c>
      <c r="AE2928" s="115">
        <v>20211</v>
      </c>
      <c r="AF2928" s="5">
        <v>1</v>
      </c>
    </row>
    <row r="2929" spans="1:32" x14ac:dyDescent="0.25">
      <c r="A2929" s="2">
        <v>2011</v>
      </c>
      <c r="B2929" s="1" t="s">
        <v>30</v>
      </c>
      <c r="C2929" s="8">
        <v>12</v>
      </c>
      <c r="D2929" s="8">
        <v>774</v>
      </c>
      <c r="E2929" s="8">
        <f t="shared" si="156"/>
        <v>5375</v>
      </c>
      <c r="F2929" s="8">
        <v>180</v>
      </c>
      <c r="G2929" s="8">
        <v>0</v>
      </c>
      <c r="H2929" s="8">
        <v>0</v>
      </c>
      <c r="I2929" s="8">
        <v>0</v>
      </c>
      <c r="J2929" s="8">
        <v>0</v>
      </c>
      <c r="K2929" s="8">
        <v>0</v>
      </c>
      <c r="L2929" s="8">
        <v>465</v>
      </c>
      <c r="M2929" s="8">
        <f t="shared" si="157"/>
        <v>38.75</v>
      </c>
      <c r="N2929" s="8">
        <v>5</v>
      </c>
      <c r="O2929" s="8">
        <v>0</v>
      </c>
      <c r="P2929" s="8">
        <v>0</v>
      </c>
      <c r="Q2929" s="8">
        <v>982</v>
      </c>
      <c r="R2929" s="8">
        <f t="shared" si="158"/>
        <v>81.833333333333329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0</v>
      </c>
      <c r="AD2929" s="5">
        <v>0</v>
      </c>
      <c r="AE2929" s="115">
        <v>1646</v>
      </c>
      <c r="AF2929" s="5">
        <v>0</v>
      </c>
    </row>
    <row r="2930" spans="1:32" x14ac:dyDescent="0.25">
      <c r="A2930" s="2">
        <v>2011</v>
      </c>
      <c r="B2930" s="1" t="s">
        <v>29</v>
      </c>
      <c r="C2930" s="8">
        <v>26</v>
      </c>
      <c r="D2930" s="8">
        <v>2353</v>
      </c>
      <c r="E2930" s="8">
        <f t="shared" si="156"/>
        <v>7541.666666666667</v>
      </c>
      <c r="F2930" s="8">
        <v>1800</v>
      </c>
      <c r="G2930" s="8">
        <v>0</v>
      </c>
      <c r="H2930" s="8">
        <v>0</v>
      </c>
      <c r="I2930" s="8">
        <v>0</v>
      </c>
      <c r="J2930" s="8">
        <v>0</v>
      </c>
      <c r="K2930" s="8">
        <v>0</v>
      </c>
      <c r="L2930" s="8">
        <v>420</v>
      </c>
      <c r="M2930" s="8">
        <f t="shared" si="157"/>
        <v>16.153846153846153</v>
      </c>
      <c r="N2930" s="8">
        <v>7</v>
      </c>
      <c r="O2930" s="8">
        <v>0</v>
      </c>
      <c r="P2930" s="8">
        <v>0</v>
      </c>
      <c r="Q2930" s="8">
        <v>6386</v>
      </c>
      <c r="R2930" s="8">
        <f t="shared" si="158"/>
        <v>245.61538461538461</v>
      </c>
      <c r="S2930" s="5">
        <v>1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115">
        <v>12043</v>
      </c>
      <c r="AF2930" s="5">
        <v>0</v>
      </c>
    </row>
    <row r="2931" spans="1:32" x14ac:dyDescent="0.25">
      <c r="A2931" s="2">
        <v>2011</v>
      </c>
      <c r="B2931" s="1" t="s">
        <v>29</v>
      </c>
      <c r="C2931" s="8">
        <v>5</v>
      </c>
      <c r="D2931" s="8">
        <v>252</v>
      </c>
      <c r="E2931" s="8">
        <f t="shared" si="156"/>
        <v>4200</v>
      </c>
      <c r="F2931" s="8">
        <v>400</v>
      </c>
      <c r="G2931" s="8">
        <v>0</v>
      </c>
      <c r="H2931" s="8">
        <v>0</v>
      </c>
      <c r="I2931" s="8">
        <v>0</v>
      </c>
      <c r="J2931" s="8">
        <v>0</v>
      </c>
      <c r="K2931" s="8">
        <v>0</v>
      </c>
      <c r="L2931" s="8">
        <v>3417</v>
      </c>
      <c r="M2931" s="8">
        <f t="shared" si="157"/>
        <v>683.4</v>
      </c>
      <c r="N2931" s="8">
        <v>8</v>
      </c>
      <c r="O2931" s="8">
        <v>0</v>
      </c>
      <c r="P2931" s="8">
        <v>1</v>
      </c>
      <c r="Q2931" s="8">
        <v>17185</v>
      </c>
      <c r="R2931" s="8">
        <f t="shared" si="158"/>
        <v>3437</v>
      </c>
      <c r="S2931" s="5">
        <v>1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115">
        <v>1180</v>
      </c>
      <c r="AF2931" s="5">
        <v>1</v>
      </c>
    </row>
    <row r="2932" spans="1:32" x14ac:dyDescent="0.25">
      <c r="A2932" s="2">
        <v>2011</v>
      </c>
      <c r="B2932" s="1" t="s">
        <v>30</v>
      </c>
      <c r="C2932" s="8">
        <v>179</v>
      </c>
      <c r="D2932" s="8">
        <v>19271</v>
      </c>
      <c r="E2932" s="8">
        <f t="shared" si="156"/>
        <v>8971.6014897579134</v>
      </c>
      <c r="F2932" s="8">
        <v>7017</v>
      </c>
      <c r="G2932" s="8">
        <v>1207</v>
      </c>
      <c r="H2932" s="8">
        <v>423</v>
      </c>
      <c r="I2932" s="8">
        <v>0</v>
      </c>
      <c r="J2932" s="8">
        <v>0</v>
      </c>
      <c r="K2932" s="8">
        <v>0</v>
      </c>
      <c r="L2932" s="8">
        <v>10832</v>
      </c>
      <c r="M2932" s="8">
        <f t="shared" si="157"/>
        <v>60.513966480446925</v>
      </c>
      <c r="N2932" s="8">
        <v>53</v>
      </c>
      <c r="O2932" s="8">
        <v>12</v>
      </c>
      <c r="P2932" s="8">
        <v>3</v>
      </c>
      <c r="Q2932" s="8">
        <v>111693</v>
      </c>
      <c r="R2932" s="8">
        <f t="shared" si="158"/>
        <v>623.98324022346367</v>
      </c>
      <c r="S2932" s="5">
        <v>1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1</v>
      </c>
      <c r="AA2932" s="5">
        <v>0</v>
      </c>
      <c r="AB2932" s="5">
        <v>0</v>
      </c>
      <c r="AC2932" s="5">
        <v>1</v>
      </c>
      <c r="AD2932" s="5">
        <v>0</v>
      </c>
      <c r="AE2932" s="115">
        <v>50466</v>
      </c>
      <c r="AF2932" s="5">
        <v>0</v>
      </c>
    </row>
    <row r="2933" spans="1:32" x14ac:dyDescent="0.25">
      <c r="A2933" s="2">
        <v>2011</v>
      </c>
      <c r="B2933" s="1" t="s">
        <v>30</v>
      </c>
      <c r="C2933" s="8">
        <v>124</v>
      </c>
      <c r="D2933" s="8">
        <v>11513</v>
      </c>
      <c r="E2933" s="8">
        <f t="shared" si="156"/>
        <v>7737.2311827956992</v>
      </c>
      <c r="F2933" s="8">
        <v>8002</v>
      </c>
      <c r="G2933" s="8">
        <v>557</v>
      </c>
      <c r="H2933" s="8">
        <v>327</v>
      </c>
      <c r="I2933" s="8">
        <v>0</v>
      </c>
      <c r="J2933" s="8">
        <v>0</v>
      </c>
      <c r="K2933" s="8">
        <v>0</v>
      </c>
      <c r="L2933" s="8">
        <v>11568</v>
      </c>
      <c r="M2933" s="8">
        <f t="shared" si="157"/>
        <v>93.290322580645167</v>
      </c>
      <c r="N2933" s="8">
        <v>24</v>
      </c>
      <c r="O2933" s="8">
        <v>9</v>
      </c>
      <c r="P2933" s="8">
        <v>1</v>
      </c>
      <c r="Q2933" s="8">
        <v>100487</v>
      </c>
      <c r="R2933" s="8">
        <f t="shared" si="158"/>
        <v>810.37903225806451</v>
      </c>
      <c r="S2933" s="5">
        <v>1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1</v>
      </c>
      <c r="AA2933" s="5">
        <v>0</v>
      </c>
      <c r="AB2933" s="5">
        <v>0</v>
      </c>
      <c r="AC2933" s="5">
        <v>1</v>
      </c>
      <c r="AD2933" s="5">
        <v>0</v>
      </c>
      <c r="AE2933" s="115">
        <v>39539</v>
      </c>
      <c r="AF2933" s="5">
        <v>1</v>
      </c>
    </row>
    <row r="2934" spans="1:32" x14ac:dyDescent="0.25">
      <c r="A2934" s="2">
        <v>2011</v>
      </c>
      <c r="B2934" s="1" t="s">
        <v>30</v>
      </c>
      <c r="C2934" s="8">
        <v>61</v>
      </c>
      <c r="D2934" s="8">
        <v>4991</v>
      </c>
      <c r="E2934" s="8">
        <f t="shared" si="156"/>
        <v>6818.3060109289618</v>
      </c>
      <c r="F2934" s="8">
        <v>3632</v>
      </c>
      <c r="G2934" s="8">
        <v>440</v>
      </c>
      <c r="H2934" s="8">
        <v>189</v>
      </c>
      <c r="I2934" s="8">
        <v>0</v>
      </c>
      <c r="J2934" s="8">
        <v>0</v>
      </c>
      <c r="K2934" s="8">
        <v>0</v>
      </c>
      <c r="L2934" s="8">
        <v>5384</v>
      </c>
      <c r="M2934" s="8">
        <f t="shared" si="157"/>
        <v>88.26229508196721</v>
      </c>
      <c r="N2934" s="8">
        <v>10</v>
      </c>
      <c r="O2934" s="8">
        <v>5</v>
      </c>
      <c r="P2934" s="8">
        <v>2</v>
      </c>
      <c r="Q2934" s="8">
        <v>36221</v>
      </c>
      <c r="R2934" s="8">
        <f t="shared" si="158"/>
        <v>593.78688524590166</v>
      </c>
      <c r="S2934" s="5">
        <v>1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1</v>
      </c>
      <c r="AA2934" s="5">
        <v>0</v>
      </c>
      <c r="AB2934" s="5">
        <v>0</v>
      </c>
      <c r="AC2934" s="5">
        <v>1</v>
      </c>
      <c r="AD2934" s="5">
        <v>0</v>
      </c>
      <c r="AE2934" s="115">
        <v>12933</v>
      </c>
      <c r="AF2934" s="5">
        <v>1</v>
      </c>
    </row>
    <row r="2935" spans="1:32" x14ac:dyDescent="0.25">
      <c r="A2935" s="2">
        <v>2011</v>
      </c>
      <c r="B2935" s="1" t="s">
        <v>29</v>
      </c>
      <c r="C2935" s="8">
        <v>64</v>
      </c>
      <c r="D2935" s="8">
        <v>4705</v>
      </c>
      <c r="E2935" s="8">
        <f t="shared" si="156"/>
        <v>6126.302083333333</v>
      </c>
      <c r="F2935" s="8">
        <v>4712</v>
      </c>
      <c r="G2935" s="8">
        <v>0</v>
      </c>
      <c r="H2935" s="8">
        <v>0</v>
      </c>
      <c r="I2935" s="8">
        <v>0</v>
      </c>
      <c r="J2935" s="8">
        <v>0</v>
      </c>
      <c r="K2935" s="8">
        <v>0</v>
      </c>
      <c r="L2935" s="8">
        <v>6089</v>
      </c>
      <c r="M2935" s="8">
        <f t="shared" si="157"/>
        <v>95.140625</v>
      </c>
      <c r="N2935" s="8">
        <v>19</v>
      </c>
      <c r="O2935" s="8">
        <v>6</v>
      </c>
      <c r="P2935" s="8">
        <v>1</v>
      </c>
      <c r="Q2935" s="8">
        <v>49469</v>
      </c>
      <c r="R2935" s="8">
        <f t="shared" si="158"/>
        <v>772.953125</v>
      </c>
      <c r="S2935" s="5">
        <v>1</v>
      </c>
      <c r="T2935" s="5">
        <v>0</v>
      </c>
      <c r="U2935" s="5">
        <v>1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115">
        <v>26499</v>
      </c>
      <c r="AF2935" s="5">
        <v>1</v>
      </c>
    </row>
    <row r="2936" spans="1:32" x14ac:dyDescent="0.25">
      <c r="A2936" s="2">
        <v>2011</v>
      </c>
      <c r="B2936" s="1" t="s">
        <v>29</v>
      </c>
      <c r="C2936" s="8">
        <v>12</v>
      </c>
      <c r="D2936" s="8">
        <v>1023</v>
      </c>
      <c r="E2936" s="8">
        <f t="shared" si="156"/>
        <v>7104.166666666667</v>
      </c>
      <c r="F2936" s="8">
        <v>832</v>
      </c>
      <c r="G2936" s="8">
        <v>0</v>
      </c>
      <c r="H2936" s="8">
        <v>0</v>
      </c>
      <c r="I2936" s="8">
        <v>0</v>
      </c>
      <c r="J2936" s="8">
        <v>0</v>
      </c>
      <c r="K2936" s="8">
        <v>0</v>
      </c>
      <c r="L2936" s="8">
        <v>920</v>
      </c>
      <c r="M2936" s="8">
        <f t="shared" si="157"/>
        <v>76.666666666666671</v>
      </c>
      <c r="N2936" s="8">
        <v>5</v>
      </c>
      <c r="O2936" s="8">
        <v>1</v>
      </c>
      <c r="P2936" s="8">
        <v>0</v>
      </c>
      <c r="Q2936" s="8">
        <v>15154</v>
      </c>
      <c r="R2936" s="8">
        <f t="shared" si="158"/>
        <v>1262.8333333333333</v>
      </c>
      <c r="S2936" s="5">
        <v>1</v>
      </c>
      <c r="T2936" s="5">
        <v>0</v>
      </c>
      <c r="U2936" s="5">
        <v>1</v>
      </c>
      <c r="V2936" s="5">
        <v>1</v>
      </c>
      <c r="W2936" s="5">
        <v>0</v>
      </c>
      <c r="X2936" s="5">
        <v>0</v>
      </c>
      <c r="Y2936" s="5">
        <v>0</v>
      </c>
      <c r="Z2936" s="5">
        <v>0</v>
      </c>
      <c r="AA2936" s="5">
        <v>0</v>
      </c>
      <c r="AB2936" s="5">
        <v>0</v>
      </c>
      <c r="AC2936" s="5">
        <v>0</v>
      </c>
      <c r="AD2936" s="5">
        <v>0</v>
      </c>
      <c r="AE2936" s="115">
        <v>3448</v>
      </c>
      <c r="AF2936" s="5">
        <v>1</v>
      </c>
    </row>
    <row r="2937" spans="1:32" x14ac:dyDescent="0.25">
      <c r="A2937" s="2">
        <v>2011</v>
      </c>
      <c r="B2937" s="1" t="s">
        <v>29</v>
      </c>
      <c r="C2937" s="8">
        <v>15</v>
      </c>
      <c r="D2937" s="8">
        <v>1416</v>
      </c>
      <c r="E2937" s="8">
        <f t="shared" si="156"/>
        <v>7866.666666666667</v>
      </c>
      <c r="F2937" s="8">
        <v>1220</v>
      </c>
      <c r="G2937" s="8">
        <v>0</v>
      </c>
      <c r="H2937" s="8">
        <v>0</v>
      </c>
      <c r="I2937" s="8">
        <v>0</v>
      </c>
      <c r="J2937" s="8">
        <v>0</v>
      </c>
      <c r="K2937" s="8">
        <v>0</v>
      </c>
      <c r="L2937" s="8">
        <v>1777</v>
      </c>
      <c r="M2937" s="8">
        <f t="shared" si="157"/>
        <v>118.46666666666667</v>
      </c>
      <c r="N2937" s="8">
        <v>6</v>
      </c>
      <c r="O2937" s="8">
        <v>4</v>
      </c>
      <c r="P2937" s="8">
        <v>0</v>
      </c>
      <c r="Q2937" s="8">
        <v>19633</v>
      </c>
      <c r="R2937" s="8">
        <f t="shared" si="158"/>
        <v>1308.8666666666666</v>
      </c>
      <c r="S2937" s="5">
        <v>1</v>
      </c>
      <c r="T2937" s="5">
        <v>0</v>
      </c>
      <c r="U2937" s="5">
        <v>1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115">
        <v>6439</v>
      </c>
      <c r="AF2937" s="5">
        <v>0</v>
      </c>
    </row>
    <row r="2938" spans="1:32" x14ac:dyDescent="0.25">
      <c r="A2938" s="2">
        <v>2011</v>
      </c>
      <c r="B2938" s="1" t="s">
        <v>29</v>
      </c>
      <c r="C2938" s="8">
        <v>41</v>
      </c>
      <c r="D2938" s="8">
        <v>2309</v>
      </c>
      <c r="E2938" s="8">
        <f t="shared" si="156"/>
        <v>4693.0894308943089</v>
      </c>
      <c r="F2938" s="8">
        <v>14434</v>
      </c>
      <c r="G2938" s="8">
        <v>346</v>
      </c>
      <c r="H2938" s="8">
        <v>216</v>
      </c>
      <c r="I2938" s="8">
        <v>37</v>
      </c>
      <c r="J2938" s="8">
        <v>0</v>
      </c>
      <c r="K2938" s="8">
        <v>0</v>
      </c>
      <c r="L2938" s="8">
        <v>4990</v>
      </c>
      <c r="M2938" s="8">
        <f t="shared" si="157"/>
        <v>121.70731707317073</v>
      </c>
      <c r="N2938" s="8">
        <v>15</v>
      </c>
      <c r="O2938" s="8">
        <v>9</v>
      </c>
      <c r="P2938" s="8">
        <v>0</v>
      </c>
      <c r="Q2938" s="8">
        <v>145814</v>
      </c>
      <c r="R2938" s="8">
        <f t="shared" si="158"/>
        <v>3556.439024390244</v>
      </c>
      <c r="S2938" s="5">
        <v>1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1</v>
      </c>
      <c r="AA2938" s="5">
        <v>1</v>
      </c>
      <c r="AB2938" s="5">
        <v>0</v>
      </c>
      <c r="AC2938" s="5">
        <v>1</v>
      </c>
      <c r="AD2938" s="5">
        <v>0</v>
      </c>
      <c r="AE2938" s="115">
        <v>71187</v>
      </c>
      <c r="AF2938" s="5">
        <v>0</v>
      </c>
    </row>
    <row r="2939" spans="1:32" x14ac:dyDescent="0.25">
      <c r="A2939" s="2">
        <v>2011</v>
      </c>
      <c r="B2939" s="1" t="s">
        <v>30</v>
      </c>
      <c r="C2939" s="8">
        <v>77</v>
      </c>
      <c r="D2939" s="8">
        <v>5187</v>
      </c>
      <c r="E2939" s="8">
        <f t="shared" si="156"/>
        <v>5613.6363636363631</v>
      </c>
      <c r="F2939" s="8">
        <v>3129</v>
      </c>
      <c r="G2939" s="8">
        <v>789</v>
      </c>
      <c r="H2939" s="8">
        <v>315</v>
      </c>
      <c r="I2939" s="8">
        <v>0</v>
      </c>
      <c r="J2939" s="8">
        <v>0</v>
      </c>
      <c r="K2939" s="8">
        <v>0</v>
      </c>
      <c r="L2939" s="8">
        <v>7493</v>
      </c>
      <c r="M2939" s="8">
        <f t="shared" si="157"/>
        <v>97.311688311688314</v>
      </c>
      <c r="N2939" s="8">
        <v>37</v>
      </c>
      <c r="O2939" s="8">
        <v>11</v>
      </c>
      <c r="P2939" s="8">
        <v>0</v>
      </c>
      <c r="Q2939" s="8">
        <v>38891</v>
      </c>
      <c r="R2939" s="8">
        <f t="shared" si="158"/>
        <v>505.0779220779221</v>
      </c>
      <c r="S2939" s="5">
        <v>1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1</v>
      </c>
      <c r="AA2939" s="5">
        <v>0</v>
      </c>
      <c r="AB2939" s="5">
        <v>0</v>
      </c>
      <c r="AC2939" s="5">
        <v>1</v>
      </c>
      <c r="AD2939" s="5">
        <v>0</v>
      </c>
      <c r="AE2939" s="115">
        <v>15057</v>
      </c>
      <c r="AF2939" s="5">
        <v>0</v>
      </c>
    </row>
    <row r="2940" spans="1:32" x14ac:dyDescent="0.25">
      <c r="A2940" s="2">
        <v>2011</v>
      </c>
      <c r="B2940" s="1" t="s">
        <v>30</v>
      </c>
      <c r="C2940" s="8">
        <v>9</v>
      </c>
      <c r="D2940" s="8">
        <v>622</v>
      </c>
      <c r="E2940" s="8">
        <f t="shared" si="156"/>
        <v>5759.2592592592591</v>
      </c>
      <c r="F2940" s="8">
        <v>1722</v>
      </c>
      <c r="G2940" s="8">
        <v>34</v>
      </c>
      <c r="H2940" s="8">
        <v>26</v>
      </c>
      <c r="I2940" s="8">
        <v>0</v>
      </c>
      <c r="J2940" s="8">
        <v>0</v>
      </c>
      <c r="K2940" s="8">
        <v>0</v>
      </c>
      <c r="L2940" s="8">
        <v>1131</v>
      </c>
      <c r="M2940" s="8">
        <f t="shared" si="157"/>
        <v>125.66666666666667</v>
      </c>
      <c r="N2940" s="8">
        <v>11</v>
      </c>
      <c r="O2940" s="8">
        <v>2</v>
      </c>
      <c r="P2940" s="8">
        <v>0</v>
      </c>
      <c r="Q2940" s="8">
        <v>8911</v>
      </c>
      <c r="R2940" s="8">
        <f t="shared" si="158"/>
        <v>990.11111111111109</v>
      </c>
      <c r="S2940" s="5">
        <v>1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1</v>
      </c>
      <c r="AA2940" s="5">
        <v>0</v>
      </c>
      <c r="AB2940" s="5">
        <v>0</v>
      </c>
      <c r="AC2940" s="5">
        <v>1</v>
      </c>
      <c r="AD2940" s="5">
        <v>0</v>
      </c>
      <c r="AE2940" s="115">
        <v>1297</v>
      </c>
      <c r="AF2940" s="5">
        <v>1</v>
      </c>
    </row>
    <row r="2941" spans="1:32" x14ac:dyDescent="0.25">
      <c r="A2941" s="2">
        <v>2011</v>
      </c>
      <c r="B2941" s="1" t="s">
        <v>29</v>
      </c>
      <c r="C2941" s="8">
        <v>1</v>
      </c>
      <c r="D2941" s="8">
        <v>46</v>
      </c>
      <c r="E2941" s="8">
        <f t="shared" si="156"/>
        <v>3833.3333333333335</v>
      </c>
      <c r="F2941" s="8">
        <v>89</v>
      </c>
      <c r="G2941" s="8">
        <v>0</v>
      </c>
      <c r="H2941" s="8">
        <v>0</v>
      </c>
      <c r="I2941" s="8">
        <v>0</v>
      </c>
      <c r="J2941" s="8">
        <v>0</v>
      </c>
      <c r="K2941" s="8">
        <v>0</v>
      </c>
      <c r="L2941" s="8">
        <v>823</v>
      </c>
      <c r="M2941" s="8">
        <f t="shared" si="157"/>
        <v>823</v>
      </c>
      <c r="N2941" s="8">
        <v>1</v>
      </c>
      <c r="O2941" s="8">
        <v>1</v>
      </c>
      <c r="P2941" s="8">
        <v>0</v>
      </c>
      <c r="Q2941" s="8">
        <v>639</v>
      </c>
      <c r="R2941" s="8">
        <f t="shared" si="158"/>
        <v>639</v>
      </c>
      <c r="S2941" s="5">
        <v>1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115">
        <v>104</v>
      </c>
      <c r="AF2941" s="5">
        <v>0</v>
      </c>
    </row>
    <row r="2942" spans="1:32" x14ac:dyDescent="0.25">
      <c r="A2942" s="2">
        <v>2011</v>
      </c>
      <c r="B2942" s="1" t="s">
        <v>30</v>
      </c>
      <c r="C2942" s="8">
        <v>4</v>
      </c>
      <c r="D2942" s="8">
        <v>32</v>
      </c>
      <c r="E2942" s="8">
        <f t="shared" si="156"/>
        <v>666.66666666666663</v>
      </c>
      <c r="F2942" s="8">
        <v>2189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2859</v>
      </c>
      <c r="M2942" s="8">
        <f t="shared" si="157"/>
        <v>714.75</v>
      </c>
      <c r="N2942" s="8">
        <v>12</v>
      </c>
      <c r="O2942" s="8">
        <v>1</v>
      </c>
      <c r="P2942" s="8">
        <v>0</v>
      </c>
      <c r="Q2942" s="8">
        <v>7017</v>
      </c>
      <c r="R2942" s="8">
        <f t="shared" si="158"/>
        <v>1754.25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0</v>
      </c>
      <c r="AD2942" s="5">
        <v>0</v>
      </c>
      <c r="AE2942" s="115">
        <v>25</v>
      </c>
      <c r="AF2942" s="5">
        <v>1</v>
      </c>
    </row>
    <row r="2943" spans="1:32" x14ac:dyDescent="0.25">
      <c r="A2943" s="2">
        <v>2011</v>
      </c>
      <c r="B2943" s="1" t="s">
        <v>30</v>
      </c>
      <c r="C2943" s="8">
        <v>7</v>
      </c>
      <c r="D2943" s="8">
        <v>698</v>
      </c>
      <c r="E2943" s="8">
        <f t="shared" si="156"/>
        <v>8309.5238095238092</v>
      </c>
      <c r="F2943" s="8">
        <v>2485</v>
      </c>
      <c r="G2943" s="8">
        <v>0</v>
      </c>
      <c r="H2943" s="8">
        <v>0</v>
      </c>
      <c r="I2943" s="8">
        <v>0</v>
      </c>
      <c r="J2943" s="8">
        <v>0</v>
      </c>
      <c r="K2943" s="8">
        <v>0</v>
      </c>
      <c r="L2943" s="8">
        <v>7505</v>
      </c>
      <c r="M2943" s="8">
        <f t="shared" si="157"/>
        <v>1072.1428571428571</v>
      </c>
      <c r="N2943" s="8">
        <v>16</v>
      </c>
      <c r="O2943" s="8">
        <v>5</v>
      </c>
      <c r="P2943" s="8">
        <v>1</v>
      </c>
      <c r="Q2943" s="8">
        <v>20437</v>
      </c>
      <c r="R2943" s="8">
        <f t="shared" si="158"/>
        <v>2919.5714285714284</v>
      </c>
      <c r="S2943" s="5">
        <v>1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  <c r="Z2943" s="5">
        <v>0</v>
      </c>
      <c r="AA2943" s="5">
        <v>0</v>
      </c>
      <c r="AB2943" s="5">
        <v>0</v>
      </c>
      <c r="AC2943" s="5">
        <v>0</v>
      </c>
      <c r="AD2943" s="5">
        <v>0</v>
      </c>
      <c r="AE2943" s="115">
        <v>3532</v>
      </c>
      <c r="AF2943" s="5">
        <v>1</v>
      </c>
    </row>
    <row r="2944" spans="1:32" x14ac:dyDescent="0.25">
      <c r="A2944" s="2">
        <v>2011</v>
      </c>
      <c r="B2944" s="1" t="s">
        <v>30</v>
      </c>
      <c r="C2944" s="8">
        <v>2</v>
      </c>
      <c r="D2944" s="8">
        <v>107</v>
      </c>
      <c r="E2944" s="8">
        <f t="shared" si="156"/>
        <v>4458.333333333333</v>
      </c>
      <c r="F2944" s="8">
        <v>934</v>
      </c>
      <c r="G2944" s="8">
        <v>0</v>
      </c>
      <c r="H2944" s="8">
        <v>0</v>
      </c>
      <c r="I2944" s="8">
        <v>0</v>
      </c>
      <c r="J2944" s="8">
        <v>0</v>
      </c>
      <c r="K2944" s="8">
        <v>0</v>
      </c>
      <c r="L2944" s="8">
        <v>142</v>
      </c>
      <c r="M2944" s="8">
        <f t="shared" si="157"/>
        <v>71</v>
      </c>
      <c r="N2944" s="8">
        <v>0</v>
      </c>
      <c r="O2944" s="8">
        <v>0</v>
      </c>
      <c r="P2944" s="8">
        <v>0</v>
      </c>
      <c r="Q2944" s="8">
        <v>1035</v>
      </c>
      <c r="R2944" s="8">
        <f t="shared" si="158"/>
        <v>517.5</v>
      </c>
      <c r="S2944" s="5">
        <v>1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0</v>
      </c>
      <c r="AD2944" s="5">
        <v>0</v>
      </c>
      <c r="AE2944" s="115">
        <v>171</v>
      </c>
      <c r="AF2944" s="5">
        <v>1</v>
      </c>
    </row>
    <row r="2945" spans="1:32" x14ac:dyDescent="0.25">
      <c r="A2945" s="2">
        <v>2011</v>
      </c>
      <c r="B2945" s="1" t="s">
        <v>29</v>
      </c>
      <c r="C2945" s="8">
        <v>17</v>
      </c>
      <c r="D2945" s="8">
        <v>1174</v>
      </c>
      <c r="E2945" s="8">
        <f t="shared" si="156"/>
        <v>5754.9019607843138</v>
      </c>
      <c r="F2945" s="8">
        <v>1137</v>
      </c>
      <c r="G2945" s="8">
        <v>189</v>
      </c>
      <c r="H2945" s="8">
        <v>100</v>
      </c>
      <c r="I2945" s="8">
        <v>161</v>
      </c>
      <c r="J2945" s="8">
        <v>0</v>
      </c>
      <c r="K2945" s="8">
        <v>0</v>
      </c>
      <c r="L2945" s="8">
        <v>2198</v>
      </c>
      <c r="M2945" s="8">
        <f t="shared" si="157"/>
        <v>129.29411764705881</v>
      </c>
      <c r="N2945" s="8">
        <v>3</v>
      </c>
      <c r="O2945" s="8">
        <v>3</v>
      </c>
      <c r="P2945" s="8">
        <v>0</v>
      </c>
      <c r="Q2945" s="8">
        <v>46611</v>
      </c>
      <c r="R2945" s="8">
        <f t="shared" si="158"/>
        <v>2741.8235294117649</v>
      </c>
      <c r="S2945" s="5">
        <v>1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1</v>
      </c>
      <c r="Z2945" s="5">
        <v>1</v>
      </c>
      <c r="AA2945" s="5">
        <v>1</v>
      </c>
      <c r="AB2945" s="5">
        <v>0</v>
      </c>
      <c r="AC2945" s="5">
        <v>1</v>
      </c>
      <c r="AD2945" s="5">
        <v>0</v>
      </c>
      <c r="AE2945" s="115">
        <v>9830</v>
      </c>
      <c r="AF2945" s="5">
        <v>1</v>
      </c>
    </row>
    <row r="2946" spans="1:32" x14ac:dyDescent="0.25">
      <c r="A2946" s="2">
        <v>2011</v>
      </c>
      <c r="B2946" s="1" t="s">
        <v>30</v>
      </c>
      <c r="C2946" s="8">
        <v>53</v>
      </c>
      <c r="D2946" s="8">
        <v>4438</v>
      </c>
      <c r="E2946" s="8">
        <f t="shared" si="156"/>
        <v>6977.9874213836474</v>
      </c>
      <c r="F2946" s="8">
        <v>2969</v>
      </c>
      <c r="G2946" s="8">
        <v>608</v>
      </c>
      <c r="H2946" s="8">
        <v>350</v>
      </c>
      <c r="I2946" s="8">
        <v>10</v>
      </c>
      <c r="J2946" s="8">
        <v>0</v>
      </c>
      <c r="K2946" s="8">
        <v>0</v>
      </c>
      <c r="L2946" s="8">
        <v>4023</v>
      </c>
      <c r="M2946" s="8">
        <f t="shared" si="157"/>
        <v>75.905660377358487</v>
      </c>
      <c r="N2946" s="8">
        <v>12</v>
      </c>
      <c r="O2946" s="8">
        <v>3</v>
      </c>
      <c r="P2946" s="8">
        <v>1</v>
      </c>
      <c r="Q2946" s="8">
        <v>30310</v>
      </c>
      <c r="R2946" s="8">
        <f t="shared" si="158"/>
        <v>571.88679245283015</v>
      </c>
      <c r="S2946" s="5">
        <v>1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1</v>
      </c>
      <c r="AA2946" s="5">
        <v>1</v>
      </c>
      <c r="AB2946" s="5">
        <v>0</v>
      </c>
      <c r="AC2946" s="5">
        <v>1</v>
      </c>
      <c r="AD2946" s="5">
        <v>0</v>
      </c>
      <c r="AE2946" s="115">
        <v>9070</v>
      </c>
      <c r="AF2946" s="5">
        <v>0</v>
      </c>
    </row>
    <row r="2947" spans="1:32" x14ac:dyDescent="0.25">
      <c r="A2947" s="2">
        <v>2011</v>
      </c>
      <c r="B2947" s="1" t="s">
        <v>30</v>
      </c>
      <c r="C2947" s="8">
        <v>2</v>
      </c>
      <c r="D2947" s="8">
        <v>115</v>
      </c>
      <c r="E2947" s="8">
        <f t="shared" si="156"/>
        <v>4791.666666666667</v>
      </c>
      <c r="F2947" s="8">
        <v>800</v>
      </c>
      <c r="G2947" s="8">
        <v>0</v>
      </c>
      <c r="H2947" s="8">
        <v>0</v>
      </c>
      <c r="I2947" s="8">
        <v>0</v>
      </c>
      <c r="J2947" s="8">
        <v>0</v>
      </c>
      <c r="K2947" s="8">
        <v>0</v>
      </c>
      <c r="L2947" s="8">
        <v>690</v>
      </c>
      <c r="M2947" s="8">
        <f t="shared" si="157"/>
        <v>345</v>
      </c>
      <c r="N2947" s="8">
        <v>2</v>
      </c>
      <c r="O2947" s="8">
        <v>2</v>
      </c>
      <c r="P2947" s="8">
        <v>0</v>
      </c>
      <c r="Q2947" s="8">
        <v>14583</v>
      </c>
      <c r="R2947" s="8">
        <f t="shared" si="158"/>
        <v>7291.5</v>
      </c>
      <c r="S2947" s="5">
        <v>1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115">
        <v>292</v>
      </c>
      <c r="AF2947" s="5">
        <v>0</v>
      </c>
    </row>
    <row r="2948" spans="1:32" x14ac:dyDescent="0.25">
      <c r="A2948" s="2">
        <v>2011</v>
      </c>
      <c r="B2948" s="1" t="s">
        <v>30</v>
      </c>
      <c r="C2948" s="8">
        <v>12</v>
      </c>
      <c r="D2948" s="8">
        <v>743</v>
      </c>
      <c r="E2948" s="8">
        <f t="shared" si="156"/>
        <v>5159.7222222222226</v>
      </c>
      <c r="F2948" s="8">
        <v>1690</v>
      </c>
      <c r="G2948" s="8">
        <v>109</v>
      </c>
      <c r="H2948" s="8">
        <v>83</v>
      </c>
      <c r="I2948" s="8">
        <v>0</v>
      </c>
      <c r="J2948" s="8">
        <v>0</v>
      </c>
      <c r="K2948" s="8">
        <v>0</v>
      </c>
      <c r="L2948" s="8">
        <v>6542</v>
      </c>
      <c r="M2948" s="8">
        <f t="shared" si="157"/>
        <v>545.16666666666663</v>
      </c>
      <c r="N2948" s="8">
        <v>16</v>
      </c>
      <c r="O2948" s="8">
        <v>2</v>
      </c>
      <c r="P2948" s="8">
        <v>0</v>
      </c>
      <c r="Q2948" s="8">
        <v>12637</v>
      </c>
      <c r="R2948" s="8">
        <f t="shared" si="158"/>
        <v>1053.0833333333333</v>
      </c>
      <c r="S2948" s="5">
        <v>1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1</v>
      </c>
      <c r="AA2948" s="5">
        <v>0</v>
      </c>
      <c r="AB2948" s="5">
        <v>0</v>
      </c>
      <c r="AC2948" s="5">
        <v>1</v>
      </c>
      <c r="AD2948" s="5">
        <v>0</v>
      </c>
      <c r="AE2948" s="115">
        <v>2304</v>
      </c>
      <c r="AF2948" s="5">
        <v>0</v>
      </c>
    </row>
    <row r="2949" spans="1:32" x14ac:dyDescent="0.25">
      <c r="A2949" s="2">
        <v>2011</v>
      </c>
      <c r="B2949" s="1" t="s">
        <v>30</v>
      </c>
      <c r="C2949" s="8">
        <v>3</v>
      </c>
      <c r="D2949" s="8">
        <v>180</v>
      </c>
      <c r="E2949" s="8">
        <f t="shared" si="156"/>
        <v>5000</v>
      </c>
      <c r="F2949" s="8">
        <v>342</v>
      </c>
      <c r="G2949" s="8">
        <v>0</v>
      </c>
      <c r="H2949" s="8">
        <v>0</v>
      </c>
      <c r="I2949" s="8">
        <v>0</v>
      </c>
      <c r="J2949" s="8">
        <v>0</v>
      </c>
      <c r="K2949" s="8">
        <v>0</v>
      </c>
      <c r="L2949" s="8">
        <v>486</v>
      </c>
      <c r="M2949" s="8">
        <f t="shared" si="157"/>
        <v>162</v>
      </c>
      <c r="N2949" s="8">
        <v>3</v>
      </c>
      <c r="O2949" s="8">
        <v>1</v>
      </c>
      <c r="P2949" s="8">
        <v>0</v>
      </c>
      <c r="Q2949" s="8">
        <v>1282</v>
      </c>
      <c r="R2949" s="8">
        <f t="shared" si="158"/>
        <v>427.33333333333331</v>
      </c>
      <c r="S2949" s="5">
        <v>1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115">
        <v>243</v>
      </c>
      <c r="AF2949" s="5">
        <v>0</v>
      </c>
    </row>
    <row r="2950" spans="1:32" x14ac:dyDescent="0.25">
      <c r="A2950" s="2">
        <v>2011</v>
      </c>
      <c r="B2950" s="1" t="s">
        <v>30</v>
      </c>
      <c r="C2950" s="8">
        <v>8</v>
      </c>
      <c r="D2950" s="8">
        <v>707</v>
      </c>
      <c r="E2950" s="8">
        <f t="shared" si="156"/>
        <v>7364.583333333333</v>
      </c>
      <c r="F2950" s="8">
        <v>989</v>
      </c>
      <c r="G2950" s="8">
        <v>9</v>
      </c>
      <c r="H2950" s="8">
        <v>2</v>
      </c>
      <c r="I2950" s="8">
        <v>4</v>
      </c>
      <c r="J2950" s="8">
        <v>0</v>
      </c>
      <c r="K2950" s="8">
        <v>0</v>
      </c>
      <c r="L2950" s="8">
        <v>2305</v>
      </c>
      <c r="M2950" s="8">
        <f t="shared" si="157"/>
        <v>288.125</v>
      </c>
      <c r="N2950" s="8">
        <v>4</v>
      </c>
      <c r="O2950" s="8">
        <v>2</v>
      </c>
      <c r="P2950" s="8">
        <v>0</v>
      </c>
      <c r="Q2950" s="8">
        <v>6820</v>
      </c>
      <c r="R2950" s="8">
        <f t="shared" si="158"/>
        <v>852.5</v>
      </c>
      <c r="S2950" s="5">
        <v>1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1</v>
      </c>
      <c r="Z2950" s="5">
        <v>1</v>
      </c>
      <c r="AA2950" s="5">
        <v>1</v>
      </c>
      <c r="AB2950" s="5">
        <v>0</v>
      </c>
      <c r="AC2950" s="5">
        <v>1</v>
      </c>
      <c r="AD2950" s="5">
        <v>0</v>
      </c>
      <c r="AE2950" s="115">
        <v>1815</v>
      </c>
      <c r="AF2950" s="5">
        <v>0</v>
      </c>
    </row>
    <row r="2951" spans="1:32" x14ac:dyDescent="0.25">
      <c r="A2951" s="2">
        <v>2011</v>
      </c>
      <c r="B2951" s="1" t="s">
        <v>30</v>
      </c>
      <c r="C2951" s="8">
        <v>1</v>
      </c>
      <c r="D2951" s="8">
        <v>54</v>
      </c>
      <c r="E2951" s="8">
        <f t="shared" si="156"/>
        <v>4500</v>
      </c>
      <c r="F2951" s="8">
        <v>51</v>
      </c>
      <c r="G2951" s="8">
        <v>8</v>
      </c>
      <c r="H2951" s="8">
        <v>3</v>
      </c>
      <c r="I2951" s="8">
        <v>0</v>
      </c>
      <c r="J2951" s="8">
        <v>0</v>
      </c>
      <c r="K2951" s="8">
        <v>0</v>
      </c>
      <c r="L2951" s="8">
        <v>705</v>
      </c>
      <c r="M2951" s="8">
        <f t="shared" si="157"/>
        <v>705</v>
      </c>
      <c r="N2951" s="8">
        <v>1</v>
      </c>
      <c r="O2951" s="8">
        <v>0</v>
      </c>
      <c r="P2951" s="8">
        <v>0</v>
      </c>
      <c r="Q2951" s="8">
        <v>298</v>
      </c>
      <c r="R2951" s="8">
        <f t="shared" si="158"/>
        <v>298</v>
      </c>
      <c r="S2951" s="5">
        <v>1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1</v>
      </c>
      <c r="AA2951" s="5">
        <v>0</v>
      </c>
      <c r="AB2951" s="5">
        <v>0</v>
      </c>
      <c r="AC2951" s="5">
        <v>1</v>
      </c>
      <c r="AD2951" s="5">
        <v>0</v>
      </c>
      <c r="AE2951" s="115">
        <v>199</v>
      </c>
      <c r="AF2951" s="5">
        <v>1</v>
      </c>
    </row>
    <row r="2952" spans="1:32" x14ac:dyDescent="0.25">
      <c r="A2952" s="2">
        <v>2011</v>
      </c>
      <c r="B2952" s="1" t="s">
        <v>30</v>
      </c>
      <c r="C2952" s="8">
        <v>7</v>
      </c>
      <c r="D2952" s="8">
        <v>737</v>
      </c>
      <c r="E2952" s="8">
        <f t="shared" si="156"/>
        <v>8773.8095238095229</v>
      </c>
      <c r="F2952" s="8">
        <v>1329</v>
      </c>
      <c r="G2952" s="8">
        <v>40</v>
      </c>
      <c r="H2952" s="8">
        <v>13</v>
      </c>
      <c r="I2952" s="8">
        <v>13</v>
      </c>
      <c r="J2952" s="8">
        <v>0</v>
      </c>
      <c r="K2952" s="8">
        <v>0</v>
      </c>
      <c r="L2952" s="8">
        <v>1854</v>
      </c>
      <c r="M2952" s="8">
        <f t="shared" si="157"/>
        <v>264.85714285714283</v>
      </c>
      <c r="N2952" s="8">
        <v>6</v>
      </c>
      <c r="O2952" s="8">
        <v>1</v>
      </c>
      <c r="P2952" s="8">
        <v>0</v>
      </c>
      <c r="Q2952" s="8">
        <v>53784</v>
      </c>
      <c r="R2952" s="8">
        <f t="shared" si="158"/>
        <v>7683.4285714285716</v>
      </c>
      <c r="S2952" s="5">
        <v>1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1</v>
      </c>
      <c r="Z2952" s="5">
        <v>1</v>
      </c>
      <c r="AA2952" s="5">
        <v>0</v>
      </c>
      <c r="AB2952" s="5">
        <v>0</v>
      </c>
      <c r="AC2952" s="5">
        <v>1</v>
      </c>
      <c r="AD2952" s="5">
        <v>0</v>
      </c>
      <c r="AE2952" s="115">
        <v>8850</v>
      </c>
      <c r="AF2952" s="5">
        <v>1</v>
      </c>
    </row>
    <row r="2953" spans="1:32" x14ac:dyDescent="0.25">
      <c r="A2953" s="2">
        <v>2011</v>
      </c>
      <c r="B2953" s="1" t="s">
        <v>30</v>
      </c>
      <c r="C2953" s="8">
        <v>6</v>
      </c>
      <c r="D2953" s="8">
        <v>318</v>
      </c>
      <c r="E2953" s="8">
        <f t="shared" si="156"/>
        <v>4416.666666666667</v>
      </c>
      <c r="F2953" s="8">
        <v>310</v>
      </c>
      <c r="G2953" s="8">
        <v>0</v>
      </c>
      <c r="H2953" s="8">
        <v>0</v>
      </c>
      <c r="I2953" s="8">
        <v>0</v>
      </c>
      <c r="J2953" s="8">
        <v>0</v>
      </c>
      <c r="K2953" s="8">
        <v>0</v>
      </c>
      <c r="L2953" s="8">
        <v>210</v>
      </c>
      <c r="M2953" s="8">
        <f t="shared" si="157"/>
        <v>35</v>
      </c>
      <c r="N2953" s="8">
        <v>4</v>
      </c>
      <c r="O2953" s="8">
        <v>0</v>
      </c>
      <c r="P2953" s="8">
        <v>0</v>
      </c>
      <c r="Q2953" s="8">
        <v>2037</v>
      </c>
      <c r="R2953" s="8">
        <f t="shared" si="158"/>
        <v>339.5</v>
      </c>
      <c r="S2953" s="5">
        <v>1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0</v>
      </c>
      <c r="AD2953" s="5">
        <v>0</v>
      </c>
      <c r="AE2953" s="115">
        <v>439</v>
      </c>
      <c r="AF2953" s="5">
        <v>1</v>
      </c>
    </row>
    <row r="2954" spans="1:32" x14ac:dyDescent="0.25">
      <c r="A2954" s="2">
        <v>2011</v>
      </c>
      <c r="B2954" s="1" t="s">
        <v>30</v>
      </c>
      <c r="C2954" s="8">
        <v>21</v>
      </c>
      <c r="D2954" s="8">
        <v>1442</v>
      </c>
      <c r="E2954" s="8">
        <f t="shared" si="156"/>
        <v>5722.2222222222226</v>
      </c>
      <c r="F2954" s="8">
        <v>1058</v>
      </c>
      <c r="G2954" s="8">
        <v>117</v>
      </c>
      <c r="H2954" s="8">
        <v>80</v>
      </c>
      <c r="I2954" s="8">
        <v>35</v>
      </c>
      <c r="J2954" s="8">
        <v>0</v>
      </c>
      <c r="K2954" s="8">
        <v>0</v>
      </c>
      <c r="L2954" s="8">
        <v>2090</v>
      </c>
      <c r="M2954" s="8">
        <f t="shared" si="157"/>
        <v>99.523809523809518</v>
      </c>
      <c r="N2954" s="8">
        <v>6</v>
      </c>
      <c r="O2954" s="8">
        <v>2</v>
      </c>
      <c r="P2954" s="8">
        <v>1</v>
      </c>
      <c r="Q2954" s="8">
        <v>5973</v>
      </c>
      <c r="R2954" s="8">
        <f t="shared" si="158"/>
        <v>284.42857142857144</v>
      </c>
      <c r="S2954" s="5">
        <v>1</v>
      </c>
      <c r="T2954" s="5">
        <v>0</v>
      </c>
      <c r="U2954" s="5">
        <v>1</v>
      </c>
      <c r="V2954" s="5">
        <v>0</v>
      </c>
      <c r="W2954" s="5">
        <v>0</v>
      </c>
      <c r="X2954" s="5">
        <v>0</v>
      </c>
      <c r="Y2954" s="5">
        <v>0</v>
      </c>
      <c r="Z2954" s="5">
        <v>1</v>
      </c>
      <c r="AA2954" s="5">
        <v>1</v>
      </c>
      <c r="AB2954" s="5">
        <v>0</v>
      </c>
      <c r="AC2954" s="5">
        <v>1</v>
      </c>
      <c r="AD2954" s="5">
        <v>0</v>
      </c>
      <c r="AE2954" s="115">
        <v>3081</v>
      </c>
      <c r="AF2954" s="5">
        <v>0</v>
      </c>
    </row>
    <row r="2955" spans="1:32" x14ac:dyDescent="0.25">
      <c r="A2955" s="2">
        <v>2011</v>
      </c>
      <c r="B2955" s="1" t="s">
        <v>30</v>
      </c>
      <c r="C2955" s="8">
        <v>13</v>
      </c>
      <c r="D2955" s="8">
        <v>827</v>
      </c>
      <c r="E2955" s="8">
        <f t="shared" si="156"/>
        <v>5301.2820512820508</v>
      </c>
      <c r="F2955" s="8">
        <v>1617</v>
      </c>
      <c r="G2955" s="8">
        <v>126</v>
      </c>
      <c r="H2955" s="8">
        <v>63</v>
      </c>
      <c r="I2955" s="8">
        <v>0</v>
      </c>
      <c r="J2955" s="8">
        <v>0</v>
      </c>
      <c r="K2955" s="8">
        <v>0</v>
      </c>
      <c r="L2955" s="8">
        <v>140</v>
      </c>
      <c r="M2955" s="8">
        <f t="shared" si="157"/>
        <v>10.76923076923077</v>
      </c>
      <c r="N2955" s="8">
        <v>0</v>
      </c>
      <c r="O2955" s="8">
        <v>0</v>
      </c>
      <c r="P2955" s="8">
        <v>0</v>
      </c>
      <c r="Q2955" s="8">
        <v>7221</v>
      </c>
      <c r="R2955" s="8">
        <f t="shared" si="158"/>
        <v>555.46153846153845</v>
      </c>
      <c r="S2955" s="5">
        <v>1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  <c r="Z2955" s="5">
        <v>1</v>
      </c>
      <c r="AA2955" s="5">
        <v>0</v>
      </c>
      <c r="AB2955" s="5">
        <v>0</v>
      </c>
      <c r="AC2955" s="5">
        <v>1</v>
      </c>
      <c r="AD2955" s="5">
        <v>0</v>
      </c>
      <c r="AE2955" s="115">
        <v>3587</v>
      </c>
      <c r="AF2955" s="5">
        <v>0</v>
      </c>
    </row>
    <row r="2956" spans="1:32" x14ac:dyDescent="0.25">
      <c r="A2956" s="2">
        <v>2011</v>
      </c>
      <c r="B2956" s="1" t="s">
        <v>30</v>
      </c>
      <c r="C2956" s="8">
        <v>5</v>
      </c>
      <c r="D2956" s="8">
        <v>343</v>
      </c>
      <c r="E2956" s="8">
        <f t="shared" si="156"/>
        <v>5716.6666666666661</v>
      </c>
      <c r="F2956" s="8">
        <v>351</v>
      </c>
      <c r="G2956" s="8">
        <v>41</v>
      </c>
      <c r="H2956" s="8">
        <v>20</v>
      </c>
      <c r="I2956" s="8">
        <v>0</v>
      </c>
      <c r="J2956" s="8">
        <v>0</v>
      </c>
      <c r="K2956" s="8">
        <v>0</v>
      </c>
      <c r="L2956" s="8">
        <v>918</v>
      </c>
      <c r="M2956" s="8">
        <f t="shared" si="157"/>
        <v>183.6</v>
      </c>
      <c r="N2956" s="8">
        <v>3</v>
      </c>
      <c r="O2956" s="8">
        <v>1</v>
      </c>
      <c r="P2956" s="8">
        <v>0</v>
      </c>
      <c r="Q2956" s="8">
        <v>4010</v>
      </c>
      <c r="R2956" s="8">
        <f t="shared" si="158"/>
        <v>802</v>
      </c>
      <c r="S2956" s="5">
        <v>1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1</v>
      </c>
      <c r="AA2956" s="5">
        <v>0</v>
      </c>
      <c r="AB2956" s="5">
        <v>0</v>
      </c>
      <c r="AC2956" s="5">
        <v>1</v>
      </c>
      <c r="AD2956" s="5">
        <v>0</v>
      </c>
      <c r="AE2956" s="115">
        <v>901</v>
      </c>
      <c r="AF2956" s="5">
        <v>1</v>
      </c>
    </row>
    <row r="2957" spans="1:32" x14ac:dyDescent="0.25">
      <c r="A2957" s="2">
        <v>2011</v>
      </c>
      <c r="B2957" s="1" t="s">
        <v>30</v>
      </c>
      <c r="C2957" s="8">
        <v>14</v>
      </c>
      <c r="D2957" s="8">
        <v>867</v>
      </c>
      <c r="E2957" s="8">
        <f t="shared" si="156"/>
        <v>5160.7142857142853</v>
      </c>
      <c r="F2957" s="8">
        <v>1237</v>
      </c>
      <c r="G2957" s="8">
        <v>126</v>
      </c>
      <c r="H2957" s="8">
        <v>78</v>
      </c>
      <c r="I2957" s="8">
        <v>0</v>
      </c>
      <c r="J2957" s="8">
        <v>0</v>
      </c>
      <c r="K2957" s="8">
        <v>0</v>
      </c>
      <c r="L2957" s="8">
        <v>2309</v>
      </c>
      <c r="M2957" s="8">
        <f t="shared" si="157"/>
        <v>164.92857142857142</v>
      </c>
      <c r="N2957" s="8">
        <v>9</v>
      </c>
      <c r="O2957" s="8">
        <v>3</v>
      </c>
      <c r="P2957" s="8">
        <v>1</v>
      </c>
      <c r="Q2957" s="8">
        <v>5443</v>
      </c>
      <c r="R2957" s="8">
        <f t="shared" si="158"/>
        <v>388.78571428571428</v>
      </c>
      <c r="S2957" s="5">
        <v>1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1</v>
      </c>
      <c r="AA2957" s="5">
        <v>0</v>
      </c>
      <c r="AB2957" s="5">
        <v>0</v>
      </c>
      <c r="AC2957" s="5">
        <v>1</v>
      </c>
      <c r="AD2957" s="5">
        <v>0</v>
      </c>
      <c r="AE2957" s="115">
        <v>2800</v>
      </c>
      <c r="AF2957" s="5">
        <v>1</v>
      </c>
    </row>
    <row r="2958" spans="1:32" x14ac:dyDescent="0.25">
      <c r="A2958" s="2">
        <v>2011</v>
      </c>
      <c r="B2958" s="1" t="s">
        <v>30</v>
      </c>
      <c r="C2958" s="8">
        <v>29</v>
      </c>
      <c r="D2958" s="8">
        <v>1609</v>
      </c>
      <c r="E2958" s="8">
        <f t="shared" si="156"/>
        <v>4623.5632183908046</v>
      </c>
      <c r="F2958" s="8">
        <v>2077</v>
      </c>
      <c r="G2958" s="8">
        <v>318</v>
      </c>
      <c r="H2958" s="8">
        <v>150</v>
      </c>
      <c r="I2958" s="8">
        <v>0</v>
      </c>
      <c r="J2958" s="8">
        <v>0</v>
      </c>
      <c r="K2958" s="8">
        <v>0</v>
      </c>
      <c r="L2958" s="8">
        <v>3720</v>
      </c>
      <c r="M2958" s="8">
        <f t="shared" si="157"/>
        <v>128.27586206896552</v>
      </c>
      <c r="N2958" s="8">
        <v>17</v>
      </c>
      <c r="O2958" s="8">
        <v>3</v>
      </c>
      <c r="P2958" s="8">
        <v>1</v>
      </c>
      <c r="Q2958" s="8">
        <v>23315</v>
      </c>
      <c r="R2958" s="8">
        <f t="shared" si="158"/>
        <v>803.9655172413793</v>
      </c>
      <c r="S2958" s="5">
        <v>1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1</v>
      </c>
      <c r="AA2958" s="5">
        <v>0</v>
      </c>
      <c r="AB2958" s="5">
        <v>0</v>
      </c>
      <c r="AC2958" s="5">
        <v>1</v>
      </c>
      <c r="AD2958" s="5">
        <v>0</v>
      </c>
      <c r="AE2958" s="115">
        <v>4883</v>
      </c>
      <c r="AF2958" s="5">
        <v>1</v>
      </c>
    </row>
    <row r="2959" spans="1:32" x14ac:dyDescent="0.25">
      <c r="A2959" s="2">
        <v>2011</v>
      </c>
      <c r="B2959" s="1" t="s">
        <v>30</v>
      </c>
      <c r="C2959" s="8">
        <v>2</v>
      </c>
      <c r="D2959" s="8">
        <v>112</v>
      </c>
      <c r="E2959" s="8">
        <f t="shared" si="156"/>
        <v>4666.666666666667</v>
      </c>
      <c r="F2959" s="8">
        <v>365</v>
      </c>
      <c r="G2959" s="8">
        <v>0</v>
      </c>
      <c r="H2959" s="8">
        <v>0</v>
      </c>
      <c r="I2959" s="8">
        <v>0</v>
      </c>
      <c r="J2959" s="8">
        <v>0</v>
      </c>
      <c r="K2959" s="8">
        <v>0</v>
      </c>
      <c r="L2959" s="8">
        <v>100</v>
      </c>
      <c r="M2959" s="8">
        <f t="shared" si="157"/>
        <v>50</v>
      </c>
      <c r="N2959" s="8">
        <v>0</v>
      </c>
      <c r="O2959" s="8">
        <v>0</v>
      </c>
      <c r="P2959" s="8">
        <v>0</v>
      </c>
      <c r="Q2959" s="8">
        <v>4660</v>
      </c>
      <c r="R2959" s="8">
        <f t="shared" si="158"/>
        <v>2330</v>
      </c>
      <c r="S2959" s="5">
        <v>1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115">
        <v>237</v>
      </c>
      <c r="AF2959" s="5">
        <v>0</v>
      </c>
    </row>
    <row r="2960" spans="1:32" x14ac:dyDescent="0.25">
      <c r="A2960" s="2">
        <v>2011</v>
      </c>
      <c r="B2960" s="1" t="s">
        <v>31</v>
      </c>
      <c r="C2960" s="8">
        <v>104</v>
      </c>
      <c r="D2960" s="8">
        <v>11129</v>
      </c>
      <c r="E2960" s="8">
        <f t="shared" si="156"/>
        <v>8917.4679487179492</v>
      </c>
      <c r="F2960" s="8">
        <v>4610</v>
      </c>
      <c r="G2960" s="8">
        <v>1173</v>
      </c>
      <c r="H2960" s="8">
        <v>420</v>
      </c>
      <c r="I2960" s="8">
        <v>0</v>
      </c>
      <c r="J2960" s="8">
        <v>0</v>
      </c>
      <c r="K2960" s="8">
        <v>0</v>
      </c>
      <c r="L2960" s="8">
        <v>5147</v>
      </c>
      <c r="M2960" s="8">
        <f t="shared" si="157"/>
        <v>49.490384615384613</v>
      </c>
      <c r="N2960" s="8">
        <v>24</v>
      </c>
      <c r="O2960" s="8">
        <v>5</v>
      </c>
      <c r="P2960" s="8">
        <v>0</v>
      </c>
      <c r="Q2960" s="8">
        <v>74727</v>
      </c>
      <c r="R2960" s="8">
        <f t="shared" si="158"/>
        <v>718.52884615384619</v>
      </c>
      <c r="S2960" s="5">
        <v>1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1</v>
      </c>
      <c r="AA2960" s="5">
        <v>0</v>
      </c>
      <c r="AB2960" s="5">
        <v>0</v>
      </c>
      <c r="AC2960" s="5">
        <v>1</v>
      </c>
      <c r="AD2960" s="5">
        <v>0</v>
      </c>
      <c r="AE2960" s="115">
        <v>31662</v>
      </c>
      <c r="AF2960" s="5">
        <v>1</v>
      </c>
    </row>
    <row r="2961" spans="1:32" x14ac:dyDescent="0.25">
      <c r="A2961" s="2">
        <v>2011</v>
      </c>
      <c r="B2961" s="1" t="s">
        <v>30</v>
      </c>
      <c r="C2961" s="8">
        <v>168</v>
      </c>
      <c r="D2961" s="8">
        <v>26598</v>
      </c>
      <c r="E2961" s="8">
        <f t="shared" ref="E2961:E3017" si="159">D2961/C2961/12*1000</f>
        <v>13193.452380952382</v>
      </c>
      <c r="F2961" s="8">
        <v>4087</v>
      </c>
      <c r="G2961" s="8">
        <v>2087</v>
      </c>
      <c r="H2961" s="8">
        <v>662</v>
      </c>
      <c r="I2961" s="8">
        <v>0</v>
      </c>
      <c r="J2961" s="8">
        <v>0</v>
      </c>
      <c r="K2961" s="8">
        <v>0</v>
      </c>
      <c r="L2961" s="8">
        <v>12807</v>
      </c>
      <c r="M2961" s="8">
        <f t="shared" si="157"/>
        <v>76.232142857142861</v>
      </c>
      <c r="N2961" s="8">
        <v>43</v>
      </c>
      <c r="O2961" s="8">
        <v>5</v>
      </c>
      <c r="P2961" s="8">
        <v>5</v>
      </c>
      <c r="Q2961" s="8">
        <v>220412</v>
      </c>
      <c r="R2961" s="8">
        <f t="shared" si="158"/>
        <v>1311.9761904761904</v>
      </c>
      <c r="S2961" s="5">
        <v>1</v>
      </c>
      <c r="T2961" s="5">
        <v>0</v>
      </c>
      <c r="U2961" s="5">
        <v>1</v>
      </c>
      <c r="V2961" s="5">
        <v>0</v>
      </c>
      <c r="W2961" s="5">
        <v>0</v>
      </c>
      <c r="X2961" s="5">
        <v>0</v>
      </c>
      <c r="Y2961" s="5">
        <v>0</v>
      </c>
      <c r="Z2961" s="5">
        <v>1</v>
      </c>
      <c r="AA2961" s="5">
        <v>0</v>
      </c>
      <c r="AB2961" s="5">
        <v>0</v>
      </c>
      <c r="AC2961" s="5">
        <v>1</v>
      </c>
      <c r="AD2961" s="5">
        <v>0</v>
      </c>
      <c r="AE2961" s="115">
        <v>86298</v>
      </c>
      <c r="AF2961" s="5">
        <v>1</v>
      </c>
    </row>
    <row r="2962" spans="1:32" x14ac:dyDescent="0.25">
      <c r="A2962" s="2">
        <v>2011</v>
      </c>
      <c r="B2962" s="1" t="s">
        <v>30</v>
      </c>
      <c r="C2962" s="15">
        <v>89</v>
      </c>
      <c r="D2962" s="15">
        <v>10548</v>
      </c>
      <c r="E2962" s="8">
        <f t="shared" si="159"/>
        <v>9876.4044943820227</v>
      </c>
      <c r="F2962" s="15">
        <v>2505</v>
      </c>
      <c r="G2962" s="8">
        <v>706</v>
      </c>
      <c r="H2962" s="8">
        <v>257</v>
      </c>
      <c r="I2962" s="8">
        <v>0</v>
      </c>
      <c r="J2962" s="8">
        <v>0</v>
      </c>
      <c r="K2962" s="8">
        <v>0</v>
      </c>
      <c r="L2962" s="8">
        <v>6582</v>
      </c>
      <c r="M2962" s="8">
        <f t="shared" si="157"/>
        <v>73.955056179775283</v>
      </c>
      <c r="N2962" s="8">
        <v>32</v>
      </c>
      <c r="O2962" s="8">
        <v>4</v>
      </c>
      <c r="P2962" s="8">
        <v>1</v>
      </c>
      <c r="Q2962" s="8">
        <v>42623</v>
      </c>
      <c r="R2962" s="8">
        <f t="shared" si="158"/>
        <v>478.91011235955057</v>
      </c>
      <c r="S2962" s="5">
        <v>1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1</v>
      </c>
      <c r="AA2962" s="5">
        <v>0</v>
      </c>
      <c r="AB2962" s="5">
        <v>0</v>
      </c>
      <c r="AC2962" s="5">
        <v>1</v>
      </c>
      <c r="AD2962" s="5">
        <v>0</v>
      </c>
      <c r="AE2962" s="115">
        <v>18987</v>
      </c>
      <c r="AF2962" s="5">
        <v>1</v>
      </c>
    </row>
    <row r="2963" spans="1:32" x14ac:dyDescent="0.25">
      <c r="A2963" s="2">
        <v>2011</v>
      </c>
      <c r="B2963" s="1" t="s">
        <v>30</v>
      </c>
      <c r="C2963" s="15">
        <v>60</v>
      </c>
      <c r="D2963" s="15">
        <v>6174</v>
      </c>
      <c r="E2963" s="8">
        <f t="shared" si="159"/>
        <v>8575.0000000000018</v>
      </c>
      <c r="F2963" s="15">
        <v>2608</v>
      </c>
      <c r="G2963" s="8">
        <v>711</v>
      </c>
      <c r="H2963" s="8">
        <v>221</v>
      </c>
      <c r="I2963" s="8">
        <v>0</v>
      </c>
      <c r="J2963" s="8">
        <v>0</v>
      </c>
      <c r="K2963" s="8">
        <v>0</v>
      </c>
      <c r="L2963" s="8">
        <v>5444</v>
      </c>
      <c r="M2963" s="8">
        <f t="shared" si="157"/>
        <v>90.733333333333334</v>
      </c>
      <c r="N2963" s="8">
        <v>21</v>
      </c>
      <c r="O2963" s="8">
        <v>5</v>
      </c>
      <c r="P2963" s="8">
        <v>3</v>
      </c>
      <c r="Q2963" s="8">
        <v>35155</v>
      </c>
      <c r="R2963" s="8">
        <f t="shared" si="158"/>
        <v>585.91666666666663</v>
      </c>
      <c r="S2963" s="5">
        <v>1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1</v>
      </c>
      <c r="AA2963" s="5">
        <v>0</v>
      </c>
      <c r="AB2963" s="5">
        <v>0</v>
      </c>
      <c r="AC2963" s="5">
        <v>1</v>
      </c>
      <c r="AD2963" s="5">
        <v>0</v>
      </c>
      <c r="AE2963" s="115">
        <v>14558</v>
      </c>
      <c r="AF2963" s="5">
        <v>0</v>
      </c>
    </row>
    <row r="2964" spans="1:32" x14ac:dyDescent="0.25">
      <c r="A2964" s="2">
        <v>2011</v>
      </c>
      <c r="B2964" s="1" t="s">
        <v>30</v>
      </c>
      <c r="C2964" s="15">
        <v>44</v>
      </c>
      <c r="D2964" s="15">
        <v>3807</v>
      </c>
      <c r="E2964" s="8">
        <f t="shared" si="159"/>
        <v>7210.2272727272721</v>
      </c>
      <c r="F2964" s="15">
        <v>2955</v>
      </c>
      <c r="G2964" s="8">
        <v>386</v>
      </c>
      <c r="H2964" s="8">
        <v>228</v>
      </c>
      <c r="I2964" s="8">
        <v>0</v>
      </c>
      <c r="J2964" s="8">
        <v>0</v>
      </c>
      <c r="K2964" s="8">
        <v>0</v>
      </c>
      <c r="L2964" s="8">
        <v>6729</v>
      </c>
      <c r="M2964" s="8">
        <f t="shared" si="157"/>
        <v>152.93181818181819</v>
      </c>
      <c r="N2964" s="8">
        <v>12</v>
      </c>
      <c r="O2964" s="8">
        <v>2</v>
      </c>
      <c r="P2964" s="8">
        <v>0</v>
      </c>
      <c r="Q2964" s="8">
        <v>23216</v>
      </c>
      <c r="R2964" s="8">
        <f t="shared" si="158"/>
        <v>527.63636363636363</v>
      </c>
      <c r="S2964" s="5">
        <v>1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  <c r="Z2964" s="5">
        <v>1</v>
      </c>
      <c r="AA2964" s="5">
        <v>0</v>
      </c>
      <c r="AB2964" s="5">
        <v>0</v>
      </c>
      <c r="AC2964" s="5">
        <v>1</v>
      </c>
      <c r="AD2964" s="5">
        <v>0</v>
      </c>
      <c r="AE2964" s="115">
        <v>9116</v>
      </c>
      <c r="AF2964" s="5">
        <v>0</v>
      </c>
    </row>
    <row r="2965" spans="1:32" x14ac:dyDescent="0.25">
      <c r="A2965" s="2">
        <v>2011</v>
      </c>
      <c r="B2965" s="1" t="s">
        <v>30</v>
      </c>
      <c r="C2965" s="8">
        <v>64</v>
      </c>
      <c r="D2965" s="8">
        <v>5631</v>
      </c>
      <c r="E2965" s="8">
        <f t="shared" si="159"/>
        <v>7332.03125</v>
      </c>
      <c r="F2965" s="8">
        <v>1384</v>
      </c>
      <c r="G2965" s="8">
        <v>372</v>
      </c>
      <c r="H2965" s="8">
        <v>210</v>
      </c>
      <c r="I2965" s="8">
        <v>0</v>
      </c>
      <c r="J2965" s="8">
        <v>0</v>
      </c>
      <c r="K2965" s="8">
        <v>0</v>
      </c>
      <c r="L2965" s="8">
        <v>3001</v>
      </c>
      <c r="M2965" s="8">
        <f t="shared" si="157"/>
        <v>46.890625</v>
      </c>
      <c r="N2965" s="8">
        <v>15</v>
      </c>
      <c r="O2965" s="8">
        <v>1</v>
      </c>
      <c r="P2965" s="8">
        <v>2</v>
      </c>
      <c r="Q2965" s="8">
        <v>20584</v>
      </c>
      <c r="R2965" s="8">
        <f t="shared" si="158"/>
        <v>321.625</v>
      </c>
      <c r="S2965" s="5">
        <v>1</v>
      </c>
      <c r="T2965" s="5">
        <v>0</v>
      </c>
      <c r="U2965" s="5">
        <v>1</v>
      </c>
      <c r="V2965" s="5">
        <v>0</v>
      </c>
      <c r="W2965" s="5">
        <v>0</v>
      </c>
      <c r="X2965" s="5">
        <v>0</v>
      </c>
      <c r="Y2965" s="5">
        <v>0</v>
      </c>
      <c r="Z2965" s="5">
        <v>1</v>
      </c>
      <c r="AA2965" s="5">
        <v>0</v>
      </c>
      <c r="AB2965" s="5">
        <v>0</v>
      </c>
      <c r="AC2965" s="5">
        <v>1</v>
      </c>
      <c r="AD2965" s="5">
        <v>0</v>
      </c>
      <c r="AE2965" s="115">
        <v>11966</v>
      </c>
      <c r="AF2965" s="5">
        <v>0</v>
      </c>
    </row>
    <row r="2966" spans="1:32" x14ac:dyDescent="0.25">
      <c r="A2966" s="2">
        <v>2011</v>
      </c>
      <c r="B2966" s="1" t="s">
        <v>29</v>
      </c>
      <c r="C2966" s="15">
        <v>12</v>
      </c>
      <c r="D2966" s="15">
        <v>1067</v>
      </c>
      <c r="E2966" s="8">
        <f t="shared" si="159"/>
        <v>7409.7222222222226</v>
      </c>
      <c r="F2966" s="15">
        <v>367</v>
      </c>
      <c r="G2966" s="8">
        <v>131</v>
      </c>
      <c r="H2966" s="8">
        <v>44</v>
      </c>
      <c r="I2966" s="8">
        <v>0</v>
      </c>
      <c r="J2966" s="8">
        <v>0</v>
      </c>
      <c r="K2966" s="8">
        <v>0</v>
      </c>
      <c r="L2966" s="8">
        <v>1688</v>
      </c>
      <c r="M2966" s="8">
        <f t="shared" si="157"/>
        <v>140.66666666666666</v>
      </c>
      <c r="N2966" s="8">
        <v>7</v>
      </c>
      <c r="O2966" s="8">
        <v>2</v>
      </c>
      <c r="P2966" s="8">
        <v>0</v>
      </c>
      <c r="Q2966" s="8">
        <v>7282</v>
      </c>
      <c r="R2966" s="8">
        <f t="shared" si="158"/>
        <v>606.83333333333337</v>
      </c>
      <c r="S2966" s="5">
        <v>1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1</v>
      </c>
      <c r="AA2966" s="5">
        <v>0</v>
      </c>
      <c r="AB2966" s="5">
        <v>0</v>
      </c>
      <c r="AC2966" s="5">
        <v>1</v>
      </c>
      <c r="AD2966" s="5">
        <v>0</v>
      </c>
      <c r="AE2966" s="115">
        <v>2780</v>
      </c>
      <c r="AF2966" s="5">
        <v>1</v>
      </c>
    </row>
    <row r="2967" spans="1:32" x14ac:dyDescent="0.25">
      <c r="A2967" s="2">
        <v>2011</v>
      </c>
      <c r="B2967" s="1" t="s">
        <v>29</v>
      </c>
      <c r="C2967" s="15">
        <v>3</v>
      </c>
      <c r="D2967" s="15">
        <v>172</v>
      </c>
      <c r="E2967" s="8">
        <f t="shared" si="159"/>
        <v>4777.7777777777774</v>
      </c>
      <c r="F2967" s="15">
        <v>420</v>
      </c>
      <c r="G2967" s="8">
        <v>0</v>
      </c>
      <c r="H2967" s="8">
        <v>0</v>
      </c>
      <c r="I2967" s="8">
        <v>0</v>
      </c>
      <c r="J2967" s="8">
        <v>0</v>
      </c>
      <c r="K2967" s="8">
        <v>0</v>
      </c>
      <c r="L2967" s="8">
        <v>540</v>
      </c>
      <c r="M2967" s="8">
        <f t="shared" si="157"/>
        <v>180</v>
      </c>
      <c r="N2967" s="8">
        <v>2</v>
      </c>
      <c r="O2967" s="8">
        <v>0</v>
      </c>
      <c r="P2967" s="8">
        <v>0</v>
      </c>
      <c r="Q2967" s="8">
        <v>1902</v>
      </c>
      <c r="R2967" s="8">
        <f t="shared" si="158"/>
        <v>634</v>
      </c>
      <c r="S2967" s="5">
        <v>1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0</v>
      </c>
      <c r="AD2967" s="5">
        <v>0</v>
      </c>
      <c r="AE2967" s="115">
        <v>267</v>
      </c>
      <c r="AF2967" s="5">
        <v>1</v>
      </c>
    </row>
    <row r="2968" spans="1:32" x14ac:dyDescent="0.25">
      <c r="A2968" s="2">
        <v>2011</v>
      </c>
      <c r="B2968" s="1" t="s">
        <v>30</v>
      </c>
      <c r="C2968" s="15">
        <v>13</v>
      </c>
      <c r="D2968" s="15">
        <v>996</v>
      </c>
      <c r="E2968" s="8">
        <f t="shared" si="159"/>
        <v>6384.6153846153838</v>
      </c>
      <c r="F2968" s="15">
        <v>1100</v>
      </c>
      <c r="G2968" s="8">
        <v>56</v>
      </c>
      <c r="H2968" s="8">
        <v>34</v>
      </c>
      <c r="I2968" s="8">
        <v>0</v>
      </c>
      <c r="J2968" s="8">
        <v>0</v>
      </c>
      <c r="K2968" s="8">
        <v>0</v>
      </c>
      <c r="L2968" s="8">
        <v>1121</v>
      </c>
      <c r="M2968" s="8">
        <f t="shared" si="157"/>
        <v>86.230769230769226</v>
      </c>
      <c r="N2968" s="8">
        <v>7</v>
      </c>
      <c r="O2968" s="8">
        <v>3</v>
      </c>
      <c r="P2968" s="8">
        <v>0</v>
      </c>
      <c r="Q2968" s="8">
        <v>2145</v>
      </c>
      <c r="R2968" s="8">
        <f t="shared" si="158"/>
        <v>165</v>
      </c>
      <c r="S2968" s="5">
        <v>1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1</v>
      </c>
      <c r="AA2968" s="5">
        <v>0</v>
      </c>
      <c r="AB2968" s="5">
        <v>0</v>
      </c>
      <c r="AC2968" s="5">
        <v>1</v>
      </c>
      <c r="AD2968" s="5">
        <v>0</v>
      </c>
      <c r="AE2968" s="115">
        <v>2305</v>
      </c>
      <c r="AF2968" s="5">
        <v>0</v>
      </c>
    </row>
    <row r="2969" spans="1:32" x14ac:dyDescent="0.25">
      <c r="A2969" s="2">
        <v>2011</v>
      </c>
      <c r="B2969" s="1" t="s">
        <v>30</v>
      </c>
      <c r="C2969" s="15">
        <v>47</v>
      </c>
      <c r="D2969" s="15">
        <v>3877</v>
      </c>
      <c r="E2969" s="8">
        <f t="shared" si="159"/>
        <v>6874.1134751773043</v>
      </c>
      <c r="F2969" s="15">
        <v>2240</v>
      </c>
      <c r="G2969" s="8">
        <v>501</v>
      </c>
      <c r="H2969" s="8">
        <v>252</v>
      </c>
      <c r="I2969" s="8">
        <v>0</v>
      </c>
      <c r="J2969" s="8">
        <v>0</v>
      </c>
      <c r="K2969" s="8">
        <v>0</v>
      </c>
      <c r="L2969" s="8">
        <v>3002</v>
      </c>
      <c r="M2969" s="8">
        <f t="shared" si="157"/>
        <v>63.872340425531917</v>
      </c>
      <c r="N2969" s="8">
        <v>11</v>
      </c>
      <c r="O2969" s="8">
        <v>3</v>
      </c>
      <c r="P2969" s="8">
        <v>1</v>
      </c>
      <c r="Q2969" s="8">
        <v>15132</v>
      </c>
      <c r="R2969" s="8">
        <f t="shared" si="158"/>
        <v>321.95744680851061</v>
      </c>
      <c r="S2969" s="5">
        <v>1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1</v>
      </c>
      <c r="AA2969" s="5">
        <v>0</v>
      </c>
      <c r="AB2969" s="5">
        <v>0</v>
      </c>
      <c r="AC2969" s="5">
        <v>1</v>
      </c>
      <c r="AD2969" s="5">
        <v>0</v>
      </c>
      <c r="AE2969" s="115">
        <v>10730</v>
      </c>
      <c r="AF2969" s="5">
        <v>1</v>
      </c>
    </row>
    <row r="2970" spans="1:32" x14ac:dyDescent="0.25">
      <c r="A2970" s="2">
        <v>2011</v>
      </c>
      <c r="B2970" s="1" t="s">
        <v>29</v>
      </c>
      <c r="C2970" s="15">
        <v>71</v>
      </c>
      <c r="D2970" s="15">
        <v>6305</v>
      </c>
      <c r="E2970" s="8">
        <f t="shared" si="159"/>
        <v>7400.2347417840374</v>
      </c>
      <c r="F2970" s="15">
        <v>1417</v>
      </c>
      <c r="G2970" s="8">
        <v>646</v>
      </c>
      <c r="H2970" s="8">
        <v>210</v>
      </c>
      <c r="I2970" s="8">
        <v>0</v>
      </c>
      <c r="J2970" s="8">
        <v>0</v>
      </c>
      <c r="K2970" s="8">
        <v>0</v>
      </c>
      <c r="L2970" s="8">
        <v>3417</v>
      </c>
      <c r="M2970" s="8">
        <f t="shared" si="157"/>
        <v>48.12676056338028</v>
      </c>
      <c r="N2970" s="8">
        <v>13</v>
      </c>
      <c r="O2970" s="8">
        <v>2</v>
      </c>
      <c r="P2970" s="8">
        <v>3</v>
      </c>
      <c r="Q2970" s="8">
        <v>36573</v>
      </c>
      <c r="R2970" s="8">
        <f t="shared" si="158"/>
        <v>515.11267605633805</v>
      </c>
      <c r="S2970" s="5">
        <v>1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1</v>
      </c>
      <c r="AA2970" s="5">
        <v>0</v>
      </c>
      <c r="AB2970" s="5">
        <v>0</v>
      </c>
      <c r="AC2970" s="5">
        <v>1</v>
      </c>
      <c r="AD2970" s="5">
        <v>0</v>
      </c>
      <c r="AE2970" s="115">
        <v>17113</v>
      </c>
      <c r="AF2970" s="5">
        <v>1</v>
      </c>
    </row>
    <row r="2971" spans="1:32" x14ac:dyDescent="0.25">
      <c r="A2971" s="2">
        <v>2011</v>
      </c>
      <c r="B2971" s="1" t="s">
        <v>29</v>
      </c>
      <c r="C2971" s="15">
        <v>2</v>
      </c>
      <c r="D2971" s="15">
        <v>98</v>
      </c>
      <c r="E2971" s="8">
        <f t="shared" si="159"/>
        <v>4083.333333333333</v>
      </c>
      <c r="F2971" s="15">
        <v>1331</v>
      </c>
      <c r="G2971" s="8">
        <v>75</v>
      </c>
      <c r="H2971" s="8">
        <v>25</v>
      </c>
      <c r="I2971" s="8">
        <v>0</v>
      </c>
      <c r="J2971" s="8">
        <v>0</v>
      </c>
      <c r="K2971" s="8">
        <v>0</v>
      </c>
      <c r="L2971" s="8">
        <v>1015</v>
      </c>
      <c r="M2971" s="8">
        <f t="shared" si="157"/>
        <v>507.5</v>
      </c>
      <c r="N2971" s="8">
        <v>0</v>
      </c>
      <c r="O2971" s="8">
        <v>3</v>
      </c>
      <c r="P2971" s="8">
        <v>0</v>
      </c>
      <c r="Q2971" s="8">
        <v>10715</v>
      </c>
      <c r="R2971" s="8">
        <f t="shared" si="158"/>
        <v>5357.5</v>
      </c>
      <c r="S2971" s="5">
        <v>1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1</v>
      </c>
      <c r="AA2971" s="5">
        <v>0</v>
      </c>
      <c r="AB2971" s="5">
        <v>0</v>
      </c>
      <c r="AC2971" s="5">
        <v>1</v>
      </c>
      <c r="AD2971" s="5">
        <v>0</v>
      </c>
      <c r="AE2971" s="115">
        <v>2611</v>
      </c>
      <c r="AF2971" s="5">
        <v>1</v>
      </c>
    </row>
    <row r="2972" spans="1:32" x14ac:dyDescent="0.25">
      <c r="A2972" s="2">
        <v>2011</v>
      </c>
      <c r="B2972" s="1" t="s">
        <v>29</v>
      </c>
      <c r="C2972" s="15">
        <v>100</v>
      </c>
      <c r="D2972" s="15">
        <v>9796</v>
      </c>
      <c r="E2972" s="8">
        <f t="shared" si="159"/>
        <v>8163.3333333333321</v>
      </c>
      <c r="F2972" s="15">
        <v>2598</v>
      </c>
      <c r="G2972" s="8">
        <v>1050</v>
      </c>
      <c r="H2972" s="8">
        <v>447</v>
      </c>
      <c r="I2972" s="8">
        <v>0</v>
      </c>
      <c r="J2972" s="8">
        <v>0</v>
      </c>
      <c r="K2972" s="8">
        <v>0</v>
      </c>
      <c r="L2972" s="8">
        <v>5931</v>
      </c>
      <c r="M2972" s="8">
        <f t="shared" si="157"/>
        <v>59.31</v>
      </c>
      <c r="N2972" s="8">
        <v>17</v>
      </c>
      <c r="O2972" s="8">
        <v>5</v>
      </c>
      <c r="P2972" s="8">
        <v>1</v>
      </c>
      <c r="Q2972" s="8">
        <v>22198</v>
      </c>
      <c r="R2972" s="8">
        <f t="shared" si="158"/>
        <v>221.98</v>
      </c>
      <c r="S2972" s="5">
        <v>1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1</v>
      </c>
      <c r="AA2972" s="5">
        <v>0</v>
      </c>
      <c r="AB2972" s="5">
        <v>0</v>
      </c>
      <c r="AC2972" s="5">
        <v>1</v>
      </c>
      <c r="AD2972" s="5">
        <v>0</v>
      </c>
      <c r="AE2972" s="115">
        <v>23415</v>
      </c>
      <c r="AF2972" s="5">
        <v>1</v>
      </c>
    </row>
    <row r="2973" spans="1:32" x14ac:dyDescent="0.25">
      <c r="A2973" s="2">
        <v>2011</v>
      </c>
      <c r="B2973" s="1" t="s">
        <v>29</v>
      </c>
      <c r="C2973" s="15">
        <v>92</v>
      </c>
      <c r="D2973" s="15">
        <v>9923</v>
      </c>
      <c r="E2973" s="8">
        <f t="shared" si="159"/>
        <v>8988.2246376811581</v>
      </c>
      <c r="F2973" s="15">
        <v>2590</v>
      </c>
      <c r="G2973" s="8">
        <v>950</v>
      </c>
      <c r="H2973" s="8">
        <v>423</v>
      </c>
      <c r="I2973" s="8">
        <v>0</v>
      </c>
      <c r="J2973" s="8">
        <v>0</v>
      </c>
      <c r="K2973" s="8">
        <v>0</v>
      </c>
      <c r="L2973" s="8">
        <v>3979</v>
      </c>
      <c r="M2973" s="8">
        <f t="shared" si="157"/>
        <v>43.25</v>
      </c>
      <c r="N2973" s="8">
        <v>0</v>
      </c>
      <c r="O2973" s="8">
        <v>2</v>
      </c>
      <c r="P2973" s="8">
        <v>2</v>
      </c>
      <c r="Q2973" s="8">
        <v>7865</v>
      </c>
      <c r="R2973" s="8">
        <f t="shared" si="158"/>
        <v>85.489130434782609</v>
      </c>
      <c r="S2973" s="5">
        <v>1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1</v>
      </c>
      <c r="AA2973" s="5">
        <v>0</v>
      </c>
      <c r="AB2973" s="5">
        <v>0</v>
      </c>
      <c r="AC2973" s="5">
        <v>1</v>
      </c>
      <c r="AD2973" s="5">
        <v>0</v>
      </c>
      <c r="AE2973" s="115">
        <v>16864</v>
      </c>
      <c r="AF2973" s="5">
        <v>1</v>
      </c>
    </row>
    <row r="2974" spans="1:32" x14ac:dyDescent="0.25">
      <c r="A2974" s="2">
        <v>2011</v>
      </c>
      <c r="B2974" s="1" t="s">
        <v>29</v>
      </c>
      <c r="C2974" s="15">
        <v>55</v>
      </c>
      <c r="D2974" s="15">
        <v>5558</v>
      </c>
      <c r="E2974" s="8">
        <f t="shared" si="159"/>
        <v>8421.2121212121201</v>
      </c>
      <c r="F2974" s="15">
        <v>2896</v>
      </c>
      <c r="G2974" s="8">
        <v>612</v>
      </c>
      <c r="H2974" s="8">
        <v>216</v>
      </c>
      <c r="I2974" s="8">
        <v>0</v>
      </c>
      <c r="J2974" s="8">
        <v>0</v>
      </c>
      <c r="K2974" s="8">
        <v>0</v>
      </c>
      <c r="L2974" s="8">
        <v>4172</v>
      </c>
      <c r="M2974" s="8">
        <f t="shared" si="157"/>
        <v>75.854545454545459</v>
      </c>
      <c r="N2974" s="8">
        <v>14</v>
      </c>
      <c r="O2974" s="8">
        <v>1</v>
      </c>
      <c r="P2974" s="8">
        <v>2</v>
      </c>
      <c r="Q2974" s="8">
        <v>7102</v>
      </c>
      <c r="R2974" s="8">
        <f t="shared" si="158"/>
        <v>129.12727272727273</v>
      </c>
      <c r="S2974" s="5">
        <v>1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1</v>
      </c>
      <c r="AA2974" s="5">
        <v>0</v>
      </c>
      <c r="AB2974" s="5">
        <v>0</v>
      </c>
      <c r="AC2974" s="5">
        <v>1</v>
      </c>
      <c r="AD2974" s="5">
        <v>0</v>
      </c>
      <c r="AE2974" s="115">
        <v>7151</v>
      </c>
      <c r="AF2974" s="5">
        <v>1</v>
      </c>
    </row>
    <row r="2975" spans="1:32" x14ac:dyDescent="0.25">
      <c r="A2975" s="2">
        <v>2011</v>
      </c>
      <c r="B2975" s="1" t="s">
        <v>30</v>
      </c>
      <c r="C2975" s="8">
        <v>30</v>
      </c>
      <c r="D2975" s="8">
        <v>2532</v>
      </c>
      <c r="E2975" s="8">
        <f t="shared" si="159"/>
        <v>7033.3333333333339</v>
      </c>
      <c r="F2975" s="8">
        <v>1007</v>
      </c>
      <c r="G2975" s="8">
        <v>236</v>
      </c>
      <c r="H2975" s="8">
        <v>105</v>
      </c>
      <c r="I2975" s="8">
        <v>0</v>
      </c>
      <c r="J2975" s="8">
        <v>0</v>
      </c>
      <c r="K2975" s="8">
        <v>0</v>
      </c>
      <c r="L2975" s="8">
        <v>3552</v>
      </c>
      <c r="M2975" s="8">
        <f t="shared" si="157"/>
        <v>118.4</v>
      </c>
      <c r="N2975" s="8">
        <v>13</v>
      </c>
      <c r="O2975" s="8">
        <v>2</v>
      </c>
      <c r="P2975" s="8">
        <v>1</v>
      </c>
      <c r="Q2975" s="8">
        <v>31143</v>
      </c>
      <c r="R2975" s="8">
        <f t="shared" si="158"/>
        <v>1038.0999999999999</v>
      </c>
      <c r="S2975" s="5">
        <v>1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1</v>
      </c>
      <c r="AA2975" s="5">
        <v>0</v>
      </c>
      <c r="AB2975" s="5">
        <v>0</v>
      </c>
      <c r="AC2975" s="5">
        <v>1</v>
      </c>
      <c r="AD2975" s="5">
        <v>0</v>
      </c>
      <c r="AE2975" s="115">
        <v>6212</v>
      </c>
      <c r="AF2975" s="5">
        <v>0</v>
      </c>
    </row>
    <row r="2976" spans="1:32" x14ac:dyDescent="0.25">
      <c r="A2976" s="2">
        <v>2011</v>
      </c>
      <c r="B2976" s="1" t="s">
        <v>29</v>
      </c>
      <c r="C2976" s="8">
        <v>5</v>
      </c>
      <c r="D2976" s="8">
        <v>314</v>
      </c>
      <c r="E2976" s="8">
        <f t="shared" si="159"/>
        <v>5233.333333333333</v>
      </c>
      <c r="F2976" s="8">
        <v>313</v>
      </c>
      <c r="G2976" s="8">
        <v>0</v>
      </c>
      <c r="H2976" s="8">
        <v>0</v>
      </c>
      <c r="I2976" s="8">
        <v>0</v>
      </c>
      <c r="J2976" s="8">
        <v>0</v>
      </c>
      <c r="K2976" s="8">
        <v>0</v>
      </c>
      <c r="L2976" s="8">
        <v>1640</v>
      </c>
      <c r="M2976" s="8">
        <f t="shared" si="157"/>
        <v>328</v>
      </c>
      <c r="N2976" s="8">
        <v>7</v>
      </c>
      <c r="O2976" s="8">
        <v>1</v>
      </c>
      <c r="P2976" s="8">
        <v>0</v>
      </c>
      <c r="Q2976" s="8">
        <v>1774</v>
      </c>
      <c r="R2976" s="8">
        <f t="shared" si="158"/>
        <v>354.8</v>
      </c>
      <c r="S2976" s="5">
        <v>1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  <c r="Z2976" s="5">
        <v>0</v>
      </c>
      <c r="AA2976" s="5">
        <v>0</v>
      </c>
      <c r="AB2976" s="5">
        <v>0</v>
      </c>
      <c r="AC2976" s="5">
        <v>0</v>
      </c>
      <c r="AD2976" s="5">
        <v>0</v>
      </c>
      <c r="AE2976" s="115">
        <v>2002</v>
      </c>
      <c r="AF2976" s="5">
        <v>0</v>
      </c>
    </row>
    <row r="2977" spans="1:32" x14ac:dyDescent="0.25">
      <c r="A2977" s="2">
        <v>2011</v>
      </c>
      <c r="B2977" s="1" t="s">
        <v>30</v>
      </c>
      <c r="C2977" s="8">
        <v>41</v>
      </c>
      <c r="D2977" s="8">
        <v>6729</v>
      </c>
      <c r="E2977" s="8">
        <f t="shared" si="159"/>
        <v>13676.829268292684</v>
      </c>
      <c r="F2977" s="8">
        <v>710</v>
      </c>
      <c r="G2977" s="8">
        <v>349</v>
      </c>
      <c r="H2977" s="8">
        <v>138</v>
      </c>
      <c r="I2977" s="8">
        <v>0</v>
      </c>
      <c r="J2977" s="8">
        <v>0</v>
      </c>
      <c r="K2977" s="8">
        <v>0</v>
      </c>
      <c r="L2977" s="8">
        <v>2430</v>
      </c>
      <c r="M2977" s="8">
        <f t="shared" si="157"/>
        <v>59.268292682926827</v>
      </c>
      <c r="N2977" s="8">
        <v>8</v>
      </c>
      <c r="O2977" s="8">
        <v>2</v>
      </c>
      <c r="P2977" s="8">
        <v>2</v>
      </c>
      <c r="Q2977" s="8">
        <v>34844</v>
      </c>
      <c r="R2977" s="8">
        <f t="shared" si="158"/>
        <v>849.85365853658539</v>
      </c>
      <c r="S2977" s="5">
        <v>1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1</v>
      </c>
      <c r="AA2977" s="5">
        <v>0</v>
      </c>
      <c r="AB2977" s="5">
        <v>0</v>
      </c>
      <c r="AC2977" s="5">
        <v>1</v>
      </c>
      <c r="AD2977" s="5">
        <v>0</v>
      </c>
      <c r="AE2977" s="115">
        <v>11382</v>
      </c>
      <c r="AF2977" s="5">
        <v>1</v>
      </c>
    </row>
    <row r="2978" spans="1:32" x14ac:dyDescent="0.25">
      <c r="A2978" s="2">
        <v>2011</v>
      </c>
      <c r="B2978" s="1" t="s">
        <v>29</v>
      </c>
      <c r="C2978" s="8">
        <v>66</v>
      </c>
      <c r="D2978" s="8">
        <v>8237</v>
      </c>
      <c r="E2978" s="8">
        <f t="shared" si="159"/>
        <v>10400.252525252525</v>
      </c>
      <c r="F2978" s="8">
        <v>2392</v>
      </c>
      <c r="G2978" s="8">
        <v>801</v>
      </c>
      <c r="H2978" s="8">
        <v>221</v>
      </c>
      <c r="I2978" s="8">
        <v>0</v>
      </c>
      <c r="J2978" s="8">
        <v>0</v>
      </c>
      <c r="K2978" s="8">
        <v>0</v>
      </c>
      <c r="L2978" s="8">
        <v>6492</v>
      </c>
      <c r="M2978" s="8">
        <f t="shared" si="157"/>
        <v>98.36363636363636</v>
      </c>
      <c r="N2978" s="8">
        <v>18</v>
      </c>
      <c r="O2978" s="8">
        <v>5</v>
      </c>
      <c r="P2978" s="8">
        <v>1</v>
      </c>
      <c r="Q2978" s="8">
        <v>46379</v>
      </c>
      <c r="R2978" s="8">
        <f t="shared" si="158"/>
        <v>702.71212121212125</v>
      </c>
      <c r="S2978" s="5">
        <v>1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1</v>
      </c>
      <c r="AA2978" s="5">
        <v>0</v>
      </c>
      <c r="AB2978" s="5">
        <v>0</v>
      </c>
      <c r="AC2978" s="5">
        <v>1</v>
      </c>
      <c r="AD2978" s="5">
        <v>0</v>
      </c>
      <c r="AE2978" s="115">
        <v>21349</v>
      </c>
      <c r="AF2978" s="5">
        <v>1</v>
      </c>
    </row>
    <row r="2979" spans="1:32" x14ac:dyDescent="0.25">
      <c r="A2979" s="2">
        <v>2011</v>
      </c>
      <c r="B2979" s="1" t="s">
        <v>30</v>
      </c>
      <c r="C2979" s="8">
        <v>59</v>
      </c>
      <c r="D2979" s="8">
        <v>5515</v>
      </c>
      <c r="E2979" s="8">
        <f t="shared" si="159"/>
        <v>7789.5480225988695</v>
      </c>
      <c r="F2979" s="8">
        <v>1410</v>
      </c>
      <c r="G2979" s="8">
        <v>393</v>
      </c>
      <c r="H2979" s="8">
        <v>179</v>
      </c>
      <c r="I2979" s="8">
        <v>0</v>
      </c>
      <c r="J2979" s="8">
        <v>0</v>
      </c>
      <c r="K2979" s="8">
        <v>0</v>
      </c>
      <c r="L2979" s="8">
        <v>3887</v>
      </c>
      <c r="M2979" s="8">
        <f t="shared" si="157"/>
        <v>65.881355932203391</v>
      </c>
      <c r="N2979" s="8">
        <v>20</v>
      </c>
      <c r="O2979" s="8">
        <v>2</v>
      </c>
      <c r="P2979" s="8">
        <v>3</v>
      </c>
      <c r="Q2979" s="8">
        <v>44168</v>
      </c>
      <c r="R2979" s="8">
        <f t="shared" si="158"/>
        <v>748.61016949152543</v>
      </c>
      <c r="S2979" s="5">
        <v>1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1</v>
      </c>
      <c r="AA2979" s="5">
        <v>0</v>
      </c>
      <c r="AB2979" s="5">
        <v>0</v>
      </c>
      <c r="AC2979" s="5">
        <v>1</v>
      </c>
      <c r="AD2979" s="5">
        <v>0</v>
      </c>
      <c r="AE2979" s="115">
        <v>16070</v>
      </c>
      <c r="AF2979" s="5">
        <v>0</v>
      </c>
    </row>
    <row r="2980" spans="1:32" x14ac:dyDescent="0.25">
      <c r="A2980" s="2">
        <v>2011</v>
      </c>
      <c r="B2980" s="1" t="s">
        <v>29</v>
      </c>
      <c r="C2980" s="8">
        <v>4</v>
      </c>
      <c r="D2980" s="8">
        <v>210</v>
      </c>
      <c r="E2980" s="8">
        <f t="shared" si="159"/>
        <v>4375</v>
      </c>
      <c r="F2980" s="8">
        <v>926</v>
      </c>
      <c r="G2980" s="8">
        <v>0</v>
      </c>
      <c r="H2980" s="8">
        <v>0</v>
      </c>
      <c r="I2980" s="8">
        <v>0</v>
      </c>
      <c r="J2980" s="8">
        <v>0</v>
      </c>
      <c r="K2980" s="8">
        <v>0</v>
      </c>
      <c r="L2980" s="8">
        <v>532</v>
      </c>
      <c r="M2980" s="8">
        <f t="shared" si="157"/>
        <v>133</v>
      </c>
      <c r="N2980" s="8">
        <v>2</v>
      </c>
      <c r="O2980" s="8">
        <v>1</v>
      </c>
      <c r="P2980" s="8">
        <v>0</v>
      </c>
      <c r="Q2980" s="8">
        <v>10837</v>
      </c>
      <c r="R2980" s="8">
        <f t="shared" si="158"/>
        <v>2709.25</v>
      </c>
      <c r="S2980" s="5">
        <v>1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0</v>
      </c>
      <c r="AD2980" s="5">
        <v>0</v>
      </c>
      <c r="AE2980" s="115">
        <v>2683</v>
      </c>
      <c r="AF2980" s="5">
        <v>1</v>
      </c>
    </row>
    <row r="2981" spans="1:32" x14ac:dyDescent="0.25">
      <c r="A2981" s="2">
        <v>2011</v>
      </c>
      <c r="B2981" s="1" t="s">
        <v>29</v>
      </c>
      <c r="C2981" s="8">
        <v>41</v>
      </c>
      <c r="D2981" s="8">
        <v>3071</v>
      </c>
      <c r="E2981" s="8">
        <f t="shared" si="159"/>
        <v>6241.8699186991871</v>
      </c>
      <c r="F2981" s="8">
        <v>685</v>
      </c>
      <c r="G2981" s="8">
        <v>172</v>
      </c>
      <c r="H2981" s="8">
        <v>63</v>
      </c>
      <c r="I2981" s="8">
        <v>0</v>
      </c>
      <c r="J2981" s="8">
        <v>0</v>
      </c>
      <c r="K2981" s="8">
        <v>0</v>
      </c>
      <c r="L2981" s="8">
        <v>2323</v>
      </c>
      <c r="M2981" s="8">
        <f t="shared" si="157"/>
        <v>56.658536585365852</v>
      </c>
      <c r="N2981" s="8">
        <v>13</v>
      </c>
      <c r="O2981" s="8">
        <v>2</v>
      </c>
      <c r="P2981" s="8">
        <v>0</v>
      </c>
      <c r="Q2981" s="8">
        <v>15154</v>
      </c>
      <c r="R2981" s="8">
        <f t="shared" si="158"/>
        <v>369.60975609756099</v>
      </c>
      <c r="S2981" s="5">
        <v>1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1</v>
      </c>
      <c r="Z2981" s="5">
        <v>1</v>
      </c>
      <c r="AA2981" s="5">
        <v>0</v>
      </c>
      <c r="AB2981" s="5">
        <v>0</v>
      </c>
      <c r="AC2981" s="5">
        <v>1</v>
      </c>
      <c r="AD2981" s="5">
        <v>0</v>
      </c>
      <c r="AE2981" s="115">
        <v>6536</v>
      </c>
      <c r="AF2981" s="5">
        <v>1</v>
      </c>
    </row>
    <row r="2982" spans="1:32" x14ac:dyDescent="0.25">
      <c r="A2982" s="2">
        <v>2011</v>
      </c>
      <c r="B2982" s="1" t="s">
        <v>30</v>
      </c>
      <c r="C2982" s="8">
        <v>4</v>
      </c>
      <c r="D2982" s="8">
        <v>312</v>
      </c>
      <c r="E2982" s="8">
        <f t="shared" si="159"/>
        <v>6500</v>
      </c>
      <c r="F2982" s="8">
        <v>172</v>
      </c>
      <c r="G2982" s="8">
        <v>0</v>
      </c>
      <c r="H2982" s="8">
        <v>0</v>
      </c>
      <c r="I2982" s="8">
        <v>0</v>
      </c>
      <c r="J2982" s="8">
        <v>0</v>
      </c>
      <c r="K2982" s="8">
        <v>0</v>
      </c>
      <c r="L2982" s="8">
        <v>220</v>
      </c>
      <c r="M2982" s="8">
        <f t="shared" si="157"/>
        <v>55</v>
      </c>
      <c r="N2982" s="8">
        <v>2</v>
      </c>
      <c r="O2982" s="8">
        <v>1</v>
      </c>
      <c r="P2982" s="8">
        <v>0</v>
      </c>
      <c r="Q2982" s="8">
        <v>591</v>
      </c>
      <c r="R2982" s="8">
        <f t="shared" si="158"/>
        <v>147.75</v>
      </c>
      <c r="S2982" s="5">
        <v>1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115">
        <v>634</v>
      </c>
      <c r="AF2982" s="5">
        <v>0</v>
      </c>
    </row>
    <row r="2983" spans="1:32" x14ac:dyDescent="0.25">
      <c r="A2983" s="2">
        <v>2011</v>
      </c>
      <c r="B2983" s="1" t="s">
        <v>29</v>
      </c>
      <c r="C2983" s="8">
        <v>4</v>
      </c>
      <c r="D2983" s="8">
        <v>215</v>
      </c>
      <c r="E2983" s="8">
        <f t="shared" si="159"/>
        <v>4479.166666666667</v>
      </c>
      <c r="F2983" s="8">
        <v>850</v>
      </c>
      <c r="G2983" s="8">
        <v>0</v>
      </c>
      <c r="H2983" s="8">
        <v>0</v>
      </c>
      <c r="I2983" s="8">
        <v>0</v>
      </c>
      <c r="J2983" s="8">
        <v>0</v>
      </c>
      <c r="K2983" s="8">
        <v>0</v>
      </c>
      <c r="L2983" s="8">
        <v>269</v>
      </c>
      <c r="M2983" s="8">
        <f t="shared" si="157"/>
        <v>67.25</v>
      </c>
      <c r="N2983" s="8">
        <v>2</v>
      </c>
      <c r="O2983" s="8">
        <v>3</v>
      </c>
      <c r="P2983" s="8">
        <v>0</v>
      </c>
      <c r="Q2983" s="8">
        <v>4918</v>
      </c>
      <c r="R2983" s="8">
        <f t="shared" si="158"/>
        <v>1229.5</v>
      </c>
      <c r="S2983" s="5">
        <v>1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0</v>
      </c>
      <c r="AD2983" s="5">
        <v>0</v>
      </c>
      <c r="AE2983" s="115">
        <v>4287</v>
      </c>
      <c r="AF2983" s="5">
        <v>1</v>
      </c>
    </row>
    <row r="2984" spans="1:32" x14ac:dyDescent="0.25">
      <c r="A2984" s="2">
        <v>2011</v>
      </c>
      <c r="B2984" s="1" t="s">
        <v>30</v>
      </c>
      <c r="C2984" s="9">
        <v>20</v>
      </c>
      <c r="D2984" s="9">
        <v>415</v>
      </c>
      <c r="E2984" s="8">
        <f t="shared" si="159"/>
        <v>1729.1666666666667</v>
      </c>
      <c r="F2984" s="6">
        <v>1216</v>
      </c>
      <c r="G2984" s="9">
        <v>63</v>
      </c>
      <c r="H2984" s="9">
        <v>53</v>
      </c>
      <c r="I2984" s="9">
        <v>0</v>
      </c>
      <c r="J2984" s="9">
        <v>0</v>
      </c>
      <c r="K2984" s="9">
        <v>0</v>
      </c>
      <c r="L2984" s="9">
        <v>713</v>
      </c>
      <c r="M2984" s="8">
        <f t="shared" si="157"/>
        <v>35.65</v>
      </c>
      <c r="N2984" s="9">
        <v>7</v>
      </c>
      <c r="O2984" s="9">
        <v>3</v>
      </c>
      <c r="P2984" s="9">
        <v>0</v>
      </c>
      <c r="Q2984" s="9">
        <v>17398</v>
      </c>
      <c r="R2984" s="8">
        <f t="shared" si="158"/>
        <v>869.9</v>
      </c>
      <c r="S2984" s="5">
        <v>1</v>
      </c>
      <c r="T2984" s="5">
        <v>0</v>
      </c>
      <c r="U2984" s="5">
        <v>1</v>
      </c>
      <c r="V2984" s="5">
        <v>0</v>
      </c>
      <c r="W2984" s="5">
        <v>0</v>
      </c>
      <c r="X2984" s="5">
        <v>0</v>
      </c>
      <c r="Y2984" s="5">
        <v>1</v>
      </c>
      <c r="Z2984" s="5">
        <v>1</v>
      </c>
      <c r="AA2984" s="5">
        <v>0</v>
      </c>
      <c r="AB2984" s="5">
        <v>0</v>
      </c>
      <c r="AC2984" s="5">
        <v>1</v>
      </c>
      <c r="AD2984" s="5">
        <v>0</v>
      </c>
      <c r="AE2984" s="115">
        <v>1091</v>
      </c>
      <c r="AF2984" s="5">
        <v>0</v>
      </c>
    </row>
    <row r="2985" spans="1:32" x14ac:dyDescent="0.25">
      <c r="A2985" s="2">
        <v>2011</v>
      </c>
      <c r="B2985" s="1" t="s">
        <v>30</v>
      </c>
      <c r="C2985" s="9">
        <v>65</v>
      </c>
      <c r="D2985" s="9">
        <v>4936</v>
      </c>
      <c r="E2985" s="8">
        <f t="shared" si="159"/>
        <v>6328.2051282051279</v>
      </c>
      <c r="F2985" s="6">
        <v>2374</v>
      </c>
      <c r="G2985" s="9">
        <v>746</v>
      </c>
      <c r="H2985" s="9">
        <v>305</v>
      </c>
      <c r="I2985" s="9">
        <v>0</v>
      </c>
      <c r="J2985" s="9">
        <v>0</v>
      </c>
      <c r="K2985" s="9">
        <v>0</v>
      </c>
      <c r="L2985" s="9">
        <v>6686</v>
      </c>
      <c r="M2985" s="8">
        <f t="shared" si="157"/>
        <v>102.86153846153846</v>
      </c>
      <c r="N2985" s="9">
        <v>23</v>
      </c>
      <c r="O2985" s="9">
        <v>4</v>
      </c>
      <c r="P2985" s="9">
        <v>0</v>
      </c>
      <c r="Q2985" s="9">
        <v>43913</v>
      </c>
      <c r="R2985" s="8">
        <f t="shared" si="158"/>
        <v>675.5846153846154</v>
      </c>
      <c r="S2985" s="5">
        <v>1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1</v>
      </c>
      <c r="AA2985" s="5">
        <v>0</v>
      </c>
      <c r="AB2985" s="5">
        <v>0</v>
      </c>
      <c r="AC2985" s="5">
        <v>1</v>
      </c>
      <c r="AD2985" s="5">
        <v>0</v>
      </c>
      <c r="AE2985" s="115">
        <v>12398</v>
      </c>
      <c r="AF2985" s="5">
        <v>0</v>
      </c>
    </row>
    <row r="2986" spans="1:32" x14ac:dyDescent="0.25">
      <c r="A2986" s="2">
        <v>2011</v>
      </c>
      <c r="B2986" s="1" t="s">
        <v>29</v>
      </c>
      <c r="C2986" s="9">
        <v>40</v>
      </c>
      <c r="D2986" s="9">
        <v>3540</v>
      </c>
      <c r="E2986" s="8">
        <f t="shared" si="159"/>
        <v>7375</v>
      </c>
      <c r="F2986" s="6">
        <v>1561</v>
      </c>
      <c r="G2986" s="9">
        <v>520</v>
      </c>
      <c r="H2986" s="9">
        <v>238</v>
      </c>
      <c r="I2986" s="9">
        <v>0</v>
      </c>
      <c r="J2986" s="9">
        <v>0</v>
      </c>
      <c r="K2986" s="9">
        <v>0</v>
      </c>
      <c r="L2986" s="9">
        <v>3436</v>
      </c>
      <c r="M2986" s="8">
        <f t="shared" si="157"/>
        <v>85.9</v>
      </c>
      <c r="N2986" s="9">
        <v>16</v>
      </c>
      <c r="O2986" s="9">
        <v>3</v>
      </c>
      <c r="P2986" s="9">
        <v>2</v>
      </c>
      <c r="Q2986" s="9">
        <v>43258</v>
      </c>
      <c r="R2986" s="8">
        <f t="shared" si="158"/>
        <v>1081.45</v>
      </c>
      <c r="S2986" s="5">
        <v>1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1</v>
      </c>
      <c r="AA2986" s="5">
        <v>0</v>
      </c>
      <c r="AB2986" s="5">
        <v>0</v>
      </c>
      <c r="AC2986" s="5">
        <v>1</v>
      </c>
      <c r="AD2986" s="5">
        <v>0</v>
      </c>
      <c r="AE2986" s="115">
        <v>10644</v>
      </c>
      <c r="AF2986" s="5">
        <v>0</v>
      </c>
    </row>
    <row r="2987" spans="1:32" x14ac:dyDescent="0.25">
      <c r="A2987" s="2">
        <v>2011</v>
      </c>
      <c r="B2987" s="1" t="s">
        <v>29</v>
      </c>
      <c r="C2987" s="9">
        <v>47</v>
      </c>
      <c r="D2987" s="9">
        <v>3638</v>
      </c>
      <c r="E2987" s="8">
        <f t="shared" si="159"/>
        <v>6450.3546099290779</v>
      </c>
      <c r="F2987" s="6">
        <v>1540</v>
      </c>
      <c r="G2987" s="9">
        <v>343</v>
      </c>
      <c r="H2987" s="9">
        <v>156</v>
      </c>
      <c r="I2987" s="9">
        <v>0</v>
      </c>
      <c r="J2987" s="9">
        <v>0</v>
      </c>
      <c r="K2987" s="9">
        <v>0</v>
      </c>
      <c r="L2987" s="9">
        <v>3137</v>
      </c>
      <c r="M2987" s="8">
        <f t="shared" si="157"/>
        <v>66.744680851063833</v>
      </c>
      <c r="N2987" s="9">
        <v>13</v>
      </c>
      <c r="O2987" s="9">
        <v>6</v>
      </c>
      <c r="P2987" s="9">
        <v>1</v>
      </c>
      <c r="Q2987" s="9">
        <v>26294</v>
      </c>
      <c r="R2987" s="8">
        <f t="shared" si="158"/>
        <v>559.44680851063833</v>
      </c>
      <c r="S2987" s="5">
        <v>1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  <c r="Z2987" s="5">
        <v>1</v>
      </c>
      <c r="AA2987" s="5">
        <v>0</v>
      </c>
      <c r="AB2987" s="5">
        <v>0</v>
      </c>
      <c r="AC2987" s="5">
        <v>1</v>
      </c>
      <c r="AD2987" s="5">
        <v>0</v>
      </c>
      <c r="AE2987" s="115">
        <v>6765</v>
      </c>
      <c r="AF2987" s="5">
        <v>0</v>
      </c>
    </row>
    <row r="2988" spans="1:32" x14ac:dyDescent="0.25">
      <c r="A2988" s="2">
        <v>2011</v>
      </c>
      <c r="B2988" s="1" t="s">
        <v>30</v>
      </c>
      <c r="C2988" s="9">
        <v>11</v>
      </c>
      <c r="D2988" s="9">
        <v>861</v>
      </c>
      <c r="E2988" s="8">
        <f t="shared" si="159"/>
        <v>6522.7272727272721</v>
      </c>
      <c r="F2988" s="6">
        <v>810</v>
      </c>
      <c r="G2988" s="9">
        <v>0</v>
      </c>
      <c r="H2988" s="9">
        <v>0</v>
      </c>
      <c r="I2988" s="9">
        <v>686</v>
      </c>
      <c r="J2988" s="9">
        <v>0</v>
      </c>
      <c r="K2988" s="9">
        <v>0</v>
      </c>
      <c r="L2988" s="9">
        <v>204</v>
      </c>
      <c r="M2988" s="8">
        <f t="shared" si="157"/>
        <v>18.545454545454547</v>
      </c>
      <c r="N2988" s="9">
        <v>2</v>
      </c>
      <c r="O2988" s="9">
        <v>0</v>
      </c>
      <c r="P2988" s="9">
        <v>0</v>
      </c>
      <c r="Q2988" s="9">
        <v>9594</v>
      </c>
      <c r="R2988" s="8">
        <f t="shared" si="158"/>
        <v>872.18181818181813</v>
      </c>
      <c r="S2988" s="5">
        <v>1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1</v>
      </c>
      <c r="AB2988" s="5">
        <v>0</v>
      </c>
      <c r="AC2988" s="5">
        <v>0</v>
      </c>
      <c r="AD2988" s="5">
        <v>0</v>
      </c>
      <c r="AE2988" s="115">
        <v>18350</v>
      </c>
      <c r="AF2988" s="5">
        <v>1</v>
      </c>
    </row>
    <row r="2989" spans="1:32" x14ac:dyDescent="0.25">
      <c r="A2989" s="2">
        <v>2011</v>
      </c>
      <c r="B2989" s="1" t="s">
        <v>29</v>
      </c>
      <c r="C2989" s="9">
        <v>26</v>
      </c>
      <c r="D2989" s="9">
        <v>1373</v>
      </c>
      <c r="E2989" s="8">
        <f t="shared" si="159"/>
        <v>4400.6410256410254</v>
      </c>
      <c r="F2989" s="6">
        <v>529</v>
      </c>
      <c r="G2989" s="9">
        <v>392</v>
      </c>
      <c r="H2989" s="9">
        <v>181</v>
      </c>
      <c r="I2989" s="9">
        <v>0</v>
      </c>
      <c r="J2989" s="9">
        <v>0</v>
      </c>
      <c r="K2989" s="9">
        <v>0</v>
      </c>
      <c r="L2989" s="9">
        <v>1190</v>
      </c>
      <c r="M2989" s="8">
        <f t="shared" si="157"/>
        <v>45.769230769230766</v>
      </c>
      <c r="N2989" s="9">
        <v>6</v>
      </c>
      <c r="O2989" s="9">
        <v>4</v>
      </c>
      <c r="P2989" s="9">
        <v>1</v>
      </c>
      <c r="Q2989" s="9">
        <v>31187</v>
      </c>
      <c r="R2989" s="8">
        <f t="shared" si="158"/>
        <v>1199.5</v>
      </c>
      <c r="S2989" s="5">
        <v>1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1</v>
      </c>
      <c r="AA2989" s="5">
        <v>0</v>
      </c>
      <c r="AB2989" s="5">
        <v>0</v>
      </c>
      <c r="AC2989" s="5">
        <v>1</v>
      </c>
      <c r="AD2989" s="5">
        <v>0</v>
      </c>
      <c r="AE2989" s="115">
        <v>7841</v>
      </c>
      <c r="AF2989" s="5">
        <v>1</v>
      </c>
    </row>
    <row r="2990" spans="1:32" x14ac:dyDescent="0.25">
      <c r="A2990" s="2">
        <v>2011</v>
      </c>
      <c r="B2990" s="1" t="s">
        <v>29</v>
      </c>
      <c r="C2990" s="9">
        <v>2</v>
      </c>
      <c r="D2990" s="9">
        <v>81</v>
      </c>
      <c r="E2990" s="8">
        <f t="shared" si="159"/>
        <v>3375</v>
      </c>
      <c r="F2990" s="6">
        <v>1500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1585</v>
      </c>
      <c r="M2990" s="8">
        <f t="shared" si="157"/>
        <v>792.5</v>
      </c>
      <c r="N2990" s="9">
        <v>5</v>
      </c>
      <c r="O2990" s="9">
        <v>3</v>
      </c>
      <c r="P2990" s="9">
        <v>0</v>
      </c>
      <c r="Q2990" s="9">
        <v>1106</v>
      </c>
      <c r="R2990" s="8">
        <f t="shared" si="158"/>
        <v>553</v>
      </c>
      <c r="S2990" s="5">
        <v>1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115">
        <v>1101</v>
      </c>
      <c r="AF2990" s="5">
        <v>1</v>
      </c>
    </row>
    <row r="2991" spans="1:32" x14ac:dyDescent="0.25">
      <c r="A2991" s="2">
        <v>2011</v>
      </c>
      <c r="B2991" s="1" t="s">
        <v>29</v>
      </c>
      <c r="C2991" s="6">
        <v>33</v>
      </c>
      <c r="D2991" s="6">
        <v>2956</v>
      </c>
      <c r="E2991" s="8">
        <f t="shared" si="159"/>
        <v>7464.6464646464647</v>
      </c>
      <c r="F2991" s="6">
        <v>1038</v>
      </c>
      <c r="G2991" s="6">
        <v>413</v>
      </c>
      <c r="H2991" s="6">
        <v>175</v>
      </c>
      <c r="I2991" s="6">
        <v>0</v>
      </c>
      <c r="J2991" s="6">
        <v>0</v>
      </c>
      <c r="K2991" s="6">
        <v>0</v>
      </c>
      <c r="L2991" s="6">
        <v>3500</v>
      </c>
      <c r="M2991" s="8">
        <f t="shared" ref="M2991:M3054" si="160">L2991/C2991</f>
        <v>106.06060606060606</v>
      </c>
      <c r="N2991" s="6">
        <v>12</v>
      </c>
      <c r="O2991" s="6">
        <v>4</v>
      </c>
      <c r="P2991" s="6">
        <v>1</v>
      </c>
      <c r="Q2991" s="6">
        <v>23063</v>
      </c>
      <c r="R2991" s="8">
        <f t="shared" ref="R2991:R3054" si="161">Q2991/C2991</f>
        <v>698.87878787878788</v>
      </c>
      <c r="S2991" s="5">
        <v>1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1</v>
      </c>
      <c r="AA2991" s="5">
        <v>0</v>
      </c>
      <c r="AB2991" s="5">
        <v>0</v>
      </c>
      <c r="AC2991" s="5">
        <v>1</v>
      </c>
      <c r="AD2991" s="5">
        <v>0</v>
      </c>
      <c r="AE2991" s="115">
        <v>11093</v>
      </c>
      <c r="AF2991" s="5">
        <v>1</v>
      </c>
    </row>
    <row r="2992" spans="1:32" x14ac:dyDescent="0.25">
      <c r="A2992" s="2">
        <v>2011</v>
      </c>
      <c r="B2992" s="1" t="s">
        <v>29</v>
      </c>
      <c r="C2992" s="9">
        <v>8</v>
      </c>
      <c r="D2992" s="9">
        <v>936</v>
      </c>
      <c r="E2992" s="8">
        <f t="shared" si="159"/>
        <v>9750</v>
      </c>
      <c r="F2992" s="6">
        <v>2376</v>
      </c>
      <c r="G2992" s="9">
        <v>95</v>
      </c>
      <c r="H2992" s="9">
        <v>38</v>
      </c>
      <c r="I2992" s="9">
        <v>0</v>
      </c>
      <c r="J2992" s="9">
        <v>0</v>
      </c>
      <c r="K2992" s="9">
        <v>0</v>
      </c>
      <c r="L2992" s="9">
        <v>1100</v>
      </c>
      <c r="M2992" s="8">
        <f t="shared" si="160"/>
        <v>137.5</v>
      </c>
      <c r="N2992" s="9">
        <v>2</v>
      </c>
      <c r="O2992" s="9">
        <v>0</v>
      </c>
      <c r="P2992" s="9">
        <v>0</v>
      </c>
      <c r="Q2992" s="9">
        <v>5654</v>
      </c>
      <c r="R2992" s="8">
        <f t="shared" si="161"/>
        <v>706.75</v>
      </c>
      <c r="S2992" s="5">
        <v>1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1</v>
      </c>
      <c r="AA2992" s="5">
        <v>0</v>
      </c>
      <c r="AB2992" s="5">
        <v>0</v>
      </c>
      <c r="AC2992" s="5">
        <v>1</v>
      </c>
      <c r="AD2992" s="5">
        <v>0</v>
      </c>
      <c r="AE2992" s="115">
        <v>2998</v>
      </c>
      <c r="AF2992" s="5">
        <v>1</v>
      </c>
    </row>
    <row r="2993" spans="1:32" x14ac:dyDescent="0.25">
      <c r="A2993" s="2">
        <v>2011</v>
      </c>
      <c r="B2993" s="1" t="s">
        <v>29</v>
      </c>
      <c r="C2993" s="9">
        <v>20</v>
      </c>
      <c r="D2993" s="9">
        <v>922</v>
      </c>
      <c r="E2993" s="8">
        <f t="shared" si="159"/>
        <v>3841.666666666667</v>
      </c>
      <c r="F2993" s="6">
        <v>2103</v>
      </c>
      <c r="G2993" s="9">
        <v>130</v>
      </c>
      <c r="H2993" s="9">
        <v>0</v>
      </c>
      <c r="I2993" s="9">
        <v>0</v>
      </c>
      <c r="J2993" s="9">
        <v>0</v>
      </c>
      <c r="K2993" s="9">
        <v>0</v>
      </c>
      <c r="L2993" s="9">
        <v>2554</v>
      </c>
      <c r="M2993" s="8">
        <f t="shared" si="160"/>
        <v>127.7</v>
      </c>
      <c r="N2993" s="9">
        <v>9</v>
      </c>
      <c r="O2993" s="9">
        <v>3</v>
      </c>
      <c r="P2993" s="9">
        <v>0</v>
      </c>
      <c r="Q2993" s="9">
        <v>1521</v>
      </c>
      <c r="R2993" s="8">
        <f t="shared" si="161"/>
        <v>76.05</v>
      </c>
      <c r="S2993" s="5">
        <v>1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1</v>
      </c>
      <c r="AA2993" s="5">
        <v>0</v>
      </c>
      <c r="AB2993" s="5">
        <v>0</v>
      </c>
      <c r="AC2993" s="5">
        <v>0</v>
      </c>
      <c r="AD2993" s="5">
        <v>0</v>
      </c>
      <c r="AE2993" s="115">
        <v>2921</v>
      </c>
      <c r="AF2993" s="5">
        <v>0</v>
      </c>
    </row>
    <row r="2994" spans="1:32" x14ac:dyDescent="0.25">
      <c r="A2994" s="2">
        <v>2011</v>
      </c>
      <c r="B2994" s="1" t="s">
        <v>29</v>
      </c>
      <c r="C2994" s="9">
        <v>9</v>
      </c>
      <c r="D2994" s="9">
        <v>766</v>
      </c>
      <c r="E2994" s="8">
        <f t="shared" si="159"/>
        <v>7092.5925925925922</v>
      </c>
      <c r="F2994" s="6">
        <v>1089</v>
      </c>
      <c r="G2994" s="9">
        <v>173</v>
      </c>
      <c r="H2994" s="9">
        <v>105</v>
      </c>
      <c r="I2994" s="9">
        <v>0</v>
      </c>
      <c r="J2994" s="9">
        <v>0</v>
      </c>
      <c r="K2994" s="9">
        <v>0</v>
      </c>
      <c r="L2994" s="9">
        <v>983</v>
      </c>
      <c r="M2994" s="8">
        <f t="shared" si="160"/>
        <v>109.22222222222223</v>
      </c>
      <c r="N2994" s="9">
        <v>8</v>
      </c>
      <c r="O2994" s="9">
        <v>2</v>
      </c>
      <c r="P2994" s="9">
        <v>0</v>
      </c>
      <c r="Q2994" s="9">
        <v>3533</v>
      </c>
      <c r="R2994" s="8">
        <f t="shared" si="161"/>
        <v>392.55555555555554</v>
      </c>
      <c r="S2994" s="5">
        <v>1</v>
      </c>
      <c r="T2994" s="5">
        <v>0</v>
      </c>
      <c r="U2994" s="5">
        <v>1</v>
      </c>
      <c r="V2994" s="5">
        <v>0</v>
      </c>
      <c r="W2994" s="5">
        <v>0</v>
      </c>
      <c r="X2994" s="5">
        <v>0</v>
      </c>
      <c r="Y2994" s="5">
        <v>1</v>
      </c>
      <c r="Z2994" s="5">
        <v>1</v>
      </c>
      <c r="AA2994" s="5">
        <v>0</v>
      </c>
      <c r="AB2994" s="5">
        <v>0</v>
      </c>
      <c r="AC2994" s="5">
        <v>1</v>
      </c>
      <c r="AD2994" s="5">
        <v>0</v>
      </c>
      <c r="AE2994" s="115">
        <v>3222</v>
      </c>
      <c r="AF2994" s="5">
        <v>0</v>
      </c>
    </row>
    <row r="2995" spans="1:32" x14ac:dyDescent="0.25">
      <c r="A2995" s="2">
        <v>2011</v>
      </c>
      <c r="B2995" s="1" t="s">
        <v>29</v>
      </c>
      <c r="C2995" s="9">
        <v>17</v>
      </c>
      <c r="D2995" s="9">
        <v>1187</v>
      </c>
      <c r="E2995" s="8">
        <f t="shared" si="159"/>
        <v>5818.6274509803925</v>
      </c>
      <c r="F2995" s="6">
        <v>2233</v>
      </c>
      <c r="G2995" s="9">
        <v>182</v>
      </c>
      <c r="H2995" s="9">
        <v>89</v>
      </c>
      <c r="I2995" s="9">
        <v>0</v>
      </c>
      <c r="J2995" s="9">
        <v>0</v>
      </c>
      <c r="K2995" s="9">
        <v>0</v>
      </c>
      <c r="L2995" s="9">
        <v>3540</v>
      </c>
      <c r="M2995" s="8">
        <f t="shared" si="160"/>
        <v>208.23529411764707</v>
      </c>
      <c r="N2995" s="9">
        <v>11</v>
      </c>
      <c r="O2995" s="9">
        <v>2</v>
      </c>
      <c r="P2995" s="9">
        <v>1</v>
      </c>
      <c r="Q2995" s="9">
        <v>841</v>
      </c>
      <c r="R2995" s="8">
        <f t="shared" si="161"/>
        <v>49.470588235294116</v>
      </c>
      <c r="S2995" s="5">
        <v>1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1</v>
      </c>
      <c r="Z2995" s="5">
        <v>1</v>
      </c>
      <c r="AA2995" s="5">
        <v>0</v>
      </c>
      <c r="AB2995" s="5">
        <v>0</v>
      </c>
      <c r="AC2995" s="5">
        <v>1</v>
      </c>
      <c r="AD2995" s="5">
        <v>0</v>
      </c>
      <c r="AE2995" s="115">
        <v>4558</v>
      </c>
      <c r="AF2995" s="5">
        <v>0</v>
      </c>
    </row>
    <row r="2996" spans="1:32" x14ac:dyDescent="0.25">
      <c r="A2996" s="2">
        <v>2011</v>
      </c>
      <c r="B2996" s="1" t="s">
        <v>29</v>
      </c>
      <c r="C2996" s="9">
        <v>7</v>
      </c>
      <c r="D2996" s="9">
        <v>248</v>
      </c>
      <c r="E2996" s="8">
        <f t="shared" si="159"/>
        <v>2952.3809523809527</v>
      </c>
      <c r="F2996" s="6">
        <v>650</v>
      </c>
      <c r="G2996" s="9">
        <v>8</v>
      </c>
      <c r="H2996" s="9">
        <v>6</v>
      </c>
      <c r="I2996" s="9">
        <v>0</v>
      </c>
      <c r="J2996" s="9">
        <v>0</v>
      </c>
      <c r="K2996" s="9">
        <v>0</v>
      </c>
      <c r="L2996" s="9">
        <v>691</v>
      </c>
      <c r="M2996" s="8">
        <f t="shared" si="160"/>
        <v>98.714285714285708</v>
      </c>
      <c r="N2996" s="9">
        <v>8</v>
      </c>
      <c r="O2996" s="9">
        <v>0</v>
      </c>
      <c r="P2996" s="9">
        <v>0</v>
      </c>
      <c r="Q2996" s="9">
        <v>287</v>
      </c>
      <c r="R2996" s="8">
        <f t="shared" si="161"/>
        <v>41</v>
      </c>
      <c r="S2996" s="5">
        <v>1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1</v>
      </c>
      <c r="AA2996" s="5">
        <v>0</v>
      </c>
      <c r="AB2996" s="5">
        <v>0</v>
      </c>
      <c r="AC2996" s="5">
        <v>1</v>
      </c>
      <c r="AD2996" s="5">
        <v>0</v>
      </c>
      <c r="AE2996" s="115">
        <v>270</v>
      </c>
      <c r="AF2996" s="5">
        <v>1</v>
      </c>
    </row>
    <row r="2997" spans="1:32" x14ac:dyDescent="0.25">
      <c r="A2997" s="2">
        <v>2011</v>
      </c>
      <c r="B2997" s="1" t="s">
        <v>29</v>
      </c>
      <c r="C2997" s="8">
        <v>47</v>
      </c>
      <c r="D2997" s="8">
        <v>3130</v>
      </c>
      <c r="E2997" s="8">
        <f t="shared" si="159"/>
        <v>5549.6453900709221</v>
      </c>
      <c r="F2997" s="8">
        <v>3811</v>
      </c>
      <c r="G2997" s="8">
        <v>210</v>
      </c>
      <c r="H2997" s="8">
        <v>108</v>
      </c>
      <c r="I2997" s="8">
        <v>0</v>
      </c>
      <c r="J2997" s="8">
        <v>0</v>
      </c>
      <c r="K2997" s="8">
        <v>0</v>
      </c>
      <c r="L2997" s="8">
        <v>3627</v>
      </c>
      <c r="M2997" s="8">
        <f t="shared" si="160"/>
        <v>77.170212765957444</v>
      </c>
      <c r="N2997" s="8">
        <v>13</v>
      </c>
      <c r="O2997" s="8">
        <v>1</v>
      </c>
      <c r="P2997" s="8">
        <v>0</v>
      </c>
      <c r="Q2997" s="8">
        <v>24184</v>
      </c>
      <c r="R2997" s="8">
        <f t="shared" si="161"/>
        <v>514.55319148936167</v>
      </c>
      <c r="S2997" s="5">
        <v>1</v>
      </c>
      <c r="T2997" s="5">
        <v>0</v>
      </c>
      <c r="U2997" s="5">
        <v>1</v>
      </c>
      <c r="V2997" s="5">
        <v>0</v>
      </c>
      <c r="W2997" s="5">
        <v>0</v>
      </c>
      <c r="X2997" s="5">
        <v>0</v>
      </c>
      <c r="Y2997" s="5">
        <v>0</v>
      </c>
      <c r="Z2997" s="5">
        <v>1</v>
      </c>
      <c r="AA2997" s="5">
        <v>0</v>
      </c>
      <c r="AB2997" s="5">
        <v>0</v>
      </c>
      <c r="AC2997" s="5">
        <v>1</v>
      </c>
      <c r="AD2997" s="5">
        <v>0</v>
      </c>
      <c r="AE2997" s="115">
        <v>8890</v>
      </c>
      <c r="AF2997" s="5">
        <v>0</v>
      </c>
    </row>
    <row r="2998" spans="1:32" x14ac:dyDescent="0.25">
      <c r="A2998" s="2">
        <v>2011</v>
      </c>
      <c r="B2998" s="1" t="s">
        <v>30</v>
      </c>
      <c r="C2998" s="8">
        <v>23</v>
      </c>
      <c r="D2998" s="8">
        <v>1508</v>
      </c>
      <c r="E2998" s="8">
        <f t="shared" si="159"/>
        <v>5463.7681159420281</v>
      </c>
      <c r="F2998" s="8">
        <v>2878</v>
      </c>
      <c r="G2998" s="8">
        <v>336</v>
      </c>
      <c r="H2998" s="8">
        <v>210</v>
      </c>
      <c r="I2998" s="8">
        <v>0</v>
      </c>
      <c r="J2998" s="8">
        <v>0</v>
      </c>
      <c r="K2998" s="8">
        <v>0</v>
      </c>
      <c r="L2998" s="8">
        <v>9965</v>
      </c>
      <c r="M2998" s="8">
        <f t="shared" si="160"/>
        <v>433.26086956521738</v>
      </c>
      <c r="N2998" s="8">
        <v>10</v>
      </c>
      <c r="O2998" s="8">
        <v>3</v>
      </c>
      <c r="P2998" s="8">
        <v>4</v>
      </c>
      <c r="Q2998" s="8">
        <v>51975</v>
      </c>
      <c r="R2998" s="8">
        <f t="shared" si="161"/>
        <v>2259.782608695652</v>
      </c>
      <c r="S2998" s="5">
        <v>1</v>
      </c>
      <c r="T2998" s="5">
        <v>0</v>
      </c>
      <c r="U2998" s="5">
        <v>1</v>
      </c>
      <c r="V2998" s="5">
        <v>0</v>
      </c>
      <c r="W2998" s="5">
        <v>0</v>
      </c>
      <c r="X2998" s="5">
        <v>0</v>
      </c>
      <c r="Y2998" s="5">
        <v>0</v>
      </c>
      <c r="Z2998" s="5">
        <v>1</v>
      </c>
      <c r="AA2998" s="5">
        <v>0</v>
      </c>
      <c r="AB2998" s="5">
        <v>0</v>
      </c>
      <c r="AC2998" s="5">
        <v>1</v>
      </c>
      <c r="AD2998" s="5">
        <v>0</v>
      </c>
      <c r="AE2998" s="115">
        <v>17263</v>
      </c>
      <c r="AF2998" s="5">
        <v>1</v>
      </c>
    </row>
    <row r="2999" spans="1:32" x14ac:dyDescent="0.25">
      <c r="A2999" s="2">
        <v>2011</v>
      </c>
      <c r="B2999" s="1" t="s">
        <v>29</v>
      </c>
      <c r="C2999" s="8">
        <v>58</v>
      </c>
      <c r="D2999" s="8">
        <v>7373</v>
      </c>
      <c r="E2999" s="8">
        <f t="shared" si="159"/>
        <v>10593.390804597702</v>
      </c>
      <c r="F2999" s="8">
        <v>1973</v>
      </c>
      <c r="G2999" s="8">
        <v>355</v>
      </c>
      <c r="H2999" s="8">
        <v>170</v>
      </c>
      <c r="I2999" s="8">
        <v>0</v>
      </c>
      <c r="J2999" s="8">
        <v>0</v>
      </c>
      <c r="K2999" s="8">
        <v>0</v>
      </c>
      <c r="L2999" s="8">
        <v>2342</v>
      </c>
      <c r="M2999" s="8">
        <f t="shared" si="160"/>
        <v>40.379310344827587</v>
      </c>
      <c r="N2999" s="8">
        <v>8</v>
      </c>
      <c r="O2999" s="8">
        <v>1</v>
      </c>
      <c r="P2999" s="8">
        <v>2</v>
      </c>
      <c r="Q2999" s="8">
        <v>25627</v>
      </c>
      <c r="R2999" s="8">
        <f t="shared" si="161"/>
        <v>441.84482758620692</v>
      </c>
      <c r="S2999" s="5">
        <v>1</v>
      </c>
      <c r="T2999" s="5">
        <v>1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1</v>
      </c>
      <c r="AA2999" s="5">
        <v>0</v>
      </c>
      <c r="AB2999" s="5">
        <v>0</v>
      </c>
      <c r="AC2999" s="5">
        <v>1</v>
      </c>
      <c r="AD2999" s="5">
        <v>0</v>
      </c>
      <c r="AE2999" s="115">
        <v>19231</v>
      </c>
      <c r="AF2999" s="5">
        <v>0</v>
      </c>
    </row>
    <row r="3000" spans="1:32" x14ac:dyDescent="0.25">
      <c r="A3000" s="2">
        <v>2011</v>
      </c>
      <c r="B3000" s="1" t="s">
        <v>29</v>
      </c>
      <c r="C3000" s="8">
        <v>30</v>
      </c>
      <c r="D3000" s="8">
        <v>3247</v>
      </c>
      <c r="E3000" s="8">
        <f t="shared" si="159"/>
        <v>9019.4444444444434</v>
      </c>
      <c r="F3000" s="8">
        <v>2197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2658</v>
      </c>
      <c r="M3000" s="8">
        <f t="shared" si="160"/>
        <v>88.6</v>
      </c>
      <c r="N3000" s="8">
        <v>10</v>
      </c>
      <c r="O3000" s="8">
        <v>3</v>
      </c>
      <c r="P3000" s="8">
        <v>1</v>
      </c>
      <c r="Q3000" s="8">
        <v>48612</v>
      </c>
      <c r="R3000" s="8">
        <f t="shared" si="161"/>
        <v>1620.4</v>
      </c>
      <c r="S3000" s="5">
        <v>1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115">
        <v>6451</v>
      </c>
      <c r="AF3000" s="5">
        <v>1</v>
      </c>
    </row>
    <row r="3001" spans="1:32" x14ac:dyDescent="0.25">
      <c r="A3001" s="2">
        <v>2011</v>
      </c>
      <c r="B3001" s="1" t="s">
        <v>30</v>
      </c>
      <c r="C3001" s="8">
        <v>185</v>
      </c>
      <c r="D3001" s="8">
        <v>20481</v>
      </c>
      <c r="E3001" s="8">
        <f t="shared" si="159"/>
        <v>9225.6756756756768</v>
      </c>
      <c r="F3001" s="8">
        <v>4291</v>
      </c>
      <c r="G3001" s="8">
        <v>1141</v>
      </c>
      <c r="H3001" s="8">
        <v>450</v>
      </c>
      <c r="I3001" s="8">
        <v>0</v>
      </c>
      <c r="J3001" s="8">
        <v>0</v>
      </c>
      <c r="K3001" s="8">
        <v>0</v>
      </c>
      <c r="L3001" s="8">
        <v>11025</v>
      </c>
      <c r="M3001" s="8">
        <f t="shared" si="160"/>
        <v>59.594594594594597</v>
      </c>
      <c r="N3001" s="8">
        <v>29</v>
      </c>
      <c r="O3001" s="8">
        <v>7</v>
      </c>
      <c r="P3001" s="8">
        <v>1</v>
      </c>
      <c r="Q3001" s="8">
        <v>100315</v>
      </c>
      <c r="R3001" s="8">
        <f t="shared" si="161"/>
        <v>542.24324324324323</v>
      </c>
      <c r="S3001" s="5">
        <v>1</v>
      </c>
      <c r="T3001" s="5">
        <v>0</v>
      </c>
      <c r="U3001" s="5">
        <v>1</v>
      </c>
      <c r="V3001" s="5">
        <v>0</v>
      </c>
      <c r="W3001" s="5">
        <v>0</v>
      </c>
      <c r="X3001" s="5">
        <v>0</v>
      </c>
      <c r="Y3001" s="5">
        <v>0</v>
      </c>
      <c r="Z3001" s="5">
        <v>1</v>
      </c>
      <c r="AA3001" s="5">
        <v>0</v>
      </c>
      <c r="AB3001" s="5">
        <v>0</v>
      </c>
      <c r="AC3001" s="5">
        <v>1</v>
      </c>
      <c r="AD3001" s="5">
        <v>0</v>
      </c>
      <c r="AE3001" s="115">
        <v>51454</v>
      </c>
      <c r="AF3001" s="5">
        <v>0</v>
      </c>
    </row>
    <row r="3002" spans="1:32" x14ac:dyDescent="0.25">
      <c r="A3002" s="2">
        <v>2011</v>
      </c>
      <c r="B3002" s="1" t="s">
        <v>29</v>
      </c>
      <c r="C3002" s="8">
        <v>73</v>
      </c>
      <c r="D3002" s="8">
        <v>4589</v>
      </c>
      <c r="E3002" s="8">
        <f t="shared" si="159"/>
        <v>5238.5844748858444</v>
      </c>
      <c r="F3002" s="8">
        <v>5193</v>
      </c>
      <c r="G3002" s="8">
        <v>674</v>
      </c>
      <c r="H3002" s="8">
        <v>300</v>
      </c>
      <c r="I3002" s="8">
        <v>0</v>
      </c>
      <c r="J3002" s="8">
        <v>0</v>
      </c>
      <c r="K3002" s="8">
        <v>0</v>
      </c>
      <c r="L3002" s="8">
        <v>10905</v>
      </c>
      <c r="M3002" s="8">
        <f t="shared" si="160"/>
        <v>149.38356164383561</v>
      </c>
      <c r="N3002" s="8">
        <v>20</v>
      </c>
      <c r="O3002" s="8">
        <v>7</v>
      </c>
      <c r="P3002" s="8">
        <v>2</v>
      </c>
      <c r="Q3002" s="8">
        <v>85579</v>
      </c>
      <c r="R3002" s="8">
        <f t="shared" si="161"/>
        <v>1172.3150684931506</v>
      </c>
      <c r="S3002" s="5">
        <v>1</v>
      </c>
      <c r="T3002" s="5">
        <v>0</v>
      </c>
      <c r="U3002" s="5">
        <v>1</v>
      </c>
      <c r="V3002" s="5">
        <v>0</v>
      </c>
      <c r="W3002" s="5">
        <v>0</v>
      </c>
      <c r="X3002" s="5">
        <v>0</v>
      </c>
      <c r="Y3002" s="5">
        <v>0</v>
      </c>
      <c r="Z3002" s="5">
        <v>1</v>
      </c>
      <c r="AA3002" s="5">
        <v>0</v>
      </c>
      <c r="AB3002" s="5">
        <v>0</v>
      </c>
      <c r="AC3002" s="5">
        <v>1</v>
      </c>
      <c r="AD3002" s="5">
        <v>0</v>
      </c>
      <c r="AE3002" s="115">
        <v>21634</v>
      </c>
      <c r="AF3002" s="5">
        <v>1</v>
      </c>
    </row>
    <row r="3003" spans="1:32" x14ac:dyDescent="0.25">
      <c r="A3003" s="2">
        <v>2011</v>
      </c>
      <c r="B3003" s="1" t="s">
        <v>30</v>
      </c>
      <c r="C3003" s="8">
        <v>91</v>
      </c>
      <c r="D3003" s="8">
        <v>12124</v>
      </c>
      <c r="E3003" s="8">
        <f t="shared" si="159"/>
        <v>11102.564102564102</v>
      </c>
      <c r="F3003" s="8">
        <v>3642</v>
      </c>
      <c r="G3003" s="8">
        <v>522</v>
      </c>
      <c r="H3003" s="8">
        <v>306</v>
      </c>
      <c r="I3003" s="8">
        <v>0</v>
      </c>
      <c r="J3003" s="8">
        <v>0</v>
      </c>
      <c r="K3003" s="8">
        <v>0</v>
      </c>
      <c r="L3003" s="8">
        <v>7214</v>
      </c>
      <c r="M3003" s="8">
        <f t="shared" si="160"/>
        <v>79.27472527472527</v>
      </c>
      <c r="N3003" s="8">
        <v>19</v>
      </c>
      <c r="O3003" s="8">
        <v>7</v>
      </c>
      <c r="P3003" s="8">
        <v>1</v>
      </c>
      <c r="Q3003" s="8">
        <v>60174</v>
      </c>
      <c r="R3003" s="8">
        <f t="shared" si="161"/>
        <v>661.25274725274721</v>
      </c>
      <c r="S3003" s="5">
        <v>1</v>
      </c>
      <c r="T3003" s="5">
        <v>1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1</v>
      </c>
      <c r="AA3003" s="5">
        <v>0</v>
      </c>
      <c r="AB3003" s="5">
        <v>0</v>
      </c>
      <c r="AC3003" s="5">
        <v>1</v>
      </c>
      <c r="AD3003" s="5">
        <v>0</v>
      </c>
      <c r="AE3003" s="115">
        <v>18536</v>
      </c>
      <c r="AF3003" s="5">
        <v>0</v>
      </c>
    </row>
    <row r="3004" spans="1:32" x14ac:dyDescent="0.25">
      <c r="A3004" s="2">
        <v>2011</v>
      </c>
      <c r="B3004" s="1" t="s">
        <v>29</v>
      </c>
      <c r="C3004" s="8">
        <v>90</v>
      </c>
      <c r="D3004" s="8">
        <v>15675</v>
      </c>
      <c r="E3004" s="8">
        <f t="shared" si="159"/>
        <v>14513.888888888887</v>
      </c>
      <c r="F3004" s="8">
        <v>4363</v>
      </c>
      <c r="G3004" s="8">
        <v>696</v>
      </c>
      <c r="H3004" s="8">
        <v>297</v>
      </c>
      <c r="I3004" s="8">
        <v>0</v>
      </c>
      <c r="J3004" s="8">
        <v>0</v>
      </c>
      <c r="K3004" s="8">
        <v>0</v>
      </c>
      <c r="L3004" s="8">
        <v>4290</v>
      </c>
      <c r="M3004" s="8">
        <f t="shared" si="160"/>
        <v>47.666666666666664</v>
      </c>
      <c r="N3004" s="8">
        <v>12</v>
      </c>
      <c r="O3004" s="8">
        <v>1</v>
      </c>
      <c r="P3004" s="8">
        <v>1</v>
      </c>
      <c r="Q3004" s="8">
        <v>101970</v>
      </c>
      <c r="R3004" s="8">
        <f t="shared" si="161"/>
        <v>1133</v>
      </c>
      <c r="S3004" s="5">
        <v>1</v>
      </c>
      <c r="T3004" s="5">
        <v>1</v>
      </c>
      <c r="U3004" s="5">
        <v>1</v>
      </c>
      <c r="V3004" s="5">
        <v>0</v>
      </c>
      <c r="W3004" s="5">
        <v>0</v>
      </c>
      <c r="X3004" s="5">
        <v>0</v>
      </c>
      <c r="Y3004" s="5">
        <v>0</v>
      </c>
      <c r="Z3004" s="5">
        <v>1</v>
      </c>
      <c r="AA3004" s="5">
        <v>0</v>
      </c>
      <c r="AB3004" s="5">
        <v>0</v>
      </c>
      <c r="AC3004" s="5">
        <v>1</v>
      </c>
      <c r="AD3004" s="5">
        <v>0</v>
      </c>
      <c r="AE3004" s="115">
        <v>50080</v>
      </c>
      <c r="AF3004" s="5">
        <v>1</v>
      </c>
    </row>
    <row r="3005" spans="1:32" x14ac:dyDescent="0.25">
      <c r="A3005" s="2">
        <v>2011</v>
      </c>
      <c r="B3005" s="1" t="s">
        <v>30</v>
      </c>
      <c r="C3005" s="8">
        <v>85</v>
      </c>
      <c r="D3005" s="8">
        <v>12306</v>
      </c>
      <c r="E3005" s="8">
        <f t="shared" si="159"/>
        <v>12064.705882352941</v>
      </c>
      <c r="F3005" s="8">
        <v>2503</v>
      </c>
      <c r="G3005" s="8">
        <v>434</v>
      </c>
      <c r="H3005" s="8">
        <v>315</v>
      </c>
      <c r="I3005" s="8">
        <v>0</v>
      </c>
      <c r="J3005" s="8">
        <v>0</v>
      </c>
      <c r="K3005" s="8">
        <v>0</v>
      </c>
      <c r="L3005" s="8">
        <v>8446</v>
      </c>
      <c r="M3005" s="8">
        <f t="shared" si="160"/>
        <v>99.364705882352936</v>
      </c>
      <c r="N3005" s="8">
        <v>29</v>
      </c>
      <c r="O3005" s="8">
        <v>6</v>
      </c>
      <c r="P3005" s="8">
        <v>3</v>
      </c>
      <c r="Q3005" s="8">
        <v>59947</v>
      </c>
      <c r="R3005" s="8">
        <f t="shared" si="161"/>
        <v>705.25882352941176</v>
      </c>
      <c r="S3005" s="5">
        <v>1</v>
      </c>
      <c r="T3005" s="5">
        <v>0</v>
      </c>
      <c r="U3005" s="5">
        <v>1</v>
      </c>
      <c r="V3005" s="5">
        <v>0</v>
      </c>
      <c r="W3005" s="5">
        <v>0</v>
      </c>
      <c r="X3005" s="5">
        <v>0</v>
      </c>
      <c r="Y3005" s="5">
        <v>0</v>
      </c>
      <c r="Z3005" s="5">
        <v>1</v>
      </c>
      <c r="AA3005" s="5">
        <v>0</v>
      </c>
      <c r="AB3005" s="5">
        <v>0</v>
      </c>
      <c r="AC3005" s="5">
        <v>1</v>
      </c>
      <c r="AD3005" s="5">
        <v>0</v>
      </c>
      <c r="AE3005" s="115">
        <v>28196</v>
      </c>
      <c r="AF3005" s="5">
        <v>0</v>
      </c>
    </row>
    <row r="3006" spans="1:32" x14ac:dyDescent="0.25">
      <c r="A3006" s="2">
        <v>2011</v>
      </c>
      <c r="B3006" s="1" t="s">
        <v>29</v>
      </c>
      <c r="C3006" s="8">
        <v>56</v>
      </c>
      <c r="D3006" s="8">
        <v>4172</v>
      </c>
      <c r="E3006" s="8">
        <f t="shared" si="159"/>
        <v>6208.333333333333</v>
      </c>
      <c r="F3006" s="8">
        <v>3274</v>
      </c>
      <c r="G3006" s="8">
        <v>190</v>
      </c>
      <c r="H3006" s="8">
        <v>76</v>
      </c>
      <c r="I3006" s="8">
        <v>0</v>
      </c>
      <c r="J3006" s="8">
        <v>0</v>
      </c>
      <c r="K3006" s="8">
        <v>0</v>
      </c>
      <c r="L3006" s="8">
        <v>3880</v>
      </c>
      <c r="M3006" s="8">
        <f t="shared" si="160"/>
        <v>69.285714285714292</v>
      </c>
      <c r="N3006" s="8">
        <v>20</v>
      </c>
      <c r="O3006" s="8">
        <v>4</v>
      </c>
      <c r="P3006" s="8">
        <v>1</v>
      </c>
      <c r="Q3006" s="8">
        <v>33700</v>
      </c>
      <c r="R3006" s="8">
        <f t="shared" si="161"/>
        <v>601.78571428571433</v>
      </c>
      <c r="S3006" s="5">
        <v>1</v>
      </c>
      <c r="T3006" s="5">
        <v>1</v>
      </c>
      <c r="U3006" s="5">
        <v>1</v>
      </c>
      <c r="V3006" s="5">
        <v>0</v>
      </c>
      <c r="W3006" s="5">
        <v>0</v>
      </c>
      <c r="X3006" s="5">
        <v>0</v>
      </c>
      <c r="Y3006" s="5">
        <v>0</v>
      </c>
      <c r="Z3006" s="5">
        <v>1</v>
      </c>
      <c r="AA3006" s="5">
        <v>0</v>
      </c>
      <c r="AB3006" s="5">
        <v>0</v>
      </c>
      <c r="AC3006" s="5">
        <v>1</v>
      </c>
      <c r="AD3006" s="5">
        <v>0</v>
      </c>
      <c r="AE3006" s="115">
        <v>19908</v>
      </c>
      <c r="AF3006" s="5">
        <v>1</v>
      </c>
    </row>
    <row r="3007" spans="1:32" x14ac:dyDescent="0.25">
      <c r="A3007" s="2">
        <v>2011</v>
      </c>
      <c r="B3007" s="1" t="s">
        <v>30</v>
      </c>
      <c r="C3007" s="8">
        <v>51</v>
      </c>
      <c r="D3007" s="8">
        <v>5022</v>
      </c>
      <c r="E3007" s="8">
        <f t="shared" si="159"/>
        <v>8205.8823529411766</v>
      </c>
      <c r="F3007" s="8">
        <v>1827</v>
      </c>
      <c r="G3007" s="8">
        <v>353</v>
      </c>
      <c r="H3007" s="8">
        <v>174</v>
      </c>
      <c r="I3007" s="8">
        <v>0</v>
      </c>
      <c r="J3007" s="8">
        <v>0</v>
      </c>
      <c r="K3007" s="8">
        <v>0</v>
      </c>
      <c r="L3007" s="8">
        <v>2616</v>
      </c>
      <c r="M3007" s="8">
        <f t="shared" si="160"/>
        <v>51.294117647058826</v>
      </c>
      <c r="N3007" s="8">
        <v>11</v>
      </c>
      <c r="O3007" s="8">
        <v>1</v>
      </c>
      <c r="P3007" s="8">
        <v>0</v>
      </c>
      <c r="Q3007" s="8">
        <v>33849</v>
      </c>
      <c r="R3007" s="8">
        <f t="shared" si="161"/>
        <v>663.70588235294122</v>
      </c>
      <c r="S3007" s="5">
        <v>1</v>
      </c>
      <c r="T3007" s="5">
        <v>1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1</v>
      </c>
      <c r="AA3007" s="5">
        <v>0</v>
      </c>
      <c r="AB3007" s="5">
        <v>0</v>
      </c>
      <c r="AC3007" s="5">
        <v>1</v>
      </c>
      <c r="AD3007" s="5">
        <v>0</v>
      </c>
      <c r="AE3007" s="115">
        <v>14705</v>
      </c>
      <c r="AF3007" s="5">
        <v>0</v>
      </c>
    </row>
    <row r="3008" spans="1:32" x14ac:dyDescent="0.25">
      <c r="A3008" s="2">
        <v>2011</v>
      </c>
      <c r="B3008" s="1" t="s">
        <v>29</v>
      </c>
      <c r="C3008" s="8">
        <v>80</v>
      </c>
      <c r="D3008" s="8">
        <v>7190</v>
      </c>
      <c r="E3008" s="8">
        <f t="shared" si="159"/>
        <v>7489.583333333333</v>
      </c>
      <c r="F3008" s="8">
        <v>0</v>
      </c>
      <c r="G3008" s="8">
        <v>502</v>
      </c>
      <c r="H3008" s="8">
        <v>368</v>
      </c>
      <c r="I3008" s="8">
        <v>0</v>
      </c>
      <c r="J3008" s="8">
        <v>0</v>
      </c>
      <c r="K3008" s="8">
        <v>0</v>
      </c>
      <c r="L3008" s="8">
        <v>4967</v>
      </c>
      <c r="M3008" s="8">
        <f t="shared" si="160"/>
        <v>62.087499999999999</v>
      </c>
      <c r="N3008" s="8">
        <v>2</v>
      </c>
      <c r="O3008" s="8">
        <v>11</v>
      </c>
      <c r="P3008" s="8">
        <v>0</v>
      </c>
      <c r="Q3008" s="8">
        <v>59887</v>
      </c>
      <c r="R3008" s="8">
        <f t="shared" si="161"/>
        <v>748.58749999999998</v>
      </c>
      <c r="S3008" s="5">
        <v>0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  <c r="Z3008" s="5">
        <v>1</v>
      </c>
      <c r="AA3008" s="5">
        <v>0</v>
      </c>
      <c r="AB3008" s="5">
        <v>0</v>
      </c>
      <c r="AC3008" s="5">
        <v>1</v>
      </c>
      <c r="AD3008" s="5">
        <v>0</v>
      </c>
      <c r="AE3008" s="115">
        <v>18479</v>
      </c>
      <c r="AF3008" s="5">
        <v>0</v>
      </c>
    </row>
    <row r="3009" spans="1:32" x14ac:dyDescent="0.25">
      <c r="A3009" s="2">
        <v>2011</v>
      </c>
      <c r="B3009" s="1" t="s">
        <v>29</v>
      </c>
      <c r="C3009" s="8">
        <v>3</v>
      </c>
      <c r="D3009" s="8">
        <v>120</v>
      </c>
      <c r="E3009" s="8">
        <f t="shared" si="159"/>
        <v>3333.3333333333335</v>
      </c>
      <c r="F3009" s="8">
        <v>2868</v>
      </c>
      <c r="G3009" s="8">
        <v>258</v>
      </c>
      <c r="H3009" s="8">
        <v>0</v>
      </c>
      <c r="I3009" s="8">
        <v>0</v>
      </c>
      <c r="J3009" s="8">
        <v>0</v>
      </c>
      <c r="K3009" s="8">
        <v>0</v>
      </c>
      <c r="L3009" s="8">
        <v>3450</v>
      </c>
      <c r="M3009" s="8">
        <f t="shared" si="160"/>
        <v>1150</v>
      </c>
      <c r="N3009" s="8">
        <v>19</v>
      </c>
      <c r="O3009" s="8">
        <v>0</v>
      </c>
      <c r="P3009" s="8">
        <v>0</v>
      </c>
      <c r="Q3009" s="8">
        <v>2764</v>
      </c>
      <c r="R3009" s="8">
        <f t="shared" si="161"/>
        <v>921.33333333333337</v>
      </c>
      <c r="S3009" s="5">
        <v>1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1</v>
      </c>
      <c r="AA3009" s="5">
        <v>0</v>
      </c>
      <c r="AB3009" s="5">
        <v>0</v>
      </c>
      <c r="AC3009" s="5">
        <v>0</v>
      </c>
      <c r="AD3009" s="5">
        <v>0</v>
      </c>
      <c r="AE3009" s="115">
        <v>19995</v>
      </c>
      <c r="AF3009" s="5">
        <v>0</v>
      </c>
    </row>
    <row r="3010" spans="1:32" x14ac:dyDescent="0.25">
      <c r="A3010" s="2">
        <v>2011</v>
      </c>
      <c r="B3010" s="1" t="s">
        <v>29</v>
      </c>
      <c r="C3010" s="8">
        <v>6</v>
      </c>
      <c r="D3010" s="8">
        <v>342</v>
      </c>
      <c r="E3010" s="8">
        <f t="shared" si="159"/>
        <v>4750</v>
      </c>
      <c r="F3010" s="8">
        <v>600</v>
      </c>
      <c r="G3010" s="8">
        <v>0</v>
      </c>
      <c r="H3010" s="8">
        <v>0</v>
      </c>
      <c r="I3010" s="8">
        <v>0</v>
      </c>
      <c r="J3010" s="8">
        <v>0</v>
      </c>
      <c r="K3010" s="8">
        <v>0</v>
      </c>
      <c r="L3010" s="8">
        <v>602</v>
      </c>
      <c r="M3010" s="8">
        <f t="shared" si="160"/>
        <v>100.33333333333333</v>
      </c>
      <c r="N3010" s="8">
        <v>2</v>
      </c>
      <c r="O3010" s="8">
        <v>0</v>
      </c>
      <c r="P3010" s="8">
        <v>0</v>
      </c>
      <c r="Q3010" s="8">
        <v>2691</v>
      </c>
      <c r="R3010" s="8">
        <f t="shared" si="161"/>
        <v>448.5</v>
      </c>
      <c r="S3010" s="5">
        <v>1</v>
      </c>
      <c r="T3010" s="5">
        <v>0</v>
      </c>
      <c r="U3010" s="5">
        <v>1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0</v>
      </c>
      <c r="AD3010" s="5">
        <v>0</v>
      </c>
      <c r="AE3010" s="115">
        <v>2177</v>
      </c>
      <c r="AF3010" s="5">
        <v>1</v>
      </c>
    </row>
    <row r="3011" spans="1:32" x14ac:dyDescent="0.25">
      <c r="A3011" s="2">
        <v>2011</v>
      </c>
      <c r="B3011" s="1" t="s">
        <v>29</v>
      </c>
      <c r="C3011" s="8">
        <v>3</v>
      </c>
      <c r="D3011" s="8">
        <v>228</v>
      </c>
      <c r="E3011" s="8">
        <f t="shared" si="159"/>
        <v>6333.333333333333</v>
      </c>
      <c r="F3011" s="8">
        <v>1260</v>
      </c>
      <c r="G3011" s="8">
        <v>0</v>
      </c>
      <c r="H3011" s="8">
        <v>0</v>
      </c>
      <c r="I3011" s="8">
        <v>0</v>
      </c>
      <c r="J3011" s="8">
        <v>0</v>
      </c>
      <c r="K3011" s="8">
        <v>0</v>
      </c>
      <c r="L3011" s="8">
        <v>260</v>
      </c>
      <c r="M3011" s="8">
        <f t="shared" si="160"/>
        <v>86.666666666666671</v>
      </c>
      <c r="N3011" s="8">
        <v>2</v>
      </c>
      <c r="O3011" s="8">
        <v>0</v>
      </c>
      <c r="P3011" s="8">
        <v>0</v>
      </c>
      <c r="Q3011" s="8">
        <v>20</v>
      </c>
      <c r="R3011" s="8">
        <f t="shared" si="161"/>
        <v>6.666666666666667</v>
      </c>
      <c r="S3011" s="5">
        <v>1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115">
        <v>528</v>
      </c>
      <c r="AF3011" s="5">
        <v>1</v>
      </c>
    </row>
    <row r="3012" spans="1:32" x14ac:dyDescent="0.25">
      <c r="A3012" s="2">
        <v>2011</v>
      </c>
      <c r="B3012" s="1" t="s">
        <v>30</v>
      </c>
      <c r="C3012" s="8">
        <v>22</v>
      </c>
      <c r="D3012" s="8">
        <v>1701</v>
      </c>
      <c r="E3012" s="8">
        <f t="shared" si="159"/>
        <v>6443.1818181818171</v>
      </c>
      <c r="F3012" s="8">
        <v>1365</v>
      </c>
      <c r="G3012" s="8">
        <v>185</v>
      </c>
      <c r="H3012" s="8">
        <v>85</v>
      </c>
      <c r="I3012" s="8">
        <v>0</v>
      </c>
      <c r="J3012" s="8">
        <v>0</v>
      </c>
      <c r="K3012" s="8">
        <v>0</v>
      </c>
      <c r="L3012" s="8">
        <v>2600</v>
      </c>
      <c r="M3012" s="8">
        <f t="shared" si="160"/>
        <v>118.18181818181819</v>
      </c>
      <c r="N3012" s="8">
        <v>7</v>
      </c>
      <c r="O3012" s="8">
        <v>3</v>
      </c>
      <c r="P3012" s="8">
        <v>0</v>
      </c>
      <c r="Q3012" s="8">
        <v>6295</v>
      </c>
      <c r="R3012" s="8">
        <f t="shared" si="161"/>
        <v>286.13636363636363</v>
      </c>
      <c r="S3012" s="5">
        <v>1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1</v>
      </c>
      <c r="AA3012" s="5">
        <v>0</v>
      </c>
      <c r="AB3012" s="5">
        <v>0</v>
      </c>
      <c r="AC3012" s="5">
        <v>1</v>
      </c>
      <c r="AD3012" s="5">
        <v>0</v>
      </c>
      <c r="AE3012" s="115">
        <v>2795</v>
      </c>
      <c r="AF3012" s="5">
        <v>0</v>
      </c>
    </row>
    <row r="3013" spans="1:32" x14ac:dyDescent="0.25">
      <c r="A3013" s="2">
        <v>2011</v>
      </c>
      <c r="B3013" s="1" t="s">
        <v>30</v>
      </c>
      <c r="C3013" s="8">
        <v>86</v>
      </c>
      <c r="D3013" s="8">
        <v>11002</v>
      </c>
      <c r="E3013" s="8">
        <f t="shared" si="159"/>
        <v>10660.852713178296</v>
      </c>
      <c r="F3013" s="8">
        <v>3501</v>
      </c>
      <c r="G3013" s="8">
        <v>1173</v>
      </c>
      <c r="H3013" s="8">
        <v>504</v>
      </c>
      <c r="I3013" s="8">
        <v>0</v>
      </c>
      <c r="J3013" s="8">
        <v>0</v>
      </c>
      <c r="K3013" s="8">
        <v>0</v>
      </c>
      <c r="L3013" s="8">
        <v>9490</v>
      </c>
      <c r="M3013" s="8">
        <f t="shared" si="160"/>
        <v>110.34883720930233</v>
      </c>
      <c r="N3013" s="8">
        <v>18</v>
      </c>
      <c r="O3013" s="8">
        <v>4</v>
      </c>
      <c r="P3013" s="8">
        <v>2</v>
      </c>
      <c r="Q3013" s="8">
        <v>84132</v>
      </c>
      <c r="R3013" s="8">
        <f t="shared" si="161"/>
        <v>978.27906976744191</v>
      </c>
      <c r="S3013" s="5">
        <v>1</v>
      </c>
      <c r="T3013" s="5">
        <v>0</v>
      </c>
      <c r="U3013" s="5">
        <v>1</v>
      </c>
      <c r="V3013" s="5">
        <v>0</v>
      </c>
      <c r="W3013" s="5">
        <v>0</v>
      </c>
      <c r="X3013" s="5">
        <v>0</v>
      </c>
      <c r="Y3013" s="5">
        <v>0</v>
      </c>
      <c r="Z3013" s="5">
        <v>1</v>
      </c>
      <c r="AA3013" s="5">
        <v>0</v>
      </c>
      <c r="AB3013" s="5">
        <v>0</v>
      </c>
      <c r="AC3013" s="5">
        <v>1</v>
      </c>
      <c r="AD3013" s="5">
        <v>0</v>
      </c>
      <c r="AE3013" s="115">
        <v>27543</v>
      </c>
      <c r="AF3013" s="5">
        <v>1</v>
      </c>
    </row>
    <row r="3014" spans="1:32" x14ac:dyDescent="0.25">
      <c r="A3014" s="2">
        <v>2011</v>
      </c>
      <c r="B3014" s="1" t="s">
        <v>31</v>
      </c>
      <c r="C3014" s="8">
        <v>120</v>
      </c>
      <c r="D3014" s="8">
        <v>15242</v>
      </c>
      <c r="E3014" s="8">
        <f t="shared" si="159"/>
        <v>10584.722222222223</v>
      </c>
      <c r="F3014" s="8">
        <v>3012</v>
      </c>
      <c r="G3014" s="8">
        <v>1074</v>
      </c>
      <c r="H3014" s="8">
        <v>630</v>
      </c>
      <c r="I3014" s="8">
        <v>0</v>
      </c>
      <c r="J3014" s="8">
        <v>0</v>
      </c>
      <c r="K3014" s="8">
        <v>0</v>
      </c>
      <c r="L3014" s="8">
        <v>8782</v>
      </c>
      <c r="M3014" s="8">
        <f t="shared" si="160"/>
        <v>73.183333333333337</v>
      </c>
      <c r="N3014" s="8">
        <v>26</v>
      </c>
      <c r="O3014" s="8">
        <v>4</v>
      </c>
      <c r="P3014" s="8">
        <v>5</v>
      </c>
      <c r="Q3014" s="8">
        <v>97381</v>
      </c>
      <c r="R3014" s="8">
        <f t="shared" si="161"/>
        <v>811.50833333333333</v>
      </c>
      <c r="S3014" s="5">
        <v>1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1</v>
      </c>
      <c r="AA3014" s="5">
        <v>0</v>
      </c>
      <c r="AB3014" s="5">
        <v>0</v>
      </c>
      <c r="AC3014" s="5">
        <v>1</v>
      </c>
      <c r="AD3014" s="5">
        <v>0</v>
      </c>
      <c r="AE3014" s="115">
        <v>30417</v>
      </c>
      <c r="AF3014" s="5">
        <v>1</v>
      </c>
    </row>
    <row r="3015" spans="1:32" x14ac:dyDescent="0.25">
      <c r="A3015" s="2">
        <v>2011</v>
      </c>
      <c r="B3015" s="1" t="s">
        <v>30</v>
      </c>
      <c r="C3015" s="8">
        <v>13</v>
      </c>
      <c r="D3015" s="8">
        <v>909</v>
      </c>
      <c r="E3015" s="8">
        <f t="shared" si="159"/>
        <v>5826.9230769230762</v>
      </c>
      <c r="F3015" s="8">
        <v>3188</v>
      </c>
      <c r="G3015" s="8">
        <v>55</v>
      </c>
      <c r="H3015" s="8">
        <v>45</v>
      </c>
      <c r="I3015" s="8">
        <v>0</v>
      </c>
      <c r="J3015" s="8">
        <v>0</v>
      </c>
      <c r="K3015" s="8">
        <v>0</v>
      </c>
      <c r="L3015" s="8">
        <v>2215</v>
      </c>
      <c r="M3015" s="8">
        <f t="shared" si="160"/>
        <v>170.38461538461539</v>
      </c>
      <c r="N3015" s="8">
        <v>7</v>
      </c>
      <c r="O3015" s="8">
        <v>1</v>
      </c>
      <c r="P3015" s="8">
        <v>1</v>
      </c>
      <c r="Q3015" s="8">
        <v>12042</v>
      </c>
      <c r="R3015" s="8">
        <f t="shared" si="161"/>
        <v>926.30769230769226</v>
      </c>
      <c r="S3015" s="5">
        <v>1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1</v>
      </c>
      <c r="AA3015" s="5">
        <v>0</v>
      </c>
      <c r="AB3015" s="5">
        <v>0</v>
      </c>
      <c r="AC3015" s="5">
        <v>1</v>
      </c>
      <c r="AD3015" s="5">
        <v>0</v>
      </c>
      <c r="AE3015" s="115">
        <v>5440</v>
      </c>
      <c r="AF3015" s="5">
        <v>1</v>
      </c>
    </row>
    <row r="3016" spans="1:32" x14ac:dyDescent="0.25">
      <c r="A3016" s="2">
        <v>2011</v>
      </c>
      <c r="B3016" s="1" t="s">
        <v>30</v>
      </c>
      <c r="C3016" s="8">
        <v>81</v>
      </c>
      <c r="D3016" s="8">
        <v>8216</v>
      </c>
      <c r="E3016" s="8">
        <f t="shared" si="159"/>
        <v>8452.6748971193429</v>
      </c>
      <c r="F3016" s="8">
        <v>2490</v>
      </c>
      <c r="G3016" s="8">
        <v>799</v>
      </c>
      <c r="H3016" s="8">
        <v>296</v>
      </c>
      <c r="I3016" s="8">
        <v>8</v>
      </c>
      <c r="J3016" s="8">
        <v>0</v>
      </c>
      <c r="K3016" s="8">
        <v>0</v>
      </c>
      <c r="L3016" s="8">
        <v>8934</v>
      </c>
      <c r="M3016" s="8">
        <f t="shared" si="160"/>
        <v>110.29629629629629</v>
      </c>
      <c r="N3016" s="8">
        <v>25</v>
      </c>
      <c r="O3016" s="8">
        <v>4</v>
      </c>
      <c r="P3016" s="8">
        <v>1</v>
      </c>
      <c r="Q3016" s="8">
        <v>42275</v>
      </c>
      <c r="R3016" s="8">
        <f t="shared" si="161"/>
        <v>521.91358024691363</v>
      </c>
      <c r="S3016" s="5">
        <v>1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1</v>
      </c>
      <c r="AA3016" s="5">
        <v>1</v>
      </c>
      <c r="AB3016" s="5">
        <v>0</v>
      </c>
      <c r="AC3016" s="5">
        <v>1</v>
      </c>
      <c r="AD3016" s="5">
        <v>0</v>
      </c>
      <c r="AE3016" s="115">
        <v>19792</v>
      </c>
      <c r="AF3016" s="5">
        <v>1</v>
      </c>
    </row>
    <row r="3017" spans="1:32" x14ac:dyDescent="0.25">
      <c r="A3017" s="2">
        <v>2011</v>
      </c>
      <c r="B3017" s="1" t="s">
        <v>30</v>
      </c>
      <c r="C3017" s="8">
        <v>10</v>
      </c>
      <c r="D3017" s="8">
        <v>595</v>
      </c>
      <c r="E3017" s="8">
        <f t="shared" si="159"/>
        <v>4958.333333333333</v>
      </c>
      <c r="F3017" s="8">
        <v>1490</v>
      </c>
      <c r="G3017" s="8">
        <v>15</v>
      </c>
      <c r="H3017" s="8">
        <v>15</v>
      </c>
      <c r="I3017" s="8">
        <v>0</v>
      </c>
      <c r="J3017" s="8">
        <v>0</v>
      </c>
      <c r="K3017" s="8">
        <v>0</v>
      </c>
      <c r="L3017" s="8">
        <v>78</v>
      </c>
      <c r="M3017" s="8">
        <f t="shared" si="160"/>
        <v>7.8</v>
      </c>
      <c r="N3017" s="8">
        <v>0</v>
      </c>
      <c r="O3017" s="8">
        <v>0</v>
      </c>
      <c r="P3017" s="8">
        <v>0</v>
      </c>
      <c r="Q3017" s="8">
        <v>10118</v>
      </c>
      <c r="R3017" s="8">
        <f t="shared" si="161"/>
        <v>1011.8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1</v>
      </c>
      <c r="AD3017" s="5">
        <v>0</v>
      </c>
      <c r="AE3017" s="115">
        <v>780</v>
      </c>
      <c r="AF3017" s="5">
        <v>0</v>
      </c>
    </row>
    <row r="3018" spans="1:32" x14ac:dyDescent="0.25">
      <c r="A3018" s="2">
        <v>2011</v>
      </c>
      <c r="B3018" s="1" t="s">
        <v>30</v>
      </c>
      <c r="C3018" s="8">
        <v>12</v>
      </c>
      <c r="D3018" s="8">
        <v>910</v>
      </c>
      <c r="E3018" s="8">
        <f t="shared" ref="E3018:E3021" si="162">D3018/C3018/12*1000</f>
        <v>6319.4444444444434</v>
      </c>
      <c r="F3018" s="8">
        <v>1068</v>
      </c>
      <c r="G3018" s="8">
        <v>56</v>
      </c>
      <c r="H3018" s="8">
        <v>41</v>
      </c>
      <c r="I3018" s="8">
        <v>0</v>
      </c>
      <c r="J3018" s="8">
        <v>0</v>
      </c>
      <c r="K3018" s="8">
        <v>0</v>
      </c>
      <c r="L3018" s="8">
        <v>495</v>
      </c>
      <c r="M3018" s="8">
        <f t="shared" si="160"/>
        <v>41.25</v>
      </c>
      <c r="N3018" s="8">
        <v>1</v>
      </c>
      <c r="O3018" s="8">
        <v>1</v>
      </c>
      <c r="P3018" s="8">
        <v>1</v>
      </c>
      <c r="Q3018" s="8">
        <v>3980</v>
      </c>
      <c r="R3018" s="8">
        <f t="shared" si="161"/>
        <v>331.66666666666669</v>
      </c>
      <c r="S3018" s="5">
        <v>1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1</v>
      </c>
      <c r="AA3018" s="5">
        <v>0</v>
      </c>
      <c r="AB3018" s="5">
        <v>0</v>
      </c>
      <c r="AC3018" s="5">
        <v>1</v>
      </c>
      <c r="AD3018" s="5">
        <v>0</v>
      </c>
      <c r="AE3018" s="115">
        <v>1307</v>
      </c>
      <c r="AF3018" s="5">
        <v>1</v>
      </c>
    </row>
    <row r="3019" spans="1:32" x14ac:dyDescent="0.25">
      <c r="A3019" s="2">
        <v>2011</v>
      </c>
      <c r="B3019" s="1" t="s">
        <v>29</v>
      </c>
      <c r="C3019" s="8">
        <v>9</v>
      </c>
      <c r="D3019" s="8">
        <v>904</v>
      </c>
      <c r="E3019" s="8">
        <f t="shared" si="162"/>
        <v>8370.3703703703704</v>
      </c>
      <c r="F3019" s="8">
        <v>1786</v>
      </c>
      <c r="G3019" s="8">
        <v>0</v>
      </c>
      <c r="H3019" s="8">
        <v>0</v>
      </c>
      <c r="I3019" s="8">
        <v>0</v>
      </c>
      <c r="J3019" s="8">
        <v>0</v>
      </c>
      <c r="K3019" s="8">
        <v>0</v>
      </c>
      <c r="L3019" s="8">
        <v>1028</v>
      </c>
      <c r="M3019" s="8">
        <f t="shared" si="160"/>
        <v>114.22222222222223</v>
      </c>
      <c r="N3019" s="8">
        <v>3</v>
      </c>
      <c r="O3019" s="8">
        <v>2</v>
      </c>
      <c r="P3019" s="8">
        <v>0</v>
      </c>
      <c r="Q3019" s="8">
        <v>99151</v>
      </c>
      <c r="R3019" s="8">
        <f t="shared" si="161"/>
        <v>11016.777777777777</v>
      </c>
      <c r="S3019" s="5">
        <v>1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0</v>
      </c>
      <c r="AD3019" s="5">
        <v>0</v>
      </c>
      <c r="AE3019" s="115">
        <v>11708</v>
      </c>
      <c r="AF3019" s="5">
        <v>1</v>
      </c>
    </row>
    <row r="3020" spans="1:32" x14ac:dyDescent="0.25">
      <c r="A3020" s="2">
        <v>2011</v>
      </c>
      <c r="B3020" s="1" t="s">
        <v>29</v>
      </c>
      <c r="C3020" s="8">
        <v>2</v>
      </c>
      <c r="D3020" s="8">
        <v>122</v>
      </c>
      <c r="E3020" s="8">
        <f t="shared" si="162"/>
        <v>5083.333333333333</v>
      </c>
      <c r="F3020" s="8">
        <v>261</v>
      </c>
      <c r="G3020" s="8">
        <v>0</v>
      </c>
      <c r="H3020" s="8">
        <v>0</v>
      </c>
      <c r="I3020" s="8">
        <v>0</v>
      </c>
      <c r="J3020" s="8">
        <v>0</v>
      </c>
      <c r="K3020" s="8">
        <v>0</v>
      </c>
      <c r="L3020" s="8">
        <v>490</v>
      </c>
      <c r="M3020" s="8">
        <f t="shared" si="160"/>
        <v>245</v>
      </c>
      <c r="N3020" s="8">
        <v>4</v>
      </c>
      <c r="O3020" s="8">
        <v>0</v>
      </c>
      <c r="P3020" s="8">
        <v>0</v>
      </c>
      <c r="Q3020" s="8">
        <v>64</v>
      </c>
      <c r="R3020" s="8">
        <f t="shared" si="161"/>
        <v>32</v>
      </c>
      <c r="S3020" s="5">
        <v>1</v>
      </c>
      <c r="T3020" s="5">
        <v>0</v>
      </c>
      <c r="U3020" s="5">
        <v>1</v>
      </c>
      <c r="V3020" s="5">
        <v>0</v>
      </c>
      <c r="W3020" s="5">
        <v>0</v>
      </c>
      <c r="X3020" s="5">
        <v>0</v>
      </c>
      <c r="Y3020" s="5">
        <v>0</v>
      </c>
      <c r="Z3020" s="5">
        <v>0</v>
      </c>
      <c r="AA3020" s="5">
        <v>0</v>
      </c>
      <c r="AB3020" s="5">
        <v>0</v>
      </c>
      <c r="AC3020" s="5">
        <v>0</v>
      </c>
      <c r="AD3020" s="5">
        <v>0</v>
      </c>
      <c r="AE3020" s="115">
        <v>195</v>
      </c>
      <c r="AF3020" s="5">
        <v>1</v>
      </c>
    </row>
    <row r="3021" spans="1:32" x14ac:dyDescent="0.25">
      <c r="A3021" s="2">
        <v>2011</v>
      </c>
      <c r="B3021" s="1" t="s">
        <v>31</v>
      </c>
      <c r="C3021" s="8">
        <v>244</v>
      </c>
      <c r="D3021" s="8">
        <v>60762</v>
      </c>
      <c r="E3021" s="8">
        <f t="shared" si="162"/>
        <v>20752.049180327871</v>
      </c>
      <c r="F3021" s="8">
        <v>589</v>
      </c>
      <c r="G3021" s="8">
        <v>0</v>
      </c>
      <c r="H3021" s="8">
        <v>0</v>
      </c>
      <c r="I3021" s="8">
        <v>0</v>
      </c>
      <c r="J3021" s="8">
        <v>0</v>
      </c>
      <c r="K3021" s="8">
        <v>0</v>
      </c>
      <c r="L3021" s="8">
        <v>11248</v>
      </c>
      <c r="M3021" s="8">
        <f t="shared" si="160"/>
        <v>46.098360655737707</v>
      </c>
      <c r="N3021" s="8">
        <v>14</v>
      </c>
      <c r="O3021" s="8">
        <v>0</v>
      </c>
      <c r="P3021" s="8">
        <v>0</v>
      </c>
      <c r="Q3021" s="8">
        <v>740943</v>
      </c>
      <c r="R3021" s="8">
        <f t="shared" si="161"/>
        <v>3036.6516393442621</v>
      </c>
      <c r="S3021" s="5">
        <v>0</v>
      </c>
      <c r="T3021" s="5">
        <v>0</v>
      </c>
      <c r="U3021" s="5">
        <v>0</v>
      </c>
      <c r="V3021" s="5">
        <v>0</v>
      </c>
      <c r="W3021" s="5">
        <v>1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115">
        <v>218708</v>
      </c>
      <c r="AF3021" s="5">
        <v>1</v>
      </c>
    </row>
    <row r="3022" spans="1:32" x14ac:dyDescent="0.25">
      <c r="A3022" s="2">
        <v>2010</v>
      </c>
      <c r="B3022" s="1" t="s">
        <v>29</v>
      </c>
      <c r="C3022" s="20">
        <v>78</v>
      </c>
      <c r="D3022" s="20">
        <v>4691</v>
      </c>
      <c r="E3022" s="20">
        <f t="shared" ref="E3022:E3079" si="163">D3022/C3022/12*1000</f>
        <v>5011.7521367521367</v>
      </c>
      <c r="F3022" s="20">
        <v>3046</v>
      </c>
      <c r="G3022" s="20">
        <v>796</v>
      </c>
      <c r="H3022" s="20">
        <v>304</v>
      </c>
      <c r="I3022" s="20">
        <v>0</v>
      </c>
      <c r="J3022" s="20">
        <v>0</v>
      </c>
      <c r="K3022" s="20">
        <v>0</v>
      </c>
      <c r="L3022" s="20">
        <v>3986</v>
      </c>
      <c r="M3022" s="20">
        <f t="shared" si="160"/>
        <v>51.102564102564102</v>
      </c>
      <c r="N3022" s="20">
        <v>16</v>
      </c>
      <c r="O3022" s="20">
        <v>3</v>
      </c>
      <c r="P3022" s="20">
        <v>1</v>
      </c>
      <c r="Q3022" s="20">
        <v>35223</v>
      </c>
      <c r="R3022" s="20">
        <f t="shared" si="161"/>
        <v>451.57692307692309</v>
      </c>
      <c r="S3022" s="5">
        <v>1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1</v>
      </c>
      <c r="AA3022" s="5">
        <v>0</v>
      </c>
      <c r="AB3022" s="5">
        <v>0</v>
      </c>
      <c r="AC3022" s="5">
        <v>1</v>
      </c>
      <c r="AD3022" s="5">
        <v>0</v>
      </c>
      <c r="AE3022" s="115">
        <v>13525</v>
      </c>
      <c r="AF3022" s="5">
        <v>1</v>
      </c>
    </row>
    <row r="3023" spans="1:32" x14ac:dyDescent="0.25">
      <c r="A3023" s="2">
        <v>2010</v>
      </c>
      <c r="B3023" s="1" t="s">
        <v>30</v>
      </c>
      <c r="C3023" s="20">
        <v>50</v>
      </c>
      <c r="D3023" s="20">
        <v>3971</v>
      </c>
      <c r="E3023" s="20">
        <f t="shared" si="163"/>
        <v>6618.333333333333</v>
      </c>
      <c r="F3023" s="20">
        <v>5094</v>
      </c>
      <c r="G3023" s="20">
        <v>553</v>
      </c>
      <c r="H3023" s="20">
        <v>203</v>
      </c>
      <c r="I3023" s="20">
        <v>0</v>
      </c>
      <c r="J3023" s="20">
        <v>0</v>
      </c>
      <c r="K3023" s="20">
        <v>0</v>
      </c>
      <c r="L3023" s="20">
        <v>3717</v>
      </c>
      <c r="M3023" s="20">
        <f t="shared" si="160"/>
        <v>74.34</v>
      </c>
      <c r="N3023" s="20">
        <v>19</v>
      </c>
      <c r="O3023" s="20">
        <v>6</v>
      </c>
      <c r="P3023" s="20">
        <v>4</v>
      </c>
      <c r="Q3023" s="20">
        <v>33446</v>
      </c>
      <c r="R3023" s="20">
        <f t="shared" si="161"/>
        <v>668.92</v>
      </c>
      <c r="S3023" s="5">
        <v>1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1</v>
      </c>
      <c r="AA3023" s="5">
        <v>0</v>
      </c>
      <c r="AB3023" s="5">
        <v>0</v>
      </c>
      <c r="AC3023" s="5">
        <v>1</v>
      </c>
      <c r="AD3023" s="5">
        <v>0</v>
      </c>
      <c r="AE3023" s="115">
        <v>11659</v>
      </c>
      <c r="AF3023" s="5">
        <v>1</v>
      </c>
    </row>
    <row r="3024" spans="1:32" x14ac:dyDescent="0.25">
      <c r="A3024" s="2">
        <v>2010</v>
      </c>
      <c r="B3024" s="1" t="s">
        <v>30</v>
      </c>
      <c r="C3024" s="20">
        <v>8</v>
      </c>
      <c r="D3024" s="20">
        <v>463</v>
      </c>
      <c r="E3024" s="20">
        <f t="shared" si="163"/>
        <v>4822.916666666667</v>
      </c>
      <c r="F3024" s="20">
        <v>712</v>
      </c>
      <c r="G3024" s="20">
        <v>0</v>
      </c>
      <c r="H3024" s="20">
        <v>0</v>
      </c>
      <c r="I3024" s="20">
        <v>0</v>
      </c>
      <c r="J3024" s="20">
        <v>0</v>
      </c>
      <c r="K3024" s="20">
        <v>0</v>
      </c>
      <c r="L3024" s="20">
        <v>1359</v>
      </c>
      <c r="M3024" s="20">
        <f t="shared" si="160"/>
        <v>169.875</v>
      </c>
      <c r="N3024" s="20">
        <v>4</v>
      </c>
      <c r="O3024" s="20">
        <v>3</v>
      </c>
      <c r="P3024" s="20">
        <v>0</v>
      </c>
      <c r="Q3024" s="20">
        <v>718</v>
      </c>
      <c r="R3024" s="20">
        <f t="shared" si="161"/>
        <v>89.75</v>
      </c>
      <c r="S3024" s="5">
        <v>1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  <c r="Z3024" s="5">
        <v>0</v>
      </c>
      <c r="AA3024" s="5">
        <v>0</v>
      </c>
      <c r="AB3024" s="5">
        <v>0</v>
      </c>
      <c r="AC3024" s="5">
        <v>0</v>
      </c>
      <c r="AD3024" s="5">
        <v>0</v>
      </c>
      <c r="AE3024" s="115">
        <v>1691</v>
      </c>
      <c r="AF3024" s="5">
        <v>0</v>
      </c>
    </row>
    <row r="3025" spans="1:32" x14ac:dyDescent="0.25">
      <c r="A3025" s="2">
        <v>2010</v>
      </c>
      <c r="B3025" s="1" t="s">
        <v>29</v>
      </c>
      <c r="C3025" s="20">
        <v>33</v>
      </c>
      <c r="D3025" s="20">
        <v>1695</v>
      </c>
      <c r="E3025" s="20">
        <f t="shared" si="163"/>
        <v>4280.30303030303</v>
      </c>
      <c r="F3025" s="20">
        <v>1523</v>
      </c>
      <c r="G3025" s="20">
        <v>264</v>
      </c>
      <c r="H3025" s="20">
        <v>100</v>
      </c>
      <c r="I3025" s="20">
        <v>0</v>
      </c>
      <c r="J3025" s="20">
        <v>0</v>
      </c>
      <c r="K3025" s="20">
        <v>0</v>
      </c>
      <c r="L3025" s="20">
        <v>1507</v>
      </c>
      <c r="M3025" s="20">
        <f t="shared" si="160"/>
        <v>45.666666666666664</v>
      </c>
      <c r="N3025" s="20">
        <v>11</v>
      </c>
      <c r="O3025" s="20">
        <v>4</v>
      </c>
      <c r="P3025" s="20">
        <v>0</v>
      </c>
      <c r="Q3025" s="20">
        <v>4360</v>
      </c>
      <c r="R3025" s="20">
        <f t="shared" si="161"/>
        <v>132.12121212121212</v>
      </c>
      <c r="S3025" s="5">
        <v>1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1</v>
      </c>
      <c r="AA3025" s="5">
        <v>0</v>
      </c>
      <c r="AB3025" s="5">
        <v>0</v>
      </c>
      <c r="AC3025" s="5">
        <v>1</v>
      </c>
      <c r="AD3025" s="5">
        <v>0</v>
      </c>
      <c r="AE3025" s="115">
        <v>5171</v>
      </c>
      <c r="AF3025" s="5">
        <v>1</v>
      </c>
    </row>
    <row r="3026" spans="1:32" x14ac:dyDescent="0.25">
      <c r="A3026" s="2">
        <v>2010</v>
      </c>
      <c r="B3026" s="1" t="s">
        <v>29</v>
      </c>
      <c r="C3026" s="20">
        <v>38</v>
      </c>
      <c r="D3026" s="20">
        <v>3465</v>
      </c>
      <c r="E3026" s="20">
        <f t="shared" si="163"/>
        <v>7598.6842105263158</v>
      </c>
      <c r="F3026" s="20">
        <v>2379</v>
      </c>
      <c r="G3026" s="20">
        <v>0</v>
      </c>
      <c r="H3026" s="20">
        <v>0</v>
      </c>
      <c r="I3026" s="20">
        <v>0</v>
      </c>
      <c r="J3026" s="20">
        <v>0</v>
      </c>
      <c r="K3026" s="20">
        <v>0</v>
      </c>
      <c r="L3026" s="20">
        <v>4623</v>
      </c>
      <c r="M3026" s="20">
        <f t="shared" si="160"/>
        <v>121.65789473684211</v>
      </c>
      <c r="N3026" s="20">
        <v>14</v>
      </c>
      <c r="O3026" s="20">
        <v>4</v>
      </c>
      <c r="P3026" s="20">
        <v>1</v>
      </c>
      <c r="Q3026" s="20">
        <v>52371</v>
      </c>
      <c r="R3026" s="20">
        <f t="shared" si="161"/>
        <v>1378.1842105263158</v>
      </c>
      <c r="S3026" s="5">
        <v>1</v>
      </c>
      <c r="T3026" s="5">
        <v>1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115">
        <v>14184</v>
      </c>
      <c r="AF3026" s="5">
        <v>0</v>
      </c>
    </row>
    <row r="3027" spans="1:32" x14ac:dyDescent="0.25">
      <c r="A3027" s="2">
        <v>2010</v>
      </c>
      <c r="B3027" s="1" t="s">
        <v>31</v>
      </c>
      <c r="C3027" s="20">
        <v>1</v>
      </c>
      <c r="D3027" s="20">
        <v>33</v>
      </c>
      <c r="E3027" s="20">
        <f t="shared" si="163"/>
        <v>2750</v>
      </c>
      <c r="F3027" s="20">
        <v>1813</v>
      </c>
      <c r="G3027" s="20">
        <v>0</v>
      </c>
      <c r="H3027" s="20">
        <v>0</v>
      </c>
      <c r="I3027" s="20">
        <v>0</v>
      </c>
      <c r="J3027" s="20">
        <v>0</v>
      </c>
      <c r="K3027" s="20">
        <v>0</v>
      </c>
      <c r="L3027" s="20">
        <v>8277</v>
      </c>
      <c r="M3027" s="20">
        <f t="shared" si="160"/>
        <v>8277</v>
      </c>
      <c r="N3027" s="20">
        <v>31</v>
      </c>
      <c r="O3027" s="20">
        <v>9</v>
      </c>
      <c r="P3027" s="20">
        <v>2</v>
      </c>
      <c r="Q3027" s="20">
        <v>64616</v>
      </c>
      <c r="R3027" s="20">
        <f t="shared" si="161"/>
        <v>64616</v>
      </c>
      <c r="S3027" s="5">
        <v>1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0</v>
      </c>
      <c r="AD3027" s="5">
        <v>0</v>
      </c>
      <c r="AE3027" s="115">
        <v>3865</v>
      </c>
      <c r="AF3027" s="5">
        <v>1</v>
      </c>
    </row>
    <row r="3028" spans="1:32" x14ac:dyDescent="0.25">
      <c r="A3028" s="2">
        <v>2010</v>
      </c>
      <c r="B3028" s="1" t="s">
        <v>30</v>
      </c>
      <c r="C3028" s="20">
        <v>60</v>
      </c>
      <c r="D3028" s="20">
        <v>3757</v>
      </c>
      <c r="E3028" s="20">
        <f t="shared" si="163"/>
        <v>5218.0555555555557</v>
      </c>
      <c r="F3028" s="20">
        <v>3758</v>
      </c>
      <c r="G3028" s="20">
        <v>746</v>
      </c>
      <c r="H3028" s="20">
        <v>335</v>
      </c>
      <c r="I3028" s="20">
        <v>0</v>
      </c>
      <c r="J3028" s="20">
        <v>0</v>
      </c>
      <c r="K3028" s="20">
        <v>0</v>
      </c>
      <c r="L3028" s="20">
        <v>3497</v>
      </c>
      <c r="M3028" s="20">
        <f t="shared" si="160"/>
        <v>58.283333333333331</v>
      </c>
      <c r="N3028" s="20">
        <v>20</v>
      </c>
      <c r="O3028" s="20">
        <v>4</v>
      </c>
      <c r="P3028" s="20">
        <v>2</v>
      </c>
      <c r="Q3028" s="20">
        <v>25200</v>
      </c>
      <c r="R3028" s="20">
        <f t="shared" si="161"/>
        <v>420</v>
      </c>
      <c r="S3028" s="5">
        <v>1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1</v>
      </c>
      <c r="AA3028" s="5">
        <v>0</v>
      </c>
      <c r="AB3028" s="5">
        <v>0</v>
      </c>
      <c r="AC3028" s="5">
        <v>1</v>
      </c>
      <c r="AD3028" s="5">
        <v>0</v>
      </c>
      <c r="AE3028" s="115">
        <v>13464</v>
      </c>
      <c r="AF3028" s="5">
        <v>1</v>
      </c>
    </row>
    <row r="3029" spans="1:32" x14ac:dyDescent="0.25">
      <c r="A3029" s="2">
        <v>2010</v>
      </c>
      <c r="B3029" s="1" t="s">
        <v>36</v>
      </c>
      <c r="C3029" s="20">
        <v>42</v>
      </c>
      <c r="D3029" s="20">
        <v>2190</v>
      </c>
      <c r="E3029" s="20">
        <f t="shared" si="163"/>
        <v>4345.2380952380954</v>
      </c>
      <c r="F3029" s="20">
        <v>3450</v>
      </c>
      <c r="G3029" s="20">
        <v>793</v>
      </c>
      <c r="H3029" s="20">
        <v>422</v>
      </c>
      <c r="I3029" s="20">
        <v>0</v>
      </c>
      <c r="J3029" s="20">
        <v>0</v>
      </c>
      <c r="K3029" s="20">
        <v>0</v>
      </c>
      <c r="L3029" s="20">
        <v>7828</v>
      </c>
      <c r="M3029" s="20">
        <f t="shared" si="160"/>
        <v>186.38095238095238</v>
      </c>
      <c r="N3029" s="20">
        <v>20</v>
      </c>
      <c r="O3029" s="20">
        <v>8</v>
      </c>
      <c r="P3029" s="20">
        <v>3</v>
      </c>
      <c r="Q3029" s="20">
        <v>106345</v>
      </c>
      <c r="R3029" s="20">
        <f t="shared" si="161"/>
        <v>2532.0238095238096</v>
      </c>
      <c r="S3029" s="5">
        <v>1</v>
      </c>
      <c r="T3029" s="5">
        <v>0</v>
      </c>
      <c r="U3029" s="5">
        <v>1</v>
      </c>
      <c r="V3029" s="5">
        <v>0</v>
      </c>
      <c r="W3029" s="5">
        <v>0</v>
      </c>
      <c r="X3029" s="5">
        <v>0</v>
      </c>
      <c r="Y3029" s="5">
        <v>0</v>
      </c>
      <c r="Z3029" s="5">
        <v>1</v>
      </c>
      <c r="AA3029" s="5">
        <v>0</v>
      </c>
      <c r="AB3029" s="5">
        <v>0</v>
      </c>
      <c r="AC3029" s="5">
        <v>1</v>
      </c>
      <c r="AD3029" s="5">
        <v>0</v>
      </c>
      <c r="AE3029" s="115">
        <v>15786</v>
      </c>
      <c r="AF3029" s="5">
        <v>1</v>
      </c>
    </row>
    <row r="3030" spans="1:32" x14ac:dyDescent="0.25">
      <c r="A3030" s="2">
        <v>2010</v>
      </c>
      <c r="B3030" s="1" t="s">
        <v>31</v>
      </c>
      <c r="C3030" s="20">
        <v>55</v>
      </c>
      <c r="D3030" s="20">
        <v>5632</v>
      </c>
      <c r="E3030" s="20">
        <f t="shared" si="163"/>
        <v>8533.3333333333339</v>
      </c>
      <c r="F3030" s="20">
        <v>3017</v>
      </c>
      <c r="G3030" s="20">
        <v>830</v>
      </c>
      <c r="H3030" s="20">
        <v>331</v>
      </c>
      <c r="I3030" s="20">
        <v>0</v>
      </c>
      <c r="J3030" s="20">
        <v>0</v>
      </c>
      <c r="K3030" s="20">
        <v>0</v>
      </c>
      <c r="L3030" s="20">
        <v>8319</v>
      </c>
      <c r="M3030" s="20">
        <f t="shared" si="160"/>
        <v>151.25454545454545</v>
      </c>
      <c r="N3030" s="20">
        <v>22</v>
      </c>
      <c r="O3030" s="20">
        <v>9</v>
      </c>
      <c r="P3030" s="20">
        <v>3</v>
      </c>
      <c r="Q3030" s="20">
        <v>53136</v>
      </c>
      <c r="R3030" s="20">
        <f t="shared" si="161"/>
        <v>966.10909090909092</v>
      </c>
      <c r="S3030" s="5">
        <v>1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1</v>
      </c>
      <c r="AA3030" s="5">
        <v>0</v>
      </c>
      <c r="AB3030" s="5">
        <v>0</v>
      </c>
      <c r="AC3030" s="5">
        <v>1</v>
      </c>
      <c r="AD3030" s="5">
        <v>0</v>
      </c>
      <c r="AE3030" s="115">
        <v>31603</v>
      </c>
      <c r="AF3030" s="5">
        <v>1</v>
      </c>
    </row>
    <row r="3031" spans="1:32" x14ac:dyDescent="0.25">
      <c r="A3031" s="2">
        <v>2010</v>
      </c>
      <c r="B3031" s="1" t="s">
        <v>30</v>
      </c>
      <c r="C3031" s="20">
        <v>49</v>
      </c>
      <c r="D3031" s="20">
        <v>3160</v>
      </c>
      <c r="E3031" s="20">
        <f t="shared" si="163"/>
        <v>5374.149659863946</v>
      </c>
      <c r="F3031" s="20">
        <v>1626</v>
      </c>
      <c r="G3031" s="20">
        <v>347</v>
      </c>
      <c r="H3031" s="20">
        <v>177</v>
      </c>
      <c r="I3031" s="20">
        <v>0</v>
      </c>
      <c r="J3031" s="20">
        <v>0</v>
      </c>
      <c r="K3031" s="20">
        <v>0</v>
      </c>
      <c r="L3031" s="20">
        <v>7220</v>
      </c>
      <c r="M3031" s="20">
        <f t="shared" si="160"/>
        <v>147.34693877551021</v>
      </c>
      <c r="N3031" s="20">
        <v>14</v>
      </c>
      <c r="O3031" s="20">
        <v>5</v>
      </c>
      <c r="P3031" s="20">
        <v>2</v>
      </c>
      <c r="Q3031" s="20">
        <v>18312</v>
      </c>
      <c r="R3031" s="20">
        <f t="shared" si="161"/>
        <v>373.71428571428572</v>
      </c>
      <c r="S3031" s="5">
        <v>1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1</v>
      </c>
      <c r="AA3031" s="5">
        <v>0</v>
      </c>
      <c r="AB3031" s="5">
        <v>0</v>
      </c>
      <c r="AC3031" s="5">
        <v>1</v>
      </c>
      <c r="AD3031" s="5">
        <v>0</v>
      </c>
      <c r="AE3031" s="115">
        <v>11173</v>
      </c>
      <c r="AF3031" s="5">
        <v>1</v>
      </c>
    </row>
    <row r="3032" spans="1:32" x14ac:dyDescent="0.25">
      <c r="A3032" s="2">
        <v>2010</v>
      </c>
      <c r="B3032" s="1" t="s">
        <v>30</v>
      </c>
      <c r="C3032" s="20">
        <v>2</v>
      </c>
      <c r="D3032" s="20">
        <v>106</v>
      </c>
      <c r="E3032" s="20">
        <f t="shared" si="163"/>
        <v>4416.666666666667</v>
      </c>
      <c r="F3032" s="20">
        <v>496</v>
      </c>
      <c r="G3032" s="20">
        <v>0</v>
      </c>
      <c r="H3032" s="20">
        <v>0</v>
      </c>
      <c r="I3032" s="20">
        <v>0</v>
      </c>
      <c r="J3032" s="20">
        <v>0</v>
      </c>
      <c r="K3032" s="20">
        <v>0</v>
      </c>
      <c r="L3032" s="20">
        <v>567</v>
      </c>
      <c r="M3032" s="20">
        <f t="shared" si="160"/>
        <v>283.5</v>
      </c>
      <c r="N3032" s="20">
        <v>2</v>
      </c>
      <c r="O3032" s="20">
        <v>0</v>
      </c>
      <c r="P3032" s="20">
        <v>0</v>
      </c>
      <c r="Q3032" s="20">
        <v>4628</v>
      </c>
      <c r="R3032" s="20">
        <f t="shared" si="161"/>
        <v>2314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0</v>
      </c>
      <c r="AD3032" s="5">
        <v>0</v>
      </c>
      <c r="AE3032" s="115">
        <v>223</v>
      </c>
      <c r="AF3032" s="5">
        <v>0</v>
      </c>
    </row>
    <row r="3033" spans="1:32" x14ac:dyDescent="0.25">
      <c r="A3033" s="2">
        <v>2010</v>
      </c>
      <c r="B3033" s="1" t="s">
        <v>29</v>
      </c>
      <c r="C3033" s="20">
        <v>73</v>
      </c>
      <c r="D3033" s="20">
        <v>7269</v>
      </c>
      <c r="E3033" s="20">
        <f t="shared" si="163"/>
        <v>8297.9452054794529</v>
      </c>
      <c r="F3033" s="20">
        <v>3400</v>
      </c>
      <c r="G3033" s="20">
        <v>0</v>
      </c>
      <c r="H3033" s="20">
        <v>0</v>
      </c>
      <c r="I3033" s="20">
        <v>0</v>
      </c>
      <c r="J3033" s="20">
        <v>0</v>
      </c>
      <c r="K3033" s="20">
        <v>0</v>
      </c>
      <c r="L3033" s="20">
        <v>1845</v>
      </c>
      <c r="M3033" s="20">
        <f t="shared" si="160"/>
        <v>25.273972602739725</v>
      </c>
      <c r="N3033" s="20">
        <v>0</v>
      </c>
      <c r="O3033" s="20">
        <v>0</v>
      </c>
      <c r="P3033" s="20">
        <v>0</v>
      </c>
      <c r="Q3033" s="20">
        <v>1038</v>
      </c>
      <c r="R3033" s="20">
        <f t="shared" si="161"/>
        <v>14.219178082191782</v>
      </c>
      <c r="S3033" s="5">
        <v>1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0</v>
      </c>
      <c r="AD3033" s="5">
        <v>0</v>
      </c>
      <c r="AE3033" s="115">
        <v>10787</v>
      </c>
      <c r="AF3033" s="5">
        <v>1</v>
      </c>
    </row>
    <row r="3034" spans="1:32" x14ac:dyDescent="0.25">
      <c r="A3034" s="2">
        <v>2010</v>
      </c>
      <c r="B3034" s="1" t="s">
        <v>40</v>
      </c>
      <c r="C3034" s="20">
        <v>91</v>
      </c>
      <c r="D3034" s="20">
        <v>7642</v>
      </c>
      <c r="E3034" s="20">
        <f t="shared" si="163"/>
        <v>6998.1684981684975</v>
      </c>
      <c r="F3034" s="20">
        <v>4536</v>
      </c>
      <c r="G3034" s="20">
        <v>723</v>
      </c>
      <c r="H3034" s="20">
        <v>299</v>
      </c>
      <c r="I3034" s="20">
        <v>19</v>
      </c>
      <c r="J3034" s="20">
        <v>0</v>
      </c>
      <c r="K3034" s="20">
        <v>0</v>
      </c>
      <c r="L3034" s="20">
        <v>11410</v>
      </c>
      <c r="M3034" s="20">
        <f t="shared" si="160"/>
        <v>125.38461538461539</v>
      </c>
      <c r="N3034" s="20">
        <v>29</v>
      </c>
      <c r="O3034" s="20">
        <v>10</v>
      </c>
      <c r="P3034" s="20">
        <v>2</v>
      </c>
      <c r="Q3034" s="20">
        <v>39859</v>
      </c>
      <c r="R3034" s="20">
        <f t="shared" si="161"/>
        <v>438.01098901098902</v>
      </c>
      <c r="S3034" s="5">
        <v>1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1</v>
      </c>
      <c r="AA3034" s="5">
        <v>1</v>
      </c>
      <c r="AB3034" s="5">
        <v>0</v>
      </c>
      <c r="AC3034" s="5">
        <v>1</v>
      </c>
      <c r="AD3034" s="5">
        <v>0</v>
      </c>
      <c r="AE3034" s="115">
        <v>16628</v>
      </c>
      <c r="AF3034" s="5">
        <v>0</v>
      </c>
    </row>
    <row r="3035" spans="1:32" x14ac:dyDescent="0.25">
      <c r="A3035" s="2">
        <v>2010</v>
      </c>
      <c r="B3035" s="1" t="s">
        <v>29</v>
      </c>
      <c r="C3035" s="20">
        <v>1</v>
      </c>
      <c r="D3035" s="20">
        <v>17</v>
      </c>
      <c r="E3035" s="20">
        <f t="shared" si="163"/>
        <v>1416.6666666666667</v>
      </c>
      <c r="F3035" s="20">
        <v>680</v>
      </c>
      <c r="G3035" s="20">
        <v>0</v>
      </c>
      <c r="H3035" s="20">
        <v>0</v>
      </c>
      <c r="I3035" s="20">
        <v>0</v>
      </c>
      <c r="J3035" s="20">
        <v>0</v>
      </c>
      <c r="K3035" s="20">
        <v>0</v>
      </c>
      <c r="L3035" s="20">
        <v>81</v>
      </c>
      <c r="M3035" s="20">
        <f t="shared" si="160"/>
        <v>81</v>
      </c>
      <c r="N3035" s="20">
        <v>1</v>
      </c>
      <c r="O3035" s="20">
        <v>0</v>
      </c>
      <c r="P3035" s="20">
        <v>0</v>
      </c>
      <c r="Q3035" s="20">
        <v>937</v>
      </c>
      <c r="R3035" s="20">
        <f t="shared" si="161"/>
        <v>937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0</v>
      </c>
      <c r="AD3035" s="5">
        <v>0</v>
      </c>
      <c r="AE3035" s="115">
        <v>65</v>
      </c>
      <c r="AF3035" s="5">
        <v>0</v>
      </c>
    </row>
    <row r="3036" spans="1:32" x14ac:dyDescent="0.25">
      <c r="A3036" s="2">
        <v>2010</v>
      </c>
      <c r="B3036" s="1" t="s">
        <v>29</v>
      </c>
      <c r="C3036" s="20">
        <v>6</v>
      </c>
      <c r="D3036" s="20">
        <v>483</v>
      </c>
      <c r="E3036" s="20">
        <f t="shared" si="163"/>
        <v>6708.333333333333</v>
      </c>
      <c r="F3036" s="20">
        <v>735</v>
      </c>
      <c r="G3036" s="20">
        <v>0</v>
      </c>
      <c r="H3036" s="20">
        <v>0</v>
      </c>
      <c r="I3036" s="20">
        <v>0</v>
      </c>
      <c r="J3036" s="20">
        <v>0</v>
      </c>
      <c r="K3036" s="20">
        <v>0</v>
      </c>
      <c r="L3036" s="20">
        <v>1246</v>
      </c>
      <c r="M3036" s="20">
        <f t="shared" si="160"/>
        <v>207.66666666666666</v>
      </c>
      <c r="N3036" s="20">
        <v>5</v>
      </c>
      <c r="O3036" s="20">
        <v>2</v>
      </c>
      <c r="P3036" s="20">
        <v>0</v>
      </c>
      <c r="Q3036" s="20">
        <v>14014</v>
      </c>
      <c r="R3036" s="20">
        <f t="shared" si="161"/>
        <v>2335.6666666666665</v>
      </c>
      <c r="S3036" s="5">
        <v>1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0</v>
      </c>
      <c r="AD3036" s="5">
        <v>0</v>
      </c>
      <c r="AE3036" s="115">
        <v>259</v>
      </c>
      <c r="AF3036" s="5">
        <v>1</v>
      </c>
    </row>
    <row r="3037" spans="1:32" x14ac:dyDescent="0.25">
      <c r="A3037" s="2">
        <v>2010</v>
      </c>
      <c r="B3037" s="1" t="s">
        <v>29</v>
      </c>
      <c r="C3037" s="20">
        <v>12</v>
      </c>
      <c r="D3037" s="20">
        <v>703</v>
      </c>
      <c r="E3037" s="20">
        <f t="shared" si="163"/>
        <v>4881.9444444444443</v>
      </c>
      <c r="F3037" s="20">
        <v>700</v>
      </c>
      <c r="G3037" s="20">
        <v>0</v>
      </c>
      <c r="H3037" s="20">
        <v>0</v>
      </c>
      <c r="I3037" s="20">
        <v>0</v>
      </c>
      <c r="J3037" s="20">
        <v>0</v>
      </c>
      <c r="K3037" s="20">
        <v>0</v>
      </c>
      <c r="L3037" s="20">
        <v>150</v>
      </c>
      <c r="M3037" s="20">
        <f t="shared" si="160"/>
        <v>12.5</v>
      </c>
      <c r="N3037" s="20">
        <v>2</v>
      </c>
      <c r="O3037" s="20">
        <v>0</v>
      </c>
      <c r="P3037" s="20">
        <v>0</v>
      </c>
      <c r="Q3037" s="20">
        <v>22439</v>
      </c>
      <c r="R3037" s="20">
        <f t="shared" si="161"/>
        <v>1869.9166666666667</v>
      </c>
      <c r="S3037" s="5">
        <v>1</v>
      </c>
      <c r="T3037" s="5">
        <v>0</v>
      </c>
      <c r="U3037" s="5">
        <v>1</v>
      </c>
      <c r="V3037" s="5">
        <v>0</v>
      </c>
      <c r="W3037" s="5">
        <v>0</v>
      </c>
      <c r="X3037" s="5">
        <v>0</v>
      </c>
      <c r="Y3037" s="5">
        <v>0</v>
      </c>
      <c r="Z3037" s="5">
        <v>0</v>
      </c>
      <c r="AA3037" s="5">
        <v>0</v>
      </c>
      <c r="AB3037" s="5">
        <v>0</v>
      </c>
      <c r="AC3037" s="5">
        <v>0</v>
      </c>
      <c r="AD3037" s="5">
        <v>0</v>
      </c>
      <c r="AE3037" s="115">
        <v>3279</v>
      </c>
      <c r="AF3037" s="5">
        <v>1</v>
      </c>
    </row>
    <row r="3038" spans="1:32" x14ac:dyDescent="0.25">
      <c r="A3038" s="2">
        <v>2010</v>
      </c>
      <c r="B3038" s="1" t="s">
        <v>29</v>
      </c>
      <c r="C3038" s="20">
        <v>196</v>
      </c>
      <c r="D3038" s="20">
        <v>23614</v>
      </c>
      <c r="E3038" s="20">
        <f t="shared" si="163"/>
        <v>10039.965986394558</v>
      </c>
      <c r="F3038" s="20">
        <v>5160</v>
      </c>
      <c r="G3038" s="20">
        <v>1929</v>
      </c>
      <c r="H3038" s="20">
        <v>980</v>
      </c>
      <c r="I3038" s="20">
        <v>0</v>
      </c>
      <c r="J3038" s="20">
        <v>0</v>
      </c>
      <c r="K3038" s="20">
        <v>0</v>
      </c>
      <c r="L3038" s="20">
        <v>6892</v>
      </c>
      <c r="M3038" s="20">
        <f t="shared" si="160"/>
        <v>35.163265306122447</v>
      </c>
      <c r="N3038" s="20">
        <v>26</v>
      </c>
      <c r="O3038" s="20">
        <v>6</v>
      </c>
      <c r="P3038" s="20">
        <v>6</v>
      </c>
      <c r="Q3038" s="20">
        <v>393530</v>
      </c>
      <c r="R3038" s="20">
        <f t="shared" si="161"/>
        <v>2007.8061224489795</v>
      </c>
      <c r="S3038" s="5">
        <v>1</v>
      </c>
      <c r="T3038" s="5">
        <v>0</v>
      </c>
      <c r="U3038" s="5">
        <v>0</v>
      </c>
      <c r="V3038" s="5">
        <v>1</v>
      </c>
      <c r="W3038" s="5">
        <v>0</v>
      </c>
      <c r="X3038" s="5">
        <v>0</v>
      </c>
      <c r="Y3038" s="5">
        <v>0</v>
      </c>
      <c r="Z3038" s="5">
        <v>1</v>
      </c>
      <c r="AA3038" s="5">
        <v>0</v>
      </c>
      <c r="AB3038" s="5">
        <v>0</v>
      </c>
      <c r="AC3038" s="5">
        <v>1</v>
      </c>
      <c r="AD3038" s="5">
        <v>0</v>
      </c>
      <c r="AE3038" s="115">
        <v>83049</v>
      </c>
      <c r="AF3038" s="5">
        <v>0</v>
      </c>
    </row>
    <row r="3039" spans="1:32" x14ac:dyDescent="0.25">
      <c r="A3039" s="2">
        <v>2010</v>
      </c>
      <c r="B3039" s="1" t="s">
        <v>30</v>
      </c>
      <c r="C3039" s="20">
        <v>44</v>
      </c>
      <c r="D3039" s="20">
        <v>3992</v>
      </c>
      <c r="E3039" s="20">
        <f t="shared" si="163"/>
        <v>7560.6060606060619</v>
      </c>
      <c r="F3039" s="20">
        <v>1066</v>
      </c>
      <c r="G3039" s="20">
        <v>235</v>
      </c>
      <c r="H3039" s="20">
        <v>135</v>
      </c>
      <c r="I3039" s="20">
        <v>0</v>
      </c>
      <c r="J3039" s="20">
        <v>0</v>
      </c>
      <c r="K3039" s="20">
        <v>0</v>
      </c>
      <c r="L3039" s="20">
        <v>4519</v>
      </c>
      <c r="M3039" s="20">
        <f t="shared" si="160"/>
        <v>102.70454545454545</v>
      </c>
      <c r="N3039" s="20">
        <v>10</v>
      </c>
      <c r="O3039" s="20">
        <v>3</v>
      </c>
      <c r="P3039" s="20">
        <v>0</v>
      </c>
      <c r="Q3039" s="20">
        <v>29603</v>
      </c>
      <c r="R3039" s="20">
        <f t="shared" si="161"/>
        <v>672.7954545454545</v>
      </c>
      <c r="S3039" s="5">
        <v>1</v>
      </c>
      <c r="T3039" s="5">
        <v>0</v>
      </c>
      <c r="U3039" s="5">
        <v>1</v>
      </c>
      <c r="V3039" s="5">
        <v>0</v>
      </c>
      <c r="W3039" s="5">
        <v>0</v>
      </c>
      <c r="X3039" s="5">
        <v>0</v>
      </c>
      <c r="Y3039" s="5">
        <v>0</v>
      </c>
      <c r="Z3039" s="5">
        <v>1</v>
      </c>
      <c r="AA3039" s="5">
        <v>0</v>
      </c>
      <c r="AB3039" s="5">
        <v>0</v>
      </c>
      <c r="AC3039" s="5">
        <v>1</v>
      </c>
      <c r="AD3039" s="5">
        <v>0</v>
      </c>
      <c r="AE3039" s="115">
        <v>19214</v>
      </c>
      <c r="AF3039" s="5">
        <v>0</v>
      </c>
    </row>
    <row r="3040" spans="1:32" x14ac:dyDescent="0.25">
      <c r="A3040" s="2">
        <v>2010</v>
      </c>
      <c r="B3040" s="1" t="s">
        <v>29</v>
      </c>
      <c r="C3040" s="20">
        <v>67</v>
      </c>
      <c r="D3040" s="20">
        <v>9053</v>
      </c>
      <c r="E3040" s="20">
        <f t="shared" si="163"/>
        <v>11259.950248756219</v>
      </c>
      <c r="F3040" s="20">
        <v>4774</v>
      </c>
      <c r="G3040" s="20">
        <v>0</v>
      </c>
      <c r="H3040" s="20">
        <v>0</v>
      </c>
      <c r="I3040" s="20">
        <v>0</v>
      </c>
      <c r="J3040" s="20">
        <v>0</v>
      </c>
      <c r="K3040" s="20">
        <v>0</v>
      </c>
      <c r="L3040" s="20">
        <v>9956</v>
      </c>
      <c r="M3040" s="20">
        <f t="shared" si="160"/>
        <v>148.59701492537314</v>
      </c>
      <c r="N3040" s="20">
        <v>19</v>
      </c>
      <c r="O3040" s="20">
        <v>3</v>
      </c>
      <c r="P3040" s="20">
        <v>0</v>
      </c>
      <c r="Q3040" s="20">
        <v>368459</v>
      </c>
      <c r="R3040" s="20">
        <f t="shared" si="161"/>
        <v>5499.3880597014922</v>
      </c>
      <c r="S3040" s="5">
        <v>1</v>
      </c>
      <c r="T3040" s="5">
        <v>0</v>
      </c>
      <c r="U3040" s="5">
        <v>1</v>
      </c>
      <c r="V3040" s="5">
        <v>1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0</v>
      </c>
      <c r="AD3040" s="5">
        <v>0</v>
      </c>
      <c r="AE3040" s="115">
        <v>122406</v>
      </c>
      <c r="AF3040" s="5">
        <v>1</v>
      </c>
    </row>
    <row r="3041" spans="1:32" x14ac:dyDescent="0.25">
      <c r="A3041" s="2">
        <v>2010</v>
      </c>
      <c r="B3041" s="1" t="s">
        <v>29</v>
      </c>
      <c r="C3041" s="20">
        <v>69</v>
      </c>
      <c r="D3041" s="20">
        <v>6813</v>
      </c>
      <c r="E3041" s="20">
        <f t="shared" si="163"/>
        <v>8228.2608695652161</v>
      </c>
      <c r="F3041" s="20">
        <v>900</v>
      </c>
      <c r="G3041" s="20">
        <v>784</v>
      </c>
      <c r="H3041" s="20">
        <v>385</v>
      </c>
      <c r="I3041" s="20">
        <v>0</v>
      </c>
      <c r="J3041" s="20">
        <v>0</v>
      </c>
      <c r="K3041" s="20">
        <v>0</v>
      </c>
      <c r="L3041" s="20">
        <v>420</v>
      </c>
      <c r="M3041" s="20">
        <f t="shared" si="160"/>
        <v>6.0869565217391308</v>
      </c>
      <c r="N3041" s="20">
        <v>4</v>
      </c>
      <c r="O3041" s="20">
        <v>0</v>
      </c>
      <c r="P3041" s="20">
        <v>0</v>
      </c>
      <c r="Q3041" s="20">
        <v>25978</v>
      </c>
      <c r="R3041" s="20">
        <f t="shared" si="161"/>
        <v>376.49275362318838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1</v>
      </c>
      <c r="AA3041" s="5">
        <v>0</v>
      </c>
      <c r="AB3041" s="5">
        <v>0</v>
      </c>
      <c r="AC3041" s="5">
        <v>1</v>
      </c>
      <c r="AD3041" s="5">
        <v>0</v>
      </c>
      <c r="AE3041" s="115">
        <v>22385</v>
      </c>
      <c r="AF3041" s="5">
        <v>1</v>
      </c>
    </row>
    <row r="3042" spans="1:32" x14ac:dyDescent="0.25">
      <c r="A3042" s="2">
        <v>2010</v>
      </c>
      <c r="B3042" s="1" t="s">
        <v>29</v>
      </c>
      <c r="C3042" s="20">
        <v>9</v>
      </c>
      <c r="D3042" s="20">
        <v>676</v>
      </c>
      <c r="E3042" s="20">
        <f t="shared" si="163"/>
        <v>6259.2592592592591</v>
      </c>
      <c r="F3042" s="20">
        <v>1982</v>
      </c>
      <c r="G3042" s="20">
        <v>0</v>
      </c>
      <c r="H3042" s="20">
        <v>0</v>
      </c>
      <c r="I3042" s="20">
        <v>0</v>
      </c>
      <c r="J3042" s="20">
        <v>0</v>
      </c>
      <c r="K3042" s="20">
        <v>0</v>
      </c>
      <c r="L3042" s="20">
        <v>350</v>
      </c>
      <c r="M3042" s="20">
        <f t="shared" si="160"/>
        <v>38.888888888888886</v>
      </c>
      <c r="N3042" s="20">
        <v>0</v>
      </c>
      <c r="O3042" s="20">
        <v>0</v>
      </c>
      <c r="P3042" s="20">
        <v>0</v>
      </c>
      <c r="Q3042" s="20">
        <v>3953</v>
      </c>
      <c r="R3042" s="20">
        <f t="shared" si="161"/>
        <v>439.22222222222223</v>
      </c>
      <c r="S3042" s="5">
        <v>1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115">
        <v>6916</v>
      </c>
      <c r="AF3042" s="5">
        <v>0</v>
      </c>
    </row>
    <row r="3043" spans="1:32" x14ac:dyDescent="0.25">
      <c r="A3043" s="2">
        <v>2010</v>
      </c>
      <c r="B3043" s="1" t="s">
        <v>29</v>
      </c>
      <c r="C3043" s="20">
        <v>118</v>
      </c>
      <c r="D3043" s="20">
        <v>11897</v>
      </c>
      <c r="E3043" s="20">
        <f t="shared" si="163"/>
        <v>8401.8361581920908</v>
      </c>
      <c r="F3043" s="20">
        <v>3080</v>
      </c>
      <c r="G3043" s="20">
        <v>903</v>
      </c>
      <c r="H3043" s="20">
        <v>400</v>
      </c>
      <c r="I3043" s="20">
        <v>0</v>
      </c>
      <c r="J3043" s="20">
        <v>0</v>
      </c>
      <c r="K3043" s="20">
        <v>0</v>
      </c>
      <c r="L3043" s="20">
        <v>3116</v>
      </c>
      <c r="M3043" s="20">
        <f t="shared" si="160"/>
        <v>26.406779661016948</v>
      </c>
      <c r="N3043" s="20">
        <v>14</v>
      </c>
      <c r="O3043" s="20">
        <v>2</v>
      </c>
      <c r="P3043" s="20">
        <v>0</v>
      </c>
      <c r="Q3043" s="20">
        <v>35822</v>
      </c>
      <c r="R3043" s="20">
        <f t="shared" si="161"/>
        <v>303.57627118644069</v>
      </c>
      <c r="S3043" s="5">
        <v>1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1</v>
      </c>
      <c r="AA3043" s="5">
        <v>0</v>
      </c>
      <c r="AB3043" s="5">
        <v>0</v>
      </c>
      <c r="AC3043" s="5">
        <v>1</v>
      </c>
      <c r="AD3043" s="5">
        <v>0</v>
      </c>
      <c r="AE3043" s="115">
        <v>29708</v>
      </c>
      <c r="AF3043" s="5">
        <v>0</v>
      </c>
    </row>
    <row r="3044" spans="1:32" x14ac:dyDescent="0.25">
      <c r="A3044" s="2">
        <v>2010</v>
      </c>
      <c r="B3044" s="1" t="s">
        <v>29</v>
      </c>
      <c r="C3044" s="20">
        <v>45</v>
      </c>
      <c r="D3044" s="20">
        <v>8993</v>
      </c>
      <c r="E3044" s="20">
        <f t="shared" si="163"/>
        <v>16653.703703703701</v>
      </c>
      <c r="F3044" s="20">
        <v>1312</v>
      </c>
      <c r="G3044" s="20">
        <v>0</v>
      </c>
      <c r="H3044" s="20">
        <v>0</v>
      </c>
      <c r="I3044" s="20">
        <v>0</v>
      </c>
      <c r="J3044" s="20">
        <v>0</v>
      </c>
      <c r="K3044" s="20">
        <v>0</v>
      </c>
      <c r="L3044" s="20">
        <v>2025</v>
      </c>
      <c r="M3044" s="20">
        <f t="shared" si="160"/>
        <v>45</v>
      </c>
      <c r="N3044" s="20">
        <v>5</v>
      </c>
      <c r="O3044" s="20">
        <v>1</v>
      </c>
      <c r="P3044" s="20">
        <v>0</v>
      </c>
      <c r="Q3044" s="20">
        <v>98354</v>
      </c>
      <c r="R3044" s="20">
        <f t="shared" si="161"/>
        <v>2185.6444444444446</v>
      </c>
      <c r="S3044" s="5">
        <v>1</v>
      </c>
      <c r="T3044" s="5">
        <v>0</v>
      </c>
      <c r="U3044" s="5">
        <v>1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115">
        <v>37132</v>
      </c>
      <c r="AF3044" s="5">
        <v>1</v>
      </c>
    </row>
    <row r="3045" spans="1:32" x14ac:dyDescent="0.25">
      <c r="A3045" s="2">
        <v>2010</v>
      </c>
      <c r="B3045" s="1" t="s">
        <v>30</v>
      </c>
      <c r="C3045" s="20">
        <v>73</v>
      </c>
      <c r="D3045" s="20">
        <v>5719</v>
      </c>
      <c r="E3045" s="20">
        <f t="shared" si="163"/>
        <v>6528.5388127853885</v>
      </c>
      <c r="F3045" s="20">
        <v>1250</v>
      </c>
      <c r="G3045" s="20">
        <v>399</v>
      </c>
      <c r="H3045" s="20">
        <v>280</v>
      </c>
      <c r="I3045" s="20">
        <v>0</v>
      </c>
      <c r="J3045" s="20">
        <v>0</v>
      </c>
      <c r="K3045" s="20">
        <v>0</v>
      </c>
      <c r="L3045" s="20">
        <v>4015</v>
      </c>
      <c r="M3045" s="20">
        <f t="shared" si="160"/>
        <v>55</v>
      </c>
      <c r="N3045" s="20">
        <v>13</v>
      </c>
      <c r="O3045" s="20">
        <v>3</v>
      </c>
      <c r="P3045" s="20">
        <v>1</v>
      </c>
      <c r="Q3045" s="20">
        <v>34212</v>
      </c>
      <c r="R3045" s="20">
        <f t="shared" si="161"/>
        <v>468.65753424657532</v>
      </c>
      <c r="S3045" s="5">
        <v>1</v>
      </c>
      <c r="T3045" s="5">
        <v>0</v>
      </c>
      <c r="U3045" s="5">
        <v>1</v>
      </c>
      <c r="V3045" s="5">
        <v>0</v>
      </c>
      <c r="W3045" s="5">
        <v>0</v>
      </c>
      <c r="X3045" s="5">
        <v>0</v>
      </c>
      <c r="Y3045" s="5">
        <v>0</v>
      </c>
      <c r="Z3045" s="5">
        <v>1</v>
      </c>
      <c r="AA3045" s="5">
        <v>0</v>
      </c>
      <c r="AB3045" s="5">
        <v>0</v>
      </c>
      <c r="AC3045" s="5">
        <v>1</v>
      </c>
      <c r="AD3045" s="5">
        <v>0</v>
      </c>
      <c r="AE3045" s="115">
        <v>15821</v>
      </c>
      <c r="AF3045" s="5">
        <v>0</v>
      </c>
    </row>
    <row r="3046" spans="1:32" x14ac:dyDescent="0.25">
      <c r="A3046" s="2">
        <v>2010</v>
      </c>
      <c r="B3046" s="1" t="s">
        <v>31</v>
      </c>
      <c r="C3046" s="20">
        <v>17</v>
      </c>
      <c r="D3046" s="20">
        <v>1446</v>
      </c>
      <c r="E3046" s="20">
        <f t="shared" si="163"/>
        <v>7088.2352941176478</v>
      </c>
      <c r="F3046" s="20">
        <v>1590</v>
      </c>
      <c r="G3046" s="20">
        <v>0</v>
      </c>
      <c r="H3046" s="20">
        <v>0</v>
      </c>
      <c r="I3046" s="20">
        <v>0</v>
      </c>
      <c r="J3046" s="20">
        <v>0</v>
      </c>
      <c r="K3046" s="20">
        <v>0</v>
      </c>
      <c r="L3046" s="20">
        <v>2173</v>
      </c>
      <c r="M3046" s="20">
        <f t="shared" si="160"/>
        <v>127.82352941176471</v>
      </c>
      <c r="N3046" s="20">
        <v>4</v>
      </c>
      <c r="O3046" s="20">
        <v>0</v>
      </c>
      <c r="P3046" s="20">
        <v>0</v>
      </c>
      <c r="Q3046" s="20">
        <v>13787</v>
      </c>
      <c r="R3046" s="20">
        <f t="shared" si="161"/>
        <v>811</v>
      </c>
      <c r="S3046" s="5">
        <v>1</v>
      </c>
      <c r="T3046" s="5">
        <v>0</v>
      </c>
      <c r="U3046" s="5">
        <v>1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115">
        <v>5665</v>
      </c>
      <c r="AF3046" s="5">
        <v>1</v>
      </c>
    </row>
    <row r="3047" spans="1:32" x14ac:dyDescent="0.25">
      <c r="A3047" s="2">
        <v>2010</v>
      </c>
      <c r="B3047" s="1" t="s">
        <v>29</v>
      </c>
      <c r="C3047" s="20">
        <v>13</v>
      </c>
      <c r="D3047" s="20">
        <v>1114</v>
      </c>
      <c r="E3047" s="20">
        <f t="shared" si="163"/>
        <v>7141.0256410256416</v>
      </c>
      <c r="F3047" s="20">
        <v>503</v>
      </c>
      <c r="G3047" s="20">
        <v>0</v>
      </c>
      <c r="H3047" s="20">
        <v>0</v>
      </c>
      <c r="I3047" s="20">
        <v>0</v>
      </c>
      <c r="J3047" s="20">
        <v>0</v>
      </c>
      <c r="K3047" s="20">
        <v>0</v>
      </c>
      <c r="L3047" s="20">
        <v>1609</v>
      </c>
      <c r="M3047" s="20">
        <f t="shared" si="160"/>
        <v>123.76923076923077</v>
      </c>
      <c r="N3047" s="20">
        <v>5</v>
      </c>
      <c r="O3047" s="20">
        <v>1</v>
      </c>
      <c r="P3047" s="20">
        <v>0</v>
      </c>
      <c r="Q3047" s="20">
        <v>41510</v>
      </c>
      <c r="R3047" s="20">
        <f t="shared" si="161"/>
        <v>3193.0769230769229</v>
      </c>
      <c r="S3047" s="5">
        <v>0</v>
      </c>
      <c r="T3047" s="5">
        <v>0</v>
      </c>
      <c r="U3047" s="5">
        <v>1</v>
      </c>
      <c r="V3047" s="5">
        <v>0</v>
      </c>
      <c r="W3047" s="5">
        <v>0</v>
      </c>
      <c r="X3047" s="5">
        <v>0</v>
      </c>
      <c r="Y3047" s="5">
        <v>0</v>
      </c>
      <c r="Z3047" s="5">
        <v>0</v>
      </c>
      <c r="AA3047" s="5">
        <v>0</v>
      </c>
      <c r="AB3047" s="5">
        <v>0</v>
      </c>
      <c r="AC3047" s="5">
        <v>0</v>
      </c>
      <c r="AD3047" s="5">
        <v>0</v>
      </c>
      <c r="AE3047" s="115">
        <v>2275</v>
      </c>
      <c r="AF3047" s="5">
        <v>1</v>
      </c>
    </row>
    <row r="3048" spans="1:32" x14ac:dyDescent="0.25">
      <c r="A3048" s="2">
        <v>2010</v>
      </c>
      <c r="B3048" s="1" t="s">
        <v>29</v>
      </c>
      <c r="C3048" s="20">
        <v>6</v>
      </c>
      <c r="D3048" s="20">
        <v>317</v>
      </c>
      <c r="E3048" s="20">
        <f t="shared" si="163"/>
        <v>4402.7777777777774</v>
      </c>
      <c r="F3048" s="20">
        <v>150</v>
      </c>
      <c r="G3048" s="20">
        <v>0</v>
      </c>
      <c r="H3048" s="20">
        <v>0</v>
      </c>
      <c r="I3048" s="20">
        <v>0</v>
      </c>
      <c r="J3048" s="20">
        <v>0</v>
      </c>
      <c r="K3048" s="20">
        <v>0</v>
      </c>
      <c r="L3048" s="20">
        <v>597</v>
      </c>
      <c r="M3048" s="20">
        <f t="shared" si="160"/>
        <v>99.5</v>
      </c>
      <c r="N3048" s="20">
        <v>1</v>
      </c>
      <c r="O3048" s="20">
        <v>0</v>
      </c>
      <c r="P3048" s="20">
        <v>0</v>
      </c>
      <c r="Q3048" s="20">
        <v>2108</v>
      </c>
      <c r="R3048" s="20">
        <f t="shared" si="161"/>
        <v>351.33333333333331</v>
      </c>
      <c r="S3048" s="5">
        <v>1</v>
      </c>
      <c r="T3048" s="5">
        <v>0</v>
      </c>
      <c r="U3048" s="5">
        <v>1</v>
      </c>
      <c r="V3048" s="5">
        <v>1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0</v>
      </c>
      <c r="AD3048" s="5">
        <v>0</v>
      </c>
      <c r="AE3048" s="115">
        <v>1730</v>
      </c>
      <c r="AF3048" s="5">
        <v>1</v>
      </c>
    </row>
    <row r="3049" spans="1:32" x14ac:dyDescent="0.25">
      <c r="A3049" s="2">
        <v>2010</v>
      </c>
      <c r="B3049" s="1" t="s">
        <v>29</v>
      </c>
      <c r="C3049" s="20">
        <v>1</v>
      </c>
      <c r="D3049" s="20">
        <v>96</v>
      </c>
      <c r="E3049" s="20">
        <f t="shared" si="163"/>
        <v>8000</v>
      </c>
      <c r="F3049" s="20">
        <v>50</v>
      </c>
      <c r="G3049" s="20">
        <v>0</v>
      </c>
      <c r="H3049" s="20">
        <v>0</v>
      </c>
      <c r="I3049" s="20">
        <v>0</v>
      </c>
      <c r="J3049" s="20">
        <v>0</v>
      </c>
      <c r="K3049" s="20">
        <v>0</v>
      </c>
      <c r="L3049" s="20">
        <v>963</v>
      </c>
      <c r="M3049" s="20">
        <f t="shared" si="160"/>
        <v>963</v>
      </c>
      <c r="N3049" s="20">
        <v>5</v>
      </c>
      <c r="O3049" s="20">
        <v>0</v>
      </c>
      <c r="P3049" s="20">
        <v>0</v>
      </c>
      <c r="Q3049" s="20">
        <v>4743</v>
      </c>
      <c r="R3049" s="20">
        <f t="shared" si="161"/>
        <v>4743</v>
      </c>
      <c r="S3049" s="5">
        <v>0</v>
      </c>
      <c r="T3049" s="5">
        <v>0</v>
      </c>
      <c r="U3049" s="5">
        <v>1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115">
        <v>1229</v>
      </c>
      <c r="AF3049" s="5">
        <v>0</v>
      </c>
    </row>
    <row r="3050" spans="1:32" x14ac:dyDescent="0.25">
      <c r="A3050" s="2">
        <v>2010</v>
      </c>
      <c r="B3050" s="1" t="s">
        <v>29</v>
      </c>
      <c r="C3050" s="20">
        <v>7</v>
      </c>
      <c r="D3050" s="20">
        <v>546</v>
      </c>
      <c r="E3050" s="20">
        <f t="shared" si="163"/>
        <v>6500</v>
      </c>
      <c r="F3050" s="20">
        <v>446</v>
      </c>
      <c r="G3050" s="20">
        <v>0</v>
      </c>
      <c r="H3050" s="20">
        <v>0</v>
      </c>
      <c r="I3050" s="20">
        <v>0</v>
      </c>
      <c r="J3050" s="20">
        <v>0</v>
      </c>
      <c r="K3050" s="20">
        <v>0</v>
      </c>
      <c r="L3050" s="20">
        <v>2287</v>
      </c>
      <c r="M3050" s="20">
        <f t="shared" si="160"/>
        <v>326.71428571428572</v>
      </c>
      <c r="N3050" s="20">
        <v>10</v>
      </c>
      <c r="O3050" s="20">
        <v>2</v>
      </c>
      <c r="P3050" s="20">
        <v>0</v>
      </c>
      <c r="Q3050" s="20">
        <v>53356</v>
      </c>
      <c r="R3050" s="20">
        <f t="shared" si="161"/>
        <v>7622.2857142857147</v>
      </c>
      <c r="S3050" s="5">
        <v>1</v>
      </c>
      <c r="T3050" s="5">
        <v>0</v>
      </c>
      <c r="U3050" s="5">
        <v>1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115">
        <v>6192</v>
      </c>
      <c r="AF3050" s="5">
        <v>1</v>
      </c>
    </row>
    <row r="3051" spans="1:32" x14ac:dyDescent="0.25">
      <c r="A3051" s="2">
        <v>2010</v>
      </c>
      <c r="B3051" s="1" t="s">
        <v>29</v>
      </c>
      <c r="C3051" s="20">
        <v>1</v>
      </c>
      <c r="D3051" s="20">
        <v>66</v>
      </c>
      <c r="E3051" s="20">
        <f t="shared" si="163"/>
        <v>5500</v>
      </c>
      <c r="F3051" s="20">
        <v>110</v>
      </c>
      <c r="G3051" s="20">
        <v>0</v>
      </c>
      <c r="H3051" s="20">
        <v>0</v>
      </c>
      <c r="I3051" s="20">
        <v>0</v>
      </c>
      <c r="J3051" s="20">
        <v>0</v>
      </c>
      <c r="K3051" s="20">
        <v>0</v>
      </c>
      <c r="L3051" s="20">
        <v>420</v>
      </c>
      <c r="M3051" s="20">
        <f t="shared" si="160"/>
        <v>420</v>
      </c>
      <c r="N3051" s="20">
        <v>2</v>
      </c>
      <c r="O3051" s="20">
        <v>1</v>
      </c>
      <c r="P3051" s="20">
        <v>0</v>
      </c>
      <c r="Q3051" s="20">
        <v>2222</v>
      </c>
      <c r="R3051" s="20">
        <f t="shared" si="161"/>
        <v>2222</v>
      </c>
      <c r="S3051" s="5">
        <v>0</v>
      </c>
      <c r="T3051" s="5">
        <v>0</v>
      </c>
      <c r="U3051" s="5">
        <v>1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0</v>
      </c>
      <c r="AD3051" s="5">
        <v>0</v>
      </c>
      <c r="AE3051" s="115">
        <v>410</v>
      </c>
      <c r="AF3051" s="5">
        <v>1</v>
      </c>
    </row>
    <row r="3052" spans="1:32" x14ac:dyDescent="0.25">
      <c r="A3052" s="2">
        <v>2010</v>
      </c>
      <c r="B3052" s="1" t="s">
        <v>29</v>
      </c>
      <c r="C3052" s="20">
        <v>3</v>
      </c>
      <c r="D3052" s="20">
        <v>198</v>
      </c>
      <c r="E3052" s="20">
        <f t="shared" si="163"/>
        <v>5500</v>
      </c>
      <c r="F3052" s="20">
        <v>30</v>
      </c>
      <c r="G3052" s="20">
        <v>0</v>
      </c>
      <c r="H3052" s="20">
        <v>0</v>
      </c>
      <c r="I3052" s="20">
        <v>0</v>
      </c>
      <c r="J3052" s="20">
        <v>0</v>
      </c>
      <c r="K3052" s="20">
        <v>0</v>
      </c>
      <c r="L3052" s="20">
        <v>204</v>
      </c>
      <c r="M3052" s="20">
        <f t="shared" si="160"/>
        <v>68</v>
      </c>
      <c r="N3052" s="20">
        <v>1</v>
      </c>
      <c r="O3052" s="20">
        <v>0</v>
      </c>
      <c r="P3052" s="20">
        <v>0</v>
      </c>
      <c r="Q3052" s="20">
        <v>1055</v>
      </c>
      <c r="R3052" s="20">
        <f t="shared" si="161"/>
        <v>351.66666666666669</v>
      </c>
      <c r="S3052" s="5">
        <v>1</v>
      </c>
      <c r="T3052" s="5">
        <v>0</v>
      </c>
      <c r="U3052" s="5">
        <v>1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115">
        <v>158</v>
      </c>
      <c r="AF3052" s="5">
        <v>1</v>
      </c>
    </row>
    <row r="3053" spans="1:32" x14ac:dyDescent="0.25">
      <c r="A3053" s="2">
        <v>2010</v>
      </c>
      <c r="B3053" s="1" t="s">
        <v>29</v>
      </c>
      <c r="C3053" s="20">
        <v>18</v>
      </c>
      <c r="D3053" s="20">
        <v>1623</v>
      </c>
      <c r="E3053" s="20">
        <f t="shared" si="163"/>
        <v>7513.8888888888896</v>
      </c>
      <c r="F3053" s="20">
        <v>353</v>
      </c>
      <c r="G3053" s="20">
        <v>0</v>
      </c>
      <c r="H3053" s="20">
        <v>0</v>
      </c>
      <c r="I3053" s="20">
        <v>0</v>
      </c>
      <c r="J3053" s="20">
        <v>0</v>
      </c>
      <c r="K3053" s="20">
        <v>0</v>
      </c>
      <c r="L3053" s="20">
        <v>1150</v>
      </c>
      <c r="M3053" s="20">
        <f t="shared" si="160"/>
        <v>63.888888888888886</v>
      </c>
      <c r="N3053" s="20">
        <v>8</v>
      </c>
      <c r="O3053" s="20">
        <v>1</v>
      </c>
      <c r="P3053" s="20">
        <v>0</v>
      </c>
      <c r="Q3053" s="20">
        <v>15636</v>
      </c>
      <c r="R3053" s="20">
        <f t="shared" si="161"/>
        <v>868.66666666666663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0</v>
      </c>
      <c r="AD3053" s="5">
        <v>0</v>
      </c>
      <c r="AE3053" s="115">
        <v>11875</v>
      </c>
      <c r="AF3053" s="5">
        <v>0</v>
      </c>
    </row>
    <row r="3054" spans="1:32" x14ac:dyDescent="0.25">
      <c r="A3054" s="2">
        <v>2010</v>
      </c>
      <c r="B3054" s="1" t="s">
        <v>29</v>
      </c>
      <c r="C3054" s="20">
        <v>4</v>
      </c>
      <c r="D3054" s="20">
        <v>456</v>
      </c>
      <c r="E3054" s="20">
        <f t="shared" si="163"/>
        <v>9500</v>
      </c>
      <c r="F3054" s="20">
        <v>263</v>
      </c>
      <c r="G3054" s="20">
        <v>0</v>
      </c>
      <c r="H3054" s="20">
        <v>0</v>
      </c>
      <c r="I3054" s="20">
        <v>0</v>
      </c>
      <c r="J3054" s="20">
        <v>0</v>
      </c>
      <c r="K3054" s="20">
        <v>0</v>
      </c>
      <c r="L3054" s="20">
        <v>1083</v>
      </c>
      <c r="M3054" s="20">
        <f t="shared" si="160"/>
        <v>270.75</v>
      </c>
      <c r="N3054" s="20">
        <v>6</v>
      </c>
      <c r="O3054" s="20">
        <v>2</v>
      </c>
      <c r="P3054" s="20">
        <v>0</v>
      </c>
      <c r="Q3054" s="20">
        <v>6588</v>
      </c>
      <c r="R3054" s="20">
        <f t="shared" si="161"/>
        <v>1647</v>
      </c>
      <c r="S3054" s="5">
        <v>1</v>
      </c>
      <c r="T3054" s="5">
        <v>0</v>
      </c>
      <c r="U3054" s="5">
        <v>1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0</v>
      </c>
      <c r="AD3054" s="5">
        <v>0</v>
      </c>
      <c r="AE3054" s="115">
        <v>2278</v>
      </c>
      <c r="AF3054" s="5">
        <v>1</v>
      </c>
    </row>
    <row r="3055" spans="1:32" x14ac:dyDescent="0.25">
      <c r="A3055" s="2">
        <v>2010</v>
      </c>
      <c r="B3055" s="1" t="s">
        <v>29</v>
      </c>
      <c r="C3055" s="20">
        <v>4</v>
      </c>
      <c r="D3055" s="20">
        <v>367</v>
      </c>
      <c r="E3055" s="20">
        <f t="shared" si="163"/>
        <v>7645.833333333333</v>
      </c>
      <c r="F3055" s="20">
        <v>113</v>
      </c>
      <c r="G3055" s="20">
        <v>0</v>
      </c>
      <c r="H3055" s="20">
        <v>0</v>
      </c>
      <c r="I3055" s="20">
        <v>0</v>
      </c>
      <c r="J3055" s="20">
        <v>0</v>
      </c>
      <c r="K3055" s="20">
        <v>0</v>
      </c>
      <c r="L3055" s="20">
        <v>283</v>
      </c>
      <c r="M3055" s="20">
        <f t="shared" ref="M3055:M3118" si="164">L3055/C3055</f>
        <v>70.75</v>
      </c>
      <c r="N3055" s="20">
        <v>2</v>
      </c>
      <c r="O3055" s="20">
        <v>0</v>
      </c>
      <c r="P3055" s="20">
        <v>0</v>
      </c>
      <c r="Q3055" s="20">
        <v>2564</v>
      </c>
      <c r="R3055" s="20">
        <f t="shared" ref="R3055:R3118" si="165">Q3055/C3055</f>
        <v>641</v>
      </c>
      <c r="S3055" s="5">
        <v>1</v>
      </c>
      <c r="T3055" s="5">
        <v>0</v>
      </c>
      <c r="U3055" s="5">
        <v>1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115">
        <v>343</v>
      </c>
      <c r="AF3055" s="5">
        <v>1</v>
      </c>
    </row>
    <row r="3056" spans="1:32" x14ac:dyDescent="0.25">
      <c r="A3056" s="2">
        <v>2010</v>
      </c>
      <c r="B3056" s="1" t="s">
        <v>29</v>
      </c>
      <c r="C3056" s="20">
        <v>5</v>
      </c>
      <c r="D3056" s="20">
        <v>470</v>
      </c>
      <c r="E3056" s="20">
        <f t="shared" si="163"/>
        <v>7833.333333333333</v>
      </c>
      <c r="F3056" s="20">
        <v>374</v>
      </c>
      <c r="G3056" s="20">
        <v>0</v>
      </c>
      <c r="H3056" s="20">
        <v>0</v>
      </c>
      <c r="I3056" s="20">
        <v>0</v>
      </c>
      <c r="J3056" s="20">
        <v>0</v>
      </c>
      <c r="K3056" s="20">
        <v>0</v>
      </c>
      <c r="L3056" s="20">
        <v>10620</v>
      </c>
      <c r="M3056" s="20">
        <f t="shared" si="164"/>
        <v>2124</v>
      </c>
      <c r="N3056" s="20">
        <v>10</v>
      </c>
      <c r="O3056" s="20">
        <v>1</v>
      </c>
      <c r="P3056" s="20">
        <v>0</v>
      </c>
      <c r="Q3056" s="20">
        <v>2616</v>
      </c>
      <c r="R3056" s="20">
        <f t="shared" si="165"/>
        <v>523.20000000000005</v>
      </c>
      <c r="S3056" s="5">
        <v>1</v>
      </c>
      <c r="T3056" s="5">
        <v>0</v>
      </c>
      <c r="U3056" s="5">
        <v>1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0</v>
      </c>
      <c r="AD3056" s="5">
        <v>0</v>
      </c>
      <c r="AE3056" s="115">
        <v>595</v>
      </c>
      <c r="AF3056" s="5">
        <v>1</v>
      </c>
    </row>
    <row r="3057" spans="1:32" x14ac:dyDescent="0.25">
      <c r="A3057" s="2">
        <v>2010</v>
      </c>
      <c r="B3057" s="1" t="s">
        <v>29</v>
      </c>
      <c r="C3057" s="20">
        <v>3</v>
      </c>
      <c r="D3057" s="20">
        <v>222</v>
      </c>
      <c r="E3057" s="20">
        <f t="shared" si="163"/>
        <v>6166.666666666667</v>
      </c>
      <c r="F3057" s="20">
        <v>113</v>
      </c>
      <c r="G3057" s="20">
        <v>0</v>
      </c>
      <c r="H3057" s="20">
        <v>0</v>
      </c>
      <c r="I3057" s="20">
        <v>0</v>
      </c>
      <c r="J3057" s="20">
        <v>0</v>
      </c>
      <c r="K3057" s="20">
        <v>0</v>
      </c>
      <c r="L3057" s="20">
        <v>477</v>
      </c>
      <c r="M3057" s="20">
        <f t="shared" si="164"/>
        <v>159</v>
      </c>
      <c r="N3057" s="20">
        <v>3</v>
      </c>
      <c r="O3057" s="20">
        <v>0</v>
      </c>
      <c r="P3057" s="20">
        <v>0</v>
      </c>
      <c r="Q3057" s="20">
        <v>2589</v>
      </c>
      <c r="R3057" s="20">
        <f t="shared" si="165"/>
        <v>863</v>
      </c>
      <c r="S3057" s="5">
        <v>1</v>
      </c>
      <c r="T3057" s="5">
        <v>0</v>
      </c>
      <c r="U3057" s="5">
        <v>1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115">
        <v>533</v>
      </c>
      <c r="AF3057" s="5">
        <v>1</v>
      </c>
    </row>
    <row r="3058" spans="1:32" x14ac:dyDescent="0.25">
      <c r="A3058" s="2">
        <v>2010</v>
      </c>
      <c r="B3058" s="1" t="s">
        <v>29</v>
      </c>
      <c r="C3058" s="20">
        <v>5</v>
      </c>
      <c r="D3058" s="20">
        <v>356</v>
      </c>
      <c r="E3058" s="20">
        <f t="shared" si="163"/>
        <v>5933.3333333333339</v>
      </c>
      <c r="F3058" s="20">
        <v>369</v>
      </c>
      <c r="G3058" s="20">
        <v>0</v>
      </c>
      <c r="H3058" s="20">
        <v>0</v>
      </c>
      <c r="I3058" s="20">
        <v>0</v>
      </c>
      <c r="J3058" s="20">
        <v>0</v>
      </c>
      <c r="K3058" s="20">
        <v>0</v>
      </c>
      <c r="L3058" s="20">
        <v>540</v>
      </c>
      <c r="M3058" s="20">
        <f t="shared" si="164"/>
        <v>108</v>
      </c>
      <c r="N3058" s="20">
        <v>4</v>
      </c>
      <c r="O3058" s="20">
        <v>0</v>
      </c>
      <c r="P3058" s="20">
        <v>0</v>
      </c>
      <c r="Q3058" s="20">
        <v>16940</v>
      </c>
      <c r="R3058" s="20">
        <f t="shared" si="165"/>
        <v>3388</v>
      </c>
      <c r="S3058" s="5">
        <v>1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0</v>
      </c>
      <c r="AD3058" s="5">
        <v>0</v>
      </c>
      <c r="AE3058" s="115">
        <v>2918</v>
      </c>
      <c r="AF3058" s="5">
        <v>1</v>
      </c>
    </row>
    <row r="3059" spans="1:32" x14ac:dyDescent="0.25">
      <c r="A3059" s="2">
        <v>2010</v>
      </c>
      <c r="B3059" s="1" t="s">
        <v>29</v>
      </c>
      <c r="C3059" s="20">
        <v>15</v>
      </c>
      <c r="D3059" s="20">
        <v>876</v>
      </c>
      <c r="E3059" s="20">
        <f t="shared" si="163"/>
        <v>4866.6666666666661</v>
      </c>
      <c r="F3059" s="20">
        <v>598</v>
      </c>
      <c r="G3059" s="20">
        <v>0</v>
      </c>
      <c r="H3059" s="20">
        <v>0</v>
      </c>
      <c r="I3059" s="20">
        <v>0</v>
      </c>
      <c r="J3059" s="20">
        <v>0</v>
      </c>
      <c r="K3059" s="20">
        <v>0</v>
      </c>
      <c r="L3059" s="20">
        <v>1032</v>
      </c>
      <c r="M3059" s="20">
        <f t="shared" si="164"/>
        <v>68.8</v>
      </c>
      <c r="N3059" s="20">
        <v>3</v>
      </c>
      <c r="O3059" s="20">
        <v>1</v>
      </c>
      <c r="P3059" s="20">
        <v>0</v>
      </c>
      <c r="Q3059" s="20">
        <v>2814</v>
      </c>
      <c r="R3059" s="20">
        <f t="shared" si="165"/>
        <v>187.6</v>
      </c>
      <c r="S3059" s="5">
        <v>1</v>
      </c>
      <c r="T3059" s="5">
        <v>0</v>
      </c>
      <c r="U3059" s="5">
        <v>1</v>
      </c>
      <c r="V3059" s="5">
        <v>1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115">
        <v>3656</v>
      </c>
      <c r="AF3059" s="5">
        <v>1</v>
      </c>
    </row>
    <row r="3060" spans="1:32" x14ac:dyDescent="0.25">
      <c r="A3060" s="2">
        <v>2010</v>
      </c>
      <c r="B3060" s="1" t="s">
        <v>29</v>
      </c>
      <c r="C3060" s="20">
        <v>23</v>
      </c>
      <c r="D3060" s="20">
        <v>2323</v>
      </c>
      <c r="E3060" s="20">
        <f t="shared" si="163"/>
        <v>8416.6666666666661</v>
      </c>
      <c r="F3060" s="20">
        <v>771</v>
      </c>
      <c r="G3060" s="20">
        <v>0</v>
      </c>
      <c r="H3060" s="20">
        <v>0</v>
      </c>
      <c r="I3060" s="20">
        <v>0</v>
      </c>
      <c r="J3060" s="20">
        <v>0</v>
      </c>
      <c r="K3060" s="20">
        <v>0</v>
      </c>
      <c r="L3060" s="20">
        <v>510</v>
      </c>
      <c r="M3060" s="20">
        <f t="shared" si="164"/>
        <v>22.173913043478262</v>
      </c>
      <c r="N3060" s="20">
        <v>4</v>
      </c>
      <c r="O3060" s="20">
        <v>0</v>
      </c>
      <c r="P3060" s="20">
        <v>1</v>
      </c>
      <c r="Q3060" s="20">
        <v>2713</v>
      </c>
      <c r="R3060" s="20">
        <f t="shared" si="165"/>
        <v>117.95652173913044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  <c r="Z3060" s="5">
        <v>0</v>
      </c>
      <c r="AA3060" s="5">
        <v>0</v>
      </c>
      <c r="AB3060" s="5">
        <v>0</v>
      </c>
      <c r="AC3060" s="5">
        <v>0</v>
      </c>
      <c r="AD3060" s="5">
        <v>0</v>
      </c>
      <c r="AE3060" s="115">
        <v>6540</v>
      </c>
      <c r="AF3060" s="5">
        <v>0</v>
      </c>
    </row>
    <row r="3061" spans="1:32" x14ac:dyDescent="0.25">
      <c r="A3061" s="2">
        <v>2010</v>
      </c>
      <c r="B3061" s="1" t="s">
        <v>29</v>
      </c>
      <c r="C3061" s="20">
        <v>5</v>
      </c>
      <c r="D3061" s="20">
        <v>342</v>
      </c>
      <c r="E3061" s="20">
        <f t="shared" si="163"/>
        <v>5700</v>
      </c>
      <c r="F3061" s="20">
        <v>218</v>
      </c>
      <c r="G3061" s="20">
        <v>0</v>
      </c>
      <c r="H3061" s="20">
        <v>0</v>
      </c>
      <c r="I3061" s="20">
        <v>0</v>
      </c>
      <c r="J3061" s="20">
        <v>0</v>
      </c>
      <c r="K3061" s="20">
        <v>0</v>
      </c>
      <c r="L3061" s="20">
        <v>476</v>
      </c>
      <c r="M3061" s="20">
        <f t="shared" si="164"/>
        <v>95.2</v>
      </c>
      <c r="N3061" s="20">
        <v>7</v>
      </c>
      <c r="O3061" s="20">
        <v>1</v>
      </c>
      <c r="P3061" s="20">
        <v>0</v>
      </c>
      <c r="Q3061" s="20">
        <v>3541</v>
      </c>
      <c r="R3061" s="20">
        <f t="shared" si="165"/>
        <v>708.2</v>
      </c>
      <c r="S3061" s="5">
        <v>1</v>
      </c>
      <c r="T3061" s="5">
        <v>0</v>
      </c>
      <c r="U3061" s="5">
        <v>1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0</v>
      </c>
      <c r="AD3061" s="5">
        <v>0</v>
      </c>
      <c r="AE3061" s="115">
        <v>1371</v>
      </c>
      <c r="AF3061" s="5">
        <v>1</v>
      </c>
    </row>
    <row r="3062" spans="1:32" x14ac:dyDescent="0.25">
      <c r="A3062" s="2">
        <v>2010</v>
      </c>
      <c r="B3062" s="1" t="s">
        <v>29</v>
      </c>
      <c r="C3062" s="20">
        <v>11</v>
      </c>
      <c r="D3062" s="20">
        <v>571</v>
      </c>
      <c r="E3062" s="20">
        <f t="shared" si="163"/>
        <v>4325.7575757575751</v>
      </c>
      <c r="F3062" s="20">
        <v>305</v>
      </c>
      <c r="G3062" s="20">
        <v>0</v>
      </c>
      <c r="H3062" s="20">
        <v>0</v>
      </c>
      <c r="I3062" s="20">
        <v>0</v>
      </c>
      <c r="J3062" s="20">
        <v>0</v>
      </c>
      <c r="K3062" s="20">
        <v>0</v>
      </c>
      <c r="L3062" s="20">
        <v>1012</v>
      </c>
      <c r="M3062" s="20">
        <f t="shared" si="164"/>
        <v>92</v>
      </c>
      <c r="N3062" s="20">
        <v>8</v>
      </c>
      <c r="O3062" s="20">
        <v>2</v>
      </c>
      <c r="P3062" s="20">
        <v>0</v>
      </c>
      <c r="Q3062" s="20">
        <v>2292</v>
      </c>
      <c r="R3062" s="20">
        <f t="shared" si="165"/>
        <v>208.36363636363637</v>
      </c>
      <c r="S3062" s="5">
        <v>1</v>
      </c>
      <c r="T3062" s="5">
        <v>0</v>
      </c>
      <c r="U3062" s="5">
        <v>1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0</v>
      </c>
      <c r="AD3062" s="5">
        <v>0</v>
      </c>
      <c r="AE3062" s="115">
        <v>1442</v>
      </c>
      <c r="AF3062" s="5">
        <v>1</v>
      </c>
    </row>
    <row r="3063" spans="1:32" x14ac:dyDescent="0.25">
      <c r="A3063" s="2">
        <v>2010</v>
      </c>
      <c r="B3063" s="1" t="s">
        <v>29</v>
      </c>
      <c r="C3063" s="20">
        <v>4</v>
      </c>
      <c r="D3063" s="20">
        <v>409</v>
      </c>
      <c r="E3063" s="20">
        <f t="shared" si="163"/>
        <v>8520.8333333333339</v>
      </c>
      <c r="F3063" s="20">
        <v>128</v>
      </c>
      <c r="G3063" s="20">
        <v>0</v>
      </c>
      <c r="H3063" s="20">
        <v>0</v>
      </c>
      <c r="I3063" s="20">
        <v>0</v>
      </c>
      <c r="J3063" s="20">
        <v>0</v>
      </c>
      <c r="K3063" s="20">
        <v>0</v>
      </c>
      <c r="L3063" s="20">
        <v>629</v>
      </c>
      <c r="M3063" s="20">
        <f t="shared" si="164"/>
        <v>157.25</v>
      </c>
      <c r="N3063" s="20">
        <v>4</v>
      </c>
      <c r="O3063" s="20">
        <v>0</v>
      </c>
      <c r="P3063" s="20">
        <v>0</v>
      </c>
      <c r="Q3063" s="20">
        <v>6059</v>
      </c>
      <c r="R3063" s="20">
        <f t="shared" si="165"/>
        <v>1514.75</v>
      </c>
      <c r="S3063" s="5">
        <v>1</v>
      </c>
      <c r="T3063" s="5">
        <v>0</v>
      </c>
      <c r="U3063" s="5">
        <v>1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0</v>
      </c>
      <c r="AD3063" s="5">
        <v>0</v>
      </c>
      <c r="AE3063" s="115">
        <v>611</v>
      </c>
      <c r="AF3063" s="5">
        <v>1</v>
      </c>
    </row>
    <row r="3064" spans="1:32" x14ac:dyDescent="0.25">
      <c r="A3064" s="2">
        <v>2010</v>
      </c>
      <c r="B3064" s="1" t="s">
        <v>29</v>
      </c>
      <c r="C3064" s="20">
        <v>2</v>
      </c>
      <c r="D3064" s="20">
        <v>176</v>
      </c>
      <c r="E3064" s="20">
        <f t="shared" si="163"/>
        <v>7333.333333333333</v>
      </c>
      <c r="F3064" s="20">
        <v>128</v>
      </c>
      <c r="G3064" s="20">
        <v>0</v>
      </c>
      <c r="H3064" s="20">
        <v>0</v>
      </c>
      <c r="I3064" s="20">
        <v>0</v>
      </c>
      <c r="J3064" s="20">
        <v>0</v>
      </c>
      <c r="K3064" s="20">
        <v>0</v>
      </c>
      <c r="L3064" s="20">
        <v>660</v>
      </c>
      <c r="M3064" s="20">
        <f t="shared" si="164"/>
        <v>330</v>
      </c>
      <c r="N3064" s="20">
        <v>2</v>
      </c>
      <c r="O3064" s="20">
        <v>0</v>
      </c>
      <c r="P3064" s="20">
        <v>0</v>
      </c>
      <c r="Q3064" s="20">
        <v>4778</v>
      </c>
      <c r="R3064" s="20">
        <f t="shared" si="165"/>
        <v>2389</v>
      </c>
      <c r="S3064" s="5">
        <v>1</v>
      </c>
      <c r="T3064" s="5">
        <v>0</v>
      </c>
      <c r="U3064" s="5">
        <v>1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0</v>
      </c>
      <c r="AD3064" s="5">
        <v>0</v>
      </c>
      <c r="AE3064" s="115">
        <v>446</v>
      </c>
      <c r="AF3064" s="5">
        <v>1</v>
      </c>
    </row>
    <row r="3065" spans="1:32" x14ac:dyDescent="0.25">
      <c r="A3065" s="2">
        <v>2010</v>
      </c>
      <c r="B3065" s="1" t="s">
        <v>29</v>
      </c>
      <c r="C3065" s="20">
        <v>64</v>
      </c>
      <c r="D3065" s="20">
        <v>7939</v>
      </c>
      <c r="E3065" s="20">
        <f t="shared" si="163"/>
        <v>10337.239583333334</v>
      </c>
      <c r="F3065" s="20">
        <v>3002</v>
      </c>
      <c r="G3065" s="20">
        <v>944</v>
      </c>
      <c r="H3065" s="20">
        <v>379</v>
      </c>
      <c r="I3065" s="20">
        <v>0</v>
      </c>
      <c r="J3065" s="20">
        <v>0</v>
      </c>
      <c r="K3065" s="20">
        <v>0</v>
      </c>
      <c r="L3065" s="20">
        <v>5100</v>
      </c>
      <c r="M3065" s="20">
        <f t="shared" si="164"/>
        <v>79.6875</v>
      </c>
      <c r="N3065" s="20">
        <v>14</v>
      </c>
      <c r="O3065" s="20">
        <v>4</v>
      </c>
      <c r="P3065" s="20">
        <v>2</v>
      </c>
      <c r="Q3065" s="20">
        <v>107171</v>
      </c>
      <c r="R3065" s="20">
        <f t="shared" si="165"/>
        <v>1674.546875</v>
      </c>
      <c r="S3065" s="5">
        <v>1</v>
      </c>
      <c r="T3065" s="5">
        <v>0</v>
      </c>
      <c r="U3065" s="5">
        <v>1</v>
      </c>
      <c r="V3065" s="5">
        <v>1</v>
      </c>
      <c r="W3065" s="5">
        <v>0</v>
      </c>
      <c r="X3065" s="5">
        <v>0</v>
      </c>
      <c r="Y3065" s="5">
        <v>0</v>
      </c>
      <c r="Z3065" s="5">
        <v>1</v>
      </c>
      <c r="AA3065" s="5">
        <v>0</v>
      </c>
      <c r="AB3065" s="5">
        <v>0</v>
      </c>
      <c r="AC3065" s="5">
        <v>1</v>
      </c>
      <c r="AD3065" s="5">
        <v>0</v>
      </c>
      <c r="AE3065" s="115">
        <v>34469</v>
      </c>
      <c r="AF3065" s="5">
        <v>1</v>
      </c>
    </row>
    <row r="3066" spans="1:32" x14ac:dyDescent="0.25">
      <c r="A3066" s="2">
        <v>2010</v>
      </c>
      <c r="B3066" s="1" t="s">
        <v>29</v>
      </c>
      <c r="C3066" s="20">
        <v>28</v>
      </c>
      <c r="D3066" s="20">
        <v>3735</v>
      </c>
      <c r="E3066" s="20">
        <f t="shared" si="163"/>
        <v>11116.071428571429</v>
      </c>
      <c r="F3066" s="20">
        <v>605</v>
      </c>
      <c r="G3066" s="20">
        <v>270</v>
      </c>
      <c r="H3066" s="20">
        <v>105</v>
      </c>
      <c r="I3066" s="20">
        <v>0</v>
      </c>
      <c r="J3066" s="20">
        <v>0</v>
      </c>
      <c r="K3066" s="20">
        <v>0</v>
      </c>
      <c r="L3066" s="20">
        <v>1707</v>
      </c>
      <c r="M3066" s="20">
        <f t="shared" si="164"/>
        <v>60.964285714285715</v>
      </c>
      <c r="N3066" s="20">
        <v>8</v>
      </c>
      <c r="O3066" s="20">
        <v>2</v>
      </c>
      <c r="P3066" s="20">
        <v>2</v>
      </c>
      <c r="Q3066" s="20">
        <v>33647</v>
      </c>
      <c r="R3066" s="20">
        <f t="shared" si="165"/>
        <v>1201.6785714285713</v>
      </c>
      <c r="S3066" s="5">
        <v>1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1</v>
      </c>
      <c r="AA3066" s="5">
        <v>0</v>
      </c>
      <c r="AB3066" s="5">
        <v>0</v>
      </c>
      <c r="AC3066" s="5">
        <v>1</v>
      </c>
      <c r="AD3066" s="5">
        <v>0</v>
      </c>
      <c r="AE3066" s="115">
        <v>12535</v>
      </c>
      <c r="AF3066" s="5">
        <v>1</v>
      </c>
    </row>
    <row r="3067" spans="1:32" x14ac:dyDescent="0.25">
      <c r="A3067" s="2">
        <v>2010</v>
      </c>
      <c r="B3067" s="1" t="s">
        <v>31</v>
      </c>
      <c r="C3067" s="21">
        <v>114</v>
      </c>
      <c r="D3067" s="21">
        <v>12067</v>
      </c>
      <c r="E3067" s="20">
        <f t="shared" si="163"/>
        <v>8820.9064327485376</v>
      </c>
      <c r="F3067" s="21">
        <v>5670</v>
      </c>
      <c r="G3067" s="21">
        <v>1556</v>
      </c>
      <c r="H3067" s="21">
        <v>692</v>
      </c>
      <c r="I3067" s="21">
        <v>0</v>
      </c>
      <c r="J3067" s="21">
        <v>0</v>
      </c>
      <c r="K3067" s="21">
        <v>0</v>
      </c>
      <c r="L3067" s="21">
        <v>11706</v>
      </c>
      <c r="M3067" s="20">
        <f t="shared" si="164"/>
        <v>102.68421052631579</v>
      </c>
      <c r="N3067" s="21">
        <v>28</v>
      </c>
      <c r="O3067" s="21">
        <v>5</v>
      </c>
      <c r="P3067" s="21">
        <v>4</v>
      </c>
      <c r="Q3067" s="21">
        <v>204853</v>
      </c>
      <c r="R3067" s="20">
        <f t="shared" si="165"/>
        <v>1796.9561403508771</v>
      </c>
      <c r="S3067" s="5">
        <v>1</v>
      </c>
      <c r="T3067" s="5">
        <v>0</v>
      </c>
      <c r="U3067" s="5">
        <v>1</v>
      </c>
      <c r="V3067" s="5">
        <v>0</v>
      </c>
      <c r="W3067" s="5">
        <v>0</v>
      </c>
      <c r="X3067" s="5">
        <v>0</v>
      </c>
      <c r="Y3067" s="5">
        <v>0</v>
      </c>
      <c r="Z3067" s="5">
        <v>1</v>
      </c>
      <c r="AA3067" s="5">
        <v>0</v>
      </c>
      <c r="AB3067" s="5">
        <v>0</v>
      </c>
      <c r="AC3067" s="5">
        <v>1</v>
      </c>
      <c r="AD3067" s="5">
        <v>0</v>
      </c>
      <c r="AE3067" s="115">
        <v>57000</v>
      </c>
      <c r="AF3067" s="5">
        <v>0</v>
      </c>
    </row>
    <row r="3068" spans="1:32" x14ac:dyDescent="0.25">
      <c r="A3068" s="2">
        <v>2010</v>
      </c>
      <c r="B3068" s="1" t="s">
        <v>31</v>
      </c>
      <c r="C3068" s="21">
        <v>165</v>
      </c>
      <c r="D3068" s="21">
        <v>22662</v>
      </c>
      <c r="E3068" s="20">
        <f t="shared" si="163"/>
        <v>11445.454545454546</v>
      </c>
      <c r="F3068" s="21">
        <v>6065</v>
      </c>
      <c r="G3068" s="21">
        <v>1053</v>
      </c>
      <c r="H3068" s="21">
        <v>570</v>
      </c>
      <c r="I3068" s="21">
        <v>0</v>
      </c>
      <c r="J3068" s="21">
        <v>0</v>
      </c>
      <c r="K3068" s="21">
        <v>0</v>
      </c>
      <c r="L3068" s="21">
        <v>7580</v>
      </c>
      <c r="M3068" s="20">
        <f t="shared" si="164"/>
        <v>45.939393939393938</v>
      </c>
      <c r="N3068" s="21">
        <v>20</v>
      </c>
      <c r="O3068" s="21">
        <v>3</v>
      </c>
      <c r="P3068" s="21">
        <v>1</v>
      </c>
      <c r="Q3068" s="21">
        <v>205778</v>
      </c>
      <c r="R3068" s="20">
        <f t="shared" si="165"/>
        <v>1247.139393939394</v>
      </c>
      <c r="S3068" s="5">
        <v>1</v>
      </c>
      <c r="T3068" s="5">
        <v>0</v>
      </c>
      <c r="U3068" s="5">
        <v>1</v>
      </c>
      <c r="V3068" s="5">
        <v>0</v>
      </c>
      <c r="W3068" s="5">
        <v>0</v>
      </c>
      <c r="X3068" s="5">
        <v>0</v>
      </c>
      <c r="Y3068" s="5">
        <v>0</v>
      </c>
      <c r="Z3068" s="5">
        <v>1</v>
      </c>
      <c r="AA3068" s="5">
        <v>0</v>
      </c>
      <c r="AB3068" s="5">
        <v>0</v>
      </c>
      <c r="AC3068" s="5">
        <v>1</v>
      </c>
      <c r="AD3068" s="5">
        <v>0</v>
      </c>
      <c r="AE3068" s="115">
        <v>64034</v>
      </c>
      <c r="AF3068" s="5">
        <v>1</v>
      </c>
    </row>
    <row r="3069" spans="1:32" x14ac:dyDescent="0.25">
      <c r="A3069" s="2">
        <v>2010</v>
      </c>
      <c r="B3069" s="1" t="s">
        <v>31</v>
      </c>
      <c r="C3069" s="21">
        <v>108</v>
      </c>
      <c r="D3069" s="21">
        <v>10236</v>
      </c>
      <c r="E3069" s="20">
        <f t="shared" si="163"/>
        <v>7898.1481481481478</v>
      </c>
      <c r="F3069" s="21">
        <v>4406</v>
      </c>
      <c r="G3069" s="21">
        <v>323</v>
      </c>
      <c r="H3069" s="21">
        <v>200</v>
      </c>
      <c r="I3069" s="21">
        <v>0</v>
      </c>
      <c r="J3069" s="21">
        <v>0</v>
      </c>
      <c r="K3069" s="21">
        <v>0</v>
      </c>
      <c r="L3069" s="21">
        <v>6682</v>
      </c>
      <c r="M3069" s="20">
        <f t="shared" si="164"/>
        <v>61.870370370370374</v>
      </c>
      <c r="N3069" s="21">
        <v>26</v>
      </c>
      <c r="O3069" s="21">
        <v>4</v>
      </c>
      <c r="P3069" s="21">
        <v>1</v>
      </c>
      <c r="Q3069" s="21">
        <v>156942</v>
      </c>
      <c r="R3069" s="20">
        <f t="shared" si="165"/>
        <v>1453.1666666666667</v>
      </c>
      <c r="S3069" s="5">
        <v>1</v>
      </c>
      <c r="T3069" s="5">
        <v>0</v>
      </c>
      <c r="U3069" s="5">
        <v>1</v>
      </c>
      <c r="V3069" s="5">
        <v>1</v>
      </c>
      <c r="W3069" s="5">
        <v>0</v>
      </c>
      <c r="X3069" s="5">
        <v>0</v>
      </c>
      <c r="Y3069" s="5">
        <v>0</v>
      </c>
      <c r="Z3069" s="5">
        <v>1</v>
      </c>
      <c r="AA3069" s="5">
        <v>0</v>
      </c>
      <c r="AB3069" s="5">
        <v>0</v>
      </c>
      <c r="AC3069" s="5">
        <v>1</v>
      </c>
      <c r="AD3069" s="5">
        <v>0</v>
      </c>
      <c r="AE3069" s="115">
        <v>53237</v>
      </c>
      <c r="AF3069" s="5">
        <v>1</v>
      </c>
    </row>
    <row r="3070" spans="1:32" x14ac:dyDescent="0.25">
      <c r="A3070" s="2">
        <v>2010</v>
      </c>
      <c r="B3070" s="1" t="s">
        <v>31</v>
      </c>
      <c r="C3070" s="21">
        <v>326</v>
      </c>
      <c r="D3070" s="21">
        <v>42127</v>
      </c>
      <c r="E3070" s="20">
        <f t="shared" si="163"/>
        <v>10768.66053169734</v>
      </c>
      <c r="F3070" s="21">
        <v>1139</v>
      </c>
      <c r="G3070" s="21">
        <v>0</v>
      </c>
      <c r="H3070" s="21">
        <v>0</v>
      </c>
      <c r="I3070" s="21">
        <v>0</v>
      </c>
      <c r="J3070" s="21">
        <v>575</v>
      </c>
      <c r="K3070" s="21">
        <v>478</v>
      </c>
      <c r="L3070" s="21">
        <v>13383</v>
      </c>
      <c r="M3070" s="20">
        <f t="shared" si="164"/>
        <v>41.052147239263803</v>
      </c>
      <c r="N3070" s="21">
        <v>28</v>
      </c>
      <c r="O3070" s="21">
        <v>3</v>
      </c>
      <c r="P3070" s="21">
        <v>0</v>
      </c>
      <c r="Q3070" s="21">
        <v>149618</v>
      </c>
      <c r="R3070" s="20">
        <f t="shared" si="165"/>
        <v>458.95092024539878</v>
      </c>
      <c r="S3070" s="5">
        <v>1</v>
      </c>
      <c r="T3070" s="5">
        <v>1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1</v>
      </c>
      <c r="AC3070" s="5">
        <v>0</v>
      </c>
      <c r="AD3070" s="5">
        <v>1</v>
      </c>
      <c r="AE3070" s="115">
        <v>270626</v>
      </c>
      <c r="AF3070" s="5">
        <v>1</v>
      </c>
    </row>
    <row r="3071" spans="1:32" x14ac:dyDescent="0.25">
      <c r="A3071" s="2">
        <v>2010</v>
      </c>
      <c r="B3071" s="1" t="s">
        <v>40</v>
      </c>
      <c r="C3071" s="21">
        <v>74</v>
      </c>
      <c r="D3071" s="21">
        <v>8095</v>
      </c>
      <c r="E3071" s="20">
        <f t="shared" si="163"/>
        <v>9115.9909909909911</v>
      </c>
      <c r="F3071" s="21">
        <v>4460</v>
      </c>
      <c r="G3071" s="21">
        <v>710</v>
      </c>
      <c r="H3071" s="21">
        <v>400</v>
      </c>
      <c r="I3071" s="21">
        <v>0</v>
      </c>
      <c r="J3071" s="21">
        <v>0</v>
      </c>
      <c r="K3071" s="21">
        <v>0</v>
      </c>
      <c r="L3071" s="21">
        <v>12795</v>
      </c>
      <c r="M3071" s="20">
        <f t="shared" si="164"/>
        <v>172.90540540540542</v>
      </c>
      <c r="N3071" s="21">
        <v>21</v>
      </c>
      <c r="O3071" s="21">
        <v>4</v>
      </c>
      <c r="P3071" s="21">
        <v>3</v>
      </c>
      <c r="Q3071" s="21">
        <v>123918</v>
      </c>
      <c r="R3071" s="20">
        <f t="shared" si="165"/>
        <v>1674.5675675675675</v>
      </c>
      <c r="S3071" s="5">
        <v>1</v>
      </c>
      <c r="T3071" s="5">
        <v>0</v>
      </c>
      <c r="U3071" s="5">
        <v>1</v>
      </c>
      <c r="V3071" s="5">
        <v>0</v>
      </c>
      <c r="W3071" s="5">
        <v>0</v>
      </c>
      <c r="X3071" s="5">
        <v>0</v>
      </c>
      <c r="Y3071" s="5">
        <v>0</v>
      </c>
      <c r="Z3071" s="5">
        <v>1</v>
      </c>
      <c r="AA3071" s="5">
        <v>0</v>
      </c>
      <c r="AB3071" s="5">
        <v>0</v>
      </c>
      <c r="AC3071" s="5">
        <v>1</v>
      </c>
      <c r="AD3071" s="5">
        <v>0</v>
      </c>
      <c r="AE3071" s="115">
        <v>44456</v>
      </c>
      <c r="AF3071" s="5">
        <v>1</v>
      </c>
    </row>
    <row r="3072" spans="1:32" x14ac:dyDescent="0.25">
      <c r="A3072" s="2">
        <v>2010</v>
      </c>
      <c r="B3072" s="1" t="s">
        <v>30</v>
      </c>
      <c r="C3072" s="21">
        <v>78</v>
      </c>
      <c r="D3072" s="21">
        <v>5681</v>
      </c>
      <c r="E3072" s="20">
        <f t="shared" si="163"/>
        <v>6069.4444444444434</v>
      </c>
      <c r="F3072" s="21">
        <v>4326</v>
      </c>
      <c r="G3072" s="21">
        <v>1171</v>
      </c>
      <c r="H3072" s="21">
        <v>562</v>
      </c>
      <c r="I3072" s="21">
        <v>0</v>
      </c>
      <c r="J3072" s="21">
        <v>0</v>
      </c>
      <c r="K3072" s="21">
        <v>0</v>
      </c>
      <c r="L3072" s="21">
        <v>4108</v>
      </c>
      <c r="M3072" s="20">
        <f t="shared" si="164"/>
        <v>52.666666666666664</v>
      </c>
      <c r="N3072" s="21">
        <v>14</v>
      </c>
      <c r="O3072" s="21">
        <v>2</v>
      </c>
      <c r="P3072" s="21">
        <v>2</v>
      </c>
      <c r="Q3072" s="21">
        <v>168715</v>
      </c>
      <c r="R3072" s="20">
        <f t="shared" si="165"/>
        <v>2163.0128205128203</v>
      </c>
      <c r="S3072" s="5">
        <v>1</v>
      </c>
      <c r="T3072" s="5">
        <v>0</v>
      </c>
      <c r="U3072" s="5">
        <v>1</v>
      </c>
      <c r="V3072" s="5">
        <v>0</v>
      </c>
      <c r="W3072" s="5">
        <v>0</v>
      </c>
      <c r="X3072" s="5">
        <v>0</v>
      </c>
      <c r="Y3072" s="5">
        <v>0</v>
      </c>
      <c r="Z3072" s="5">
        <v>1</v>
      </c>
      <c r="AA3072" s="5">
        <v>0</v>
      </c>
      <c r="AB3072" s="5">
        <v>0</v>
      </c>
      <c r="AC3072" s="5">
        <v>1</v>
      </c>
      <c r="AD3072" s="5">
        <v>0</v>
      </c>
      <c r="AE3072" s="115">
        <v>71939</v>
      </c>
      <c r="AF3072" s="5">
        <v>1</v>
      </c>
    </row>
    <row r="3073" spans="1:32" x14ac:dyDescent="0.25">
      <c r="A3073" s="2">
        <v>2010</v>
      </c>
      <c r="B3073" s="1" t="s">
        <v>30</v>
      </c>
      <c r="C3073" s="21">
        <v>57</v>
      </c>
      <c r="D3073" s="21">
        <v>7315</v>
      </c>
      <c r="E3073" s="20">
        <f t="shared" si="163"/>
        <v>10694.444444444445</v>
      </c>
      <c r="F3073" s="21">
        <v>3890</v>
      </c>
      <c r="G3073" s="21">
        <v>0</v>
      </c>
      <c r="H3073" s="21">
        <v>0</v>
      </c>
      <c r="I3073" s="21">
        <v>0</v>
      </c>
      <c r="J3073" s="21">
        <v>0</v>
      </c>
      <c r="K3073" s="21">
        <v>0</v>
      </c>
      <c r="L3073" s="21">
        <v>6800</v>
      </c>
      <c r="M3073" s="20">
        <f t="shared" si="164"/>
        <v>119.29824561403508</v>
      </c>
      <c r="N3073" s="21">
        <v>26</v>
      </c>
      <c r="O3073" s="21">
        <v>3</v>
      </c>
      <c r="P3073" s="21">
        <v>3</v>
      </c>
      <c r="Q3073" s="21">
        <v>99919</v>
      </c>
      <c r="R3073" s="20">
        <f t="shared" si="165"/>
        <v>1752.9649122807018</v>
      </c>
      <c r="S3073" s="5">
        <v>1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0</v>
      </c>
      <c r="AD3073" s="5">
        <v>0</v>
      </c>
      <c r="AE3073" s="115">
        <v>24171</v>
      </c>
      <c r="AF3073" s="5">
        <v>1</v>
      </c>
    </row>
    <row r="3074" spans="1:32" x14ac:dyDescent="0.25">
      <c r="A3074" s="2">
        <v>2010</v>
      </c>
      <c r="B3074" s="1" t="s">
        <v>30</v>
      </c>
      <c r="C3074" s="21">
        <v>98</v>
      </c>
      <c r="D3074" s="21">
        <v>13912</v>
      </c>
      <c r="E3074" s="20">
        <f t="shared" si="163"/>
        <v>11829.931972789116</v>
      </c>
      <c r="F3074" s="21">
        <v>2307</v>
      </c>
      <c r="G3074" s="21">
        <v>1049</v>
      </c>
      <c r="H3074" s="21">
        <v>456</v>
      </c>
      <c r="I3074" s="21">
        <v>0</v>
      </c>
      <c r="J3074" s="21">
        <v>0</v>
      </c>
      <c r="K3074" s="21">
        <v>0</v>
      </c>
      <c r="L3074" s="21">
        <v>6517</v>
      </c>
      <c r="M3074" s="20">
        <f t="shared" si="164"/>
        <v>66.5</v>
      </c>
      <c r="N3074" s="21">
        <v>17</v>
      </c>
      <c r="O3074" s="21">
        <v>3</v>
      </c>
      <c r="P3074" s="21">
        <v>1</v>
      </c>
      <c r="Q3074" s="21">
        <v>81691</v>
      </c>
      <c r="R3074" s="20">
        <f t="shared" si="165"/>
        <v>833.58163265306121</v>
      </c>
      <c r="S3074" s="5">
        <v>1</v>
      </c>
      <c r="T3074" s="5">
        <v>0</v>
      </c>
      <c r="U3074" s="5">
        <v>1</v>
      </c>
      <c r="V3074" s="5">
        <v>0</v>
      </c>
      <c r="W3074" s="5">
        <v>0</v>
      </c>
      <c r="X3074" s="5">
        <v>0</v>
      </c>
      <c r="Y3074" s="5">
        <v>0</v>
      </c>
      <c r="Z3074" s="5">
        <v>1</v>
      </c>
      <c r="AA3074" s="5">
        <v>0</v>
      </c>
      <c r="AB3074" s="5">
        <v>0</v>
      </c>
      <c r="AC3074" s="5">
        <v>1</v>
      </c>
      <c r="AD3074" s="5">
        <v>0</v>
      </c>
      <c r="AE3074" s="115">
        <v>39705</v>
      </c>
      <c r="AF3074" s="5">
        <v>1</v>
      </c>
    </row>
    <row r="3075" spans="1:32" x14ac:dyDescent="0.25">
      <c r="A3075" s="2">
        <v>2010</v>
      </c>
      <c r="B3075" s="1" t="s">
        <v>29</v>
      </c>
      <c r="C3075" s="21">
        <v>132</v>
      </c>
      <c r="D3075" s="21">
        <v>11012</v>
      </c>
      <c r="E3075" s="20">
        <f t="shared" si="163"/>
        <v>6952.0202020202014</v>
      </c>
      <c r="F3075" s="21">
        <v>3600</v>
      </c>
      <c r="G3075" s="21">
        <v>1362</v>
      </c>
      <c r="H3075" s="21">
        <v>521</v>
      </c>
      <c r="I3075" s="21">
        <v>0</v>
      </c>
      <c r="J3075" s="21">
        <v>0</v>
      </c>
      <c r="K3075" s="21">
        <v>0</v>
      </c>
      <c r="L3075" s="21">
        <v>1272</v>
      </c>
      <c r="M3075" s="20">
        <f t="shared" si="164"/>
        <v>9.6363636363636367</v>
      </c>
      <c r="N3075" s="21">
        <v>3</v>
      </c>
      <c r="O3075" s="21">
        <v>1</v>
      </c>
      <c r="P3075" s="21">
        <v>1</v>
      </c>
      <c r="Q3075" s="21">
        <v>20924</v>
      </c>
      <c r="R3075" s="20">
        <f t="shared" si="165"/>
        <v>158.5151515151515</v>
      </c>
      <c r="S3075" s="5">
        <v>1</v>
      </c>
      <c r="T3075" s="5">
        <v>0</v>
      </c>
      <c r="U3075" s="5">
        <v>1</v>
      </c>
      <c r="V3075" s="5">
        <v>1</v>
      </c>
      <c r="W3075" s="5">
        <v>0</v>
      </c>
      <c r="X3075" s="5">
        <v>0</v>
      </c>
      <c r="Y3075" s="5">
        <v>0</v>
      </c>
      <c r="Z3075" s="5">
        <v>1</v>
      </c>
      <c r="AA3075" s="5">
        <v>0</v>
      </c>
      <c r="AB3075" s="5">
        <v>0</v>
      </c>
      <c r="AC3075" s="5">
        <v>1</v>
      </c>
      <c r="AD3075" s="5">
        <v>0</v>
      </c>
      <c r="AE3075" s="115">
        <v>55245</v>
      </c>
      <c r="AF3075" s="5">
        <v>1</v>
      </c>
    </row>
    <row r="3076" spans="1:32" x14ac:dyDescent="0.25">
      <c r="A3076" s="2">
        <v>2010</v>
      </c>
      <c r="B3076" s="1" t="s">
        <v>29</v>
      </c>
      <c r="C3076" s="21">
        <v>71</v>
      </c>
      <c r="D3076" s="21">
        <v>5628</v>
      </c>
      <c r="E3076" s="20">
        <f t="shared" si="163"/>
        <v>6605.6338028169012</v>
      </c>
      <c r="F3076" s="21">
        <v>2567</v>
      </c>
      <c r="G3076" s="21">
        <v>693</v>
      </c>
      <c r="H3076" s="21">
        <v>331</v>
      </c>
      <c r="I3076" s="21">
        <v>0</v>
      </c>
      <c r="J3076" s="21">
        <v>0</v>
      </c>
      <c r="K3076" s="21">
        <v>0</v>
      </c>
      <c r="L3076" s="21">
        <v>5743</v>
      </c>
      <c r="M3076" s="20">
        <f t="shared" si="164"/>
        <v>80.887323943661968</v>
      </c>
      <c r="N3076" s="21">
        <v>8</v>
      </c>
      <c r="O3076" s="21">
        <v>5</v>
      </c>
      <c r="P3076" s="21">
        <v>1</v>
      </c>
      <c r="Q3076" s="21">
        <v>52095</v>
      </c>
      <c r="R3076" s="20">
        <f t="shared" si="165"/>
        <v>733.73239436619713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1</v>
      </c>
      <c r="AA3076" s="5">
        <v>0</v>
      </c>
      <c r="AB3076" s="5">
        <v>0</v>
      </c>
      <c r="AC3076" s="5">
        <v>1</v>
      </c>
      <c r="AD3076" s="5">
        <v>0</v>
      </c>
      <c r="AE3076" s="115">
        <v>14883</v>
      </c>
      <c r="AF3076" s="5">
        <v>0</v>
      </c>
    </row>
    <row r="3077" spans="1:32" x14ac:dyDescent="0.25">
      <c r="A3077" s="2">
        <v>2010</v>
      </c>
      <c r="B3077" s="1" t="s">
        <v>29</v>
      </c>
      <c r="C3077" s="21">
        <v>12</v>
      </c>
      <c r="D3077" s="21">
        <v>1967</v>
      </c>
      <c r="E3077" s="20">
        <f t="shared" si="163"/>
        <v>13659.722222222221</v>
      </c>
      <c r="F3077" s="21">
        <v>638</v>
      </c>
      <c r="G3077" s="21">
        <v>0</v>
      </c>
      <c r="H3077" s="21">
        <v>0</v>
      </c>
      <c r="I3077" s="21">
        <v>0</v>
      </c>
      <c r="J3077" s="21">
        <v>0</v>
      </c>
      <c r="K3077" s="21">
        <v>0</v>
      </c>
      <c r="L3077" s="21">
        <v>5690</v>
      </c>
      <c r="M3077" s="20">
        <f t="shared" si="164"/>
        <v>474.16666666666669</v>
      </c>
      <c r="N3077" s="21">
        <v>15</v>
      </c>
      <c r="O3077" s="21">
        <v>1</v>
      </c>
      <c r="P3077" s="21">
        <v>0</v>
      </c>
      <c r="Q3077" s="21">
        <v>3291</v>
      </c>
      <c r="R3077" s="20">
        <f t="shared" si="165"/>
        <v>274.25</v>
      </c>
      <c r="S3077" s="5">
        <v>1</v>
      </c>
      <c r="T3077" s="5">
        <v>0</v>
      </c>
      <c r="U3077" s="5">
        <v>1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0</v>
      </c>
      <c r="AD3077" s="5">
        <v>0</v>
      </c>
      <c r="AE3077" s="115">
        <v>5435</v>
      </c>
      <c r="AF3077" s="5">
        <v>0</v>
      </c>
    </row>
    <row r="3078" spans="1:32" x14ac:dyDescent="0.25">
      <c r="A3078" s="2">
        <v>2010</v>
      </c>
      <c r="B3078" s="1" t="s">
        <v>29</v>
      </c>
      <c r="C3078" s="21">
        <v>45</v>
      </c>
      <c r="D3078" s="21">
        <v>4359</v>
      </c>
      <c r="E3078" s="20">
        <f t="shared" si="163"/>
        <v>8072.2222222222208</v>
      </c>
      <c r="F3078" s="21">
        <v>3883</v>
      </c>
      <c r="G3078" s="21">
        <v>0</v>
      </c>
      <c r="H3078" s="21">
        <v>0</v>
      </c>
      <c r="I3078" s="21">
        <v>0</v>
      </c>
      <c r="J3078" s="21">
        <v>0</v>
      </c>
      <c r="K3078" s="21">
        <v>0</v>
      </c>
      <c r="L3078" s="21">
        <v>12895</v>
      </c>
      <c r="M3078" s="20">
        <f t="shared" si="164"/>
        <v>286.55555555555554</v>
      </c>
      <c r="N3078" s="21">
        <v>15</v>
      </c>
      <c r="O3078" s="21">
        <v>11</v>
      </c>
      <c r="P3078" s="21">
        <v>1</v>
      </c>
      <c r="Q3078" s="21">
        <v>42899</v>
      </c>
      <c r="R3078" s="20">
        <f t="shared" si="165"/>
        <v>953.31111111111113</v>
      </c>
      <c r="S3078" s="5">
        <v>1</v>
      </c>
      <c r="T3078" s="5">
        <v>0</v>
      </c>
      <c r="U3078" s="5">
        <v>1</v>
      </c>
      <c r="V3078" s="5">
        <v>1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0</v>
      </c>
      <c r="AD3078" s="5">
        <v>0</v>
      </c>
      <c r="AE3078" s="115">
        <v>31917</v>
      </c>
      <c r="AF3078" s="5">
        <v>1</v>
      </c>
    </row>
    <row r="3079" spans="1:32" x14ac:dyDescent="0.25">
      <c r="A3079" s="2">
        <v>2010</v>
      </c>
      <c r="B3079" s="1" t="s">
        <v>29</v>
      </c>
      <c r="C3079" s="21">
        <v>5</v>
      </c>
      <c r="D3079" s="21">
        <v>320</v>
      </c>
      <c r="E3079" s="20">
        <f t="shared" si="163"/>
        <v>5333.333333333333</v>
      </c>
      <c r="F3079" s="21">
        <v>500</v>
      </c>
      <c r="G3079" s="21">
        <v>0</v>
      </c>
      <c r="H3079" s="21">
        <v>0</v>
      </c>
      <c r="I3079" s="21">
        <v>0</v>
      </c>
      <c r="J3079" s="21">
        <v>0</v>
      </c>
      <c r="K3079" s="21">
        <v>0</v>
      </c>
      <c r="L3079" s="21">
        <v>1925</v>
      </c>
      <c r="M3079" s="20">
        <f t="shared" si="164"/>
        <v>385</v>
      </c>
      <c r="N3079" s="21">
        <v>1</v>
      </c>
      <c r="O3079" s="21">
        <v>2</v>
      </c>
      <c r="P3079" s="21">
        <v>0</v>
      </c>
      <c r="Q3079" s="21">
        <v>22921</v>
      </c>
      <c r="R3079" s="20">
        <f t="shared" si="165"/>
        <v>4584.2</v>
      </c>
      <c r="S3079" s="5">
        <v>1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0</v>
      </c>
      <c r="AD3079" s="5">
        <v>0</v>
      </c>
      <c r="AE3079" s="115">
        <v>4612</v>
      </c>
      <c r="AF3079" s="5">
        <v>1</v>
      </c>
    </row>
    <row r="3080" spans="1:32" x14ac:dyDescent="0.25">
      <c r="A3080" s="2">
        <v>2010</v>
      </c>
      <c r="B3080" s="1" t="s">
        <v>29</v>
      </c>
      <c r="C3080" s="21">
        <v>13</v>
      </c>
      <c r="D3080" s="21">
        <v>1442</v>
      </c>
      <c r="E3080" s="20">
        <f t="shared" ref="E3080:E3130" si="166">D3080/C3080/12*1000</f>
        <v>9243.5897435897423</v>
      </c>
      <c r="F3080" s="21">
        <v>3358</v>
      </c>
      <c r="G3080" s="21">
        <v>0</v>
      </c>
      <c r="H3080" s="21">
        <v>0</v>
      </c>
      <c r="I3080" s="21">
        <v>0</v>
      </c>
      <c r="J3080" s="21">
        <v>0</v>
      </c>
      <c r="K3080" s="21">
        <v>0</v>
      </c>
      <c r="L3080" s="21">
        <v>331</v>
      </c>
      <c r="M3080" s="20">
        <f t="shared" si="164"/>
        <v>25.46153846153846</v>
      </c>
      <c r="N3080" s="21">
        <v>1</v>
      </c>
      <c r="O3080" s="21">
        <v>0</v>
      </c>
      <c r="P3080" s="21">
        <v>0</v>
      </c>
      <c r="Q3080" s="21">
        <v>45307</v>
      </c>
      <c r="R3080" s="20">
        <f t="shared" si="165"/>
        <v>3485.1538461538462</v>
      </c>
      <c r="S3080" s="5">
        <v>1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0</v>
      </c>
      <c r="AD3080" s="5">
        <v>0</v>
      </c>
      <c r="AE3080" s="115">
        <v>20600</v>
      </c>
      <c r="AF3080" s="5">
        <v>0</v>
      </c>
    </row>
    <row r="3081" spans="1:32" x14ac:dyDescent="0.25">
      <c r="A3081" s="2">
        <v>2010</v>
      </c>
      <c r="B3081" s="1" t="s">
        <v>29</v>
      </c>
      <c r="C3081" s="21">
        <v>4</v>
      </c>
      <c r="D3081" s="21">
        <v>304</v>
      </c>
      <c r="E3081" s="20">
        <f t="shared" si="166"/>
        <v>6333.333333333333</v>
      </c>
      <c r="F3081" s="21">
        <v>60</v>
      </c>
      <c r="G3081" s="21">
        <v>0</v>
      </c>
      <c r="H3081" s="21">
        <v>0</v>
      </c>
      <c r="I3081" s="21">
        <v>0</v>
      </c>
      <c r="J3081" s="21">
        <v>0</v>
      </c>
      <c r="K3081" s="21">
        <v>0</v>
      </c>
      <c r="L3081" s="21">
        <v>81</v>
      </c>
      <c r="M3081" s="20">
        <f t="shared" si="164"/>
        <v>20.25</v>
      </c>
      <c r="N3081" s="21">
        <v>1</v>
      </c>
      <c r="O3081" s="21">
        <v>0</v>
      </c>
      <c r="P3081" s="21">
        <v>0</v>
      </c>
      <c r="Q3081" s="21">
        <v>2047</v>
      </c>
      <c r="R3081" s="20">
        <f t="shared" si="165"/>
        <v>511.75</v>
      </c>
      <c r="S3081" s="5">
        <v>0</v>
      </c>
      <c r="T3081" s="5">
        <v>0</v>
      </c>
      <c r="U3081" s="5">
        <v>1</v>
      </c>
      <c r="V3081" s="5">
        <v>0</v>
      </c>
      <c r="W3081" s="5">
        <v>0</v>
      </c>
      <c r="X3081" s="5">
        <v>0</v>
      </c>
      <c r="Y3081" s="5">
        <v>0</v>
      </c>
      <c r="Z3081" s="5">
        <v>0</v>
      </c>
      <c r="AA3081" s="5">
        <v>0</v>
      </c>
      <c r="AB3081" s="5">
        <v>0</v>
      </c>
      <c r="AC3081" s="5">
        <v>0</v>
      </c>
      <c r="AD3081" s="5">
        <v>0</v>
      </c>
      <c r="AE3081" s="115">
        <v>2336</v>
      </c>
      <c r="AF3081" s="5">
        <v>1</v>
      </c>
    </row>
    <row r="3082" spans="1:32" x14ac:dyDescent="0.25">
      <c r="A3082" s="2">
        <v>2010</v>
      </c>
      <c r="B3082" s="1" t="s">
        <v>29</v>
      </c>
      <c r="C3082" s="21">
        <v>107</v>
      </c>
      <c r="D3082" s="21">
        <v>13140</v>
      </c>
      <c r="E3082" s="20">
        <f t="shared" si="166"/>
        <v>10233.644859813085</v>
      </c>
      <c r="F3082" s="21">
        <v>2807</v>
      </c>
      <c r="G3082" s="21">
        <v>1235</v>
      </c>
      <c r="H3082" s="21">
        <v>621</v>
      </c>
      <c r="I3082" s="21">
        <v>0</v>
      </c>
      <c r="J3082" s="21">
        <v>0</v>
      </c>
      <c r="K3082" s="21">
        <v>0</v>
      </c>
      <c r="L3082" s="21">
        <v>840</v>
      </c>
      <c r="M3082" s="20">
        <f t="shared" si="164"/>
        <v>7.8504672897196262</v>
      </c>
      <c r="N3082" s="21">
        <v>7</v>
      </c>
      <c r="O3082" s="21">
        <v>0</v>
      </c>
      <c r="P3082" s="21">
        <v>0</v>
      </c>
      <c r="Q3082" s="21">
        <v>126308</v>
      </c>
      <c r="R3082" s="20">
        <f t="shared" si="165"/>
        <v>1180.4485981308412</v>
      </c>
      <c r="S3082" s="5">
        <v>0</v>
      </c>
      <c r="T3082" s="5">
        <v>0</v>
      </c>
      <c r="U3082" s="5">
        <v>1</v>
      </c>
      <c r="V3082" s="5">
        <v>1</v>
      </c>
      <c r="W3082" s="5">
        <v>0</v>
      </c>
      <c r="X3082" s="5">
        <v>0</v>
      </c>
      <c r="Y3082" s="5">
        <v>0</v>
      </c>
      <c r="Z3082" s="5">
        <v>1</v>
      </c>
      <c r="AA3082" s="5">
        <v>0</v>
      </c>
      <c r="AB3082" s="5">
        <v>0</v>
      </c>
      <c r="AC3082" s="5">
        <v>1</v>
      </c>
      <c r="AD3082" s="5">
        <v>0</v>
      </c>
      <c r="AE3082" s="115">
        <v>76258</v>
      </c>
      <c r="AF3082" s="5">
        <v>1</v>
      </c>
    </row>
    <row r="3083" spans="1:32" x14ac:dyDescent="0.25">
      <c r="A3083" s="2">
        <v>2010</v>
      </c>
      <c r="B3083" s="1" t="s">
        <v>29</v>
      </c>
      <c r="C3083" s="21">
        <v>75</v>
      </c>
      <c r="D3083" s="21">
        <v>5494</v>
      </c>
      <c r="E3083" s="20">
        <f t="shared" si="166"/>
        <v>6104.4444444444443</v>
      </c>
      <c r="F3083" s="21">
        <v>1864</v>
      </c>
      <c r="G3083" s="21">
        <v>976</v>
      </c>
      <c r="H3083" s="21">
        <v>451</v>
      </c>
      <c r="I3083" s="21">
        <v>28</v>
      </c>
      <c r="J3083" s="21">
        <v>0</v>
      </c>
      <c r="K3083" s="21">
        <v>0</v>
      </c>
      <c r="L3083" s="21">
        <v>3130</v>
      </c>
      <c r="M3083" s="20">
        <f t="shared" si="164"/>
        <v>41.733333333333334</v>
      </c>
      <c r="N3083" s="21">
        <v>17</v>
      </c>
      <c r="O3083" s="21">
        <v>2</v>
      </c>
      <c r="P3083" s="21">
        <v>1</v>
      </c>
      <c r="Q3083" s="21">
        <v>120162</v>
      </c>
      <c r="R3083" s="20">
        <f t="shared" si="165"/>
        <v>1602.16</v>
      </c>
      <c r="S3083" s="5">
        <v>1</v>
      </c>
      <c r="T3083" s="5">
        <v>0</v>
      </c>
      <c r="U3083" s="5">
        <v>1</v>
      </c>
      <c r="V3083" s="5">
        <v>0</v>
      </c>
      <c r="W3083" s="5">
        <v>0</v>
      </c>
      <c r="X3083" s="5">
        <v>0</v>
      </c>
      <c r="Y3083" s="5">
        <v>0</v>
      </c>
      <c r="Z3083" s="5">
        <v>1</v>
      </c>
      <c r="AA3083" s="5">
        <v>1</v>
      </c>
      <c r="AB3083" s="5">
        <v>0</v>
      </c>
      <c r="AC3083" s="5">
        <v>1</v>
      </c>
      <c r="AD3083" s="5">
        <v>0</v>
      </c>
      <c r="AE3083" s="115">
        <v>21425</v>
      </c>
      <c r="AF3083" s="5">
        <v>1</v>
      </c>
    </row>
    <row r="3084" spans="1:32" x14ac:dyDescent="0.25">
      <c r="A3084" s="2">
        <v>2010</v>
      </c>
      <c r="B3084" s="1" t="s">
        <v>29</v>
      </c>
      <c r="C3084" s="20">
        <v>109</v>
      </c>
      <c r="D3084" s="20">
        <v>11170</v>
      </c>
      <c r="E3084" s="20">
        <f t="shared" si="166"/>
        <v>8539.7553516819571</v>
      </c>
      <c r="F3084" s="20">
        <v>4854</v>
      </c>
      <c r="G3084" s="20">
        <v>740</v>
      </c>
      <c r="H3084" s="20">
        <v>270</v>
      </c>
      <c r="I3084" s="20">
        <v>0</v>
      </c>
      <c r="J3084" s="20">
        <v>0</v>
      </c>
      <c r="K3084" s="20">
        <v>0</v>
      </c>
      <c r="L3084" s="20">
        <v>5032</v>
      </c>
      <c r="M3084" s="20">
        <f t="shared" si="164"/>
        <v>46.165137614678898</v>
      </c>
      <c r="N3084" s="20">
        <v>16</v>
      </c>
      <c r="O3084" s="20">
        <v>3</v>
      </c>
      <c r="P3084" s="20">
        <v>1</v>
      </c>
      <c r="Q3084" s="20">
        <v>32437</v>
      </c>
      <c r="R3084" s="20">
        <f t="shared" si="165"/>
        <v>297.58715596330273</v>
      </c>
      <c r="S3084" s="5">
        <v>1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1</v>
      </c>
      <c r="AA3084" s="5">
        <v>0</v>
      </c>
      <c r="AB3084" s="5">
        <v>0</v>
      </c>
      <c r="AC3084" s="5">
        <v>1</v>
      </c>
      <c r="AD3084" s="5">
        <v>0</v>
      </c>
      <c r="AE3084" s="115">
        <v>25770</v>
      </c>
      <c r="AF3084" s="5">
        <v>0</v>
      </c>
    </row>
    <row r="3085" spans="1:32" x14ac:dyDescent="0.25">
      <c r="A3085" s="2">
        <v>2010</v>
      </c>
      <c r="B3085" s="1" t="s">
        <v>29</v>
      </c>
      <c r="C3085" s="20">
        <v>98</v>
      </c>
      <c r="D3085" s="20">
        <v>7510</v>
      </c>
      <c r="E3085" s="20">
        <f t="shared" si="166"/>
        <v>6386.0544217687075</v>
      </c>
      <c r="F3085" s="20">
        <v>4115</v>
      </c>
      <c r="G3085" s="20">
        <v>831</v>
      </c>
      <c r="H3085" s="20">
        <v>361</v>
      </c>
      <c r="I3085" s="20">
        <v>0</v>
      </c>
      <c r="J3085" s="20">
        <v>0</v>
      </c>
      <c r="K3085" s="20">
        <v>0</v>
      </c>
      <c r="L3085" s="20">
        <v>5441</v>
      </c>
      <c r="M3085" s="20">
        <f t="shared" si="164"/>
        <v>55.520408163265309</v>
      </c>
      <c r="N3085" s="20">
        <v>23</v>
      </c>
      <c r="O3085" s="20">
        <v>6</v>
      </c>
      <c r="P3085" s="20">
        <v>1</v>
      </c>
      <c r="Q3085" s="20">
        <v>47443</v>
      </c>
      <c r="R3085" s="20">
        <f t="shared" si="165"/>
        <v>484.11224489795916</v>
      </c>
      <c r="S3085" s="5">
        <v>1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1</v>
      </c>
      <c r="AA3085" s="5">
        <v>0</v>
      </c>
      <c r="AB3085" s="5">
        <v>0</v>
      </c>
      <c r="AC3085" s="5">
        <v>1</v>
      </c>
      <c r="AD3085" s="5">
        <v>0</v>
      </c>
      <c r="AE3085" s="115">
        <v>19388</v>
      </c>
      <c r="AF3085" s="5">
        <v>1</v>
      </c>
    </row>
    <row r="3086" spans="1:32" x14ac:dyDescent="0.25">
      <c r="A3086" s="2">
        <v>2010</v>
      </c>
      <c r="B3086" s="1" t="s">
        <v>29</v>
      </c>
      <c r="C3086" s="20">
        <v>205</v>
      </c>
      <c r="D3086" s="20">
        <v>25897</v>
      </c>
      <c r="E3086" s="20">
        <f t="shared" si="166"/>
        <v>10527.235772357724</v>
      </c>
      <c r="F3086" s="20">
        <v>7867</v>
      </c>
      <c r="G3086" s="20">
        <v>1042</v>
      </c>
      <c r="H3086" s="20">
        <v>321</v>
      </c>
      <c r="I3086" s="20">
        <v>0</v>
      </c>
      <c r="J3086" s="20">
        <v>0</v>
      </c>
      <c r="K3086" s="20">
        <v>0</v>
      </c>
      <c r="L3086" s="20">
        <v>11277</v>
      </c>
      <c r="M3086" s="20">
        <f t="shared" si="164"/>
        <v>55.009756097560974</v>
      </c>
      <c r="N3086" s="20">
        <v>23</v>
      </c>
      <c r="O3086" s="20">
        <v>6</v>
      </c>
      <c r="P3086" s="20">
        <v>2</v>
      </c>
      <c r="Q3086" s="20">
        <v>187745</v>
      </c>
      <c r="R3086" s="20">
        <f t="shared" si="165"/>
        <v>915.82926829268297</v>
      </c>
      <c r="S3086" s="5">
        <v>1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1</v>
      </c>
      <c r="AA3086" s="5">
        <v>0</v>
      </c>
      <c r="AB3086" s="5">
        <v>0</v>
      </c>
      <c r="AC3086" s="5">
        <v>1</v>
      </c>
      <c r="AD3086" s="5">
        <v>0</v>
      </c>
      <c r="AE3086" s="115">
        <v>66941</v>
      </c>
      <c r="AF3086" s="5">
        <v>0</v>
      </c>
    </row>
    <row r="3087" spans="1:32" x14ac:dyDescent="0.25">
      <c r="A3087" s="2">
        <v>2010</v>
      </c>
      <c r="B3087" s="1" t="s">
        <v>31</v>
      </c>
      <c r="C3087" s="20">
        <v>94</v>
      </c>
      <c r="D3087" s="20">
        <v>9555</v>
      </c>
      <c r="E3087" s="20">
        <f t="shared" si="166"/>
        <v>8470.7446808510649</v>
      </c>
      <c r="F3087" s="20">
        <v>3800</v>
      </c>
      <c r="G3087" s="20">
        <v>565</v>
      </c>
      <c r="H3087" s="20">
        <v>150</v>
      </c>
      <c r="I3087" s="20">
        <v>0</v>
      </c>
      <c r="J3087" s="20">
        <v>0</v>
      </c>
      <c r="K3087" s="20">
        <v>0</v>
      </c>
      <c r="L3087" s="20">
        <v>3105</v>
      </c>
      <c r="M3087" s="20">
        <f t="shared" si="164"/>
        <v>33.031914893617021</v>
      </c>
      <c r="N3087" s="20">
        <v>9</v>
      </c>
      <c r="O3087" s="20">
        <v>4</v>
      </c>
      <c r="P3087" s="20">
        <v>0</v>
      </c>
      <c r="Q3087" s="20">
        <v>36454</v>
      </c>
      <c r="R3087" s="20">
        <f t="shared" si="165"/>
        <v>387.80851063829789</v>
      </c>
      <c r="S3087" s="5">
        <v>1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1</v>
      </c>
      <c r="AA3087" s="5">
        <v>0</v>
      </c>
      <c r="AB3087" s="5">
        <v>0</v>
      </c>
      <c r="AC3087" s="5">
        <v>1</v>
      </c>
      <c r="AD3087" s="5">
        <v>0</v>
      </c>
      <c r="AE3087" s="115">
        <v>33072</v>
      </c>
      <c r="AF3087" s="5">
        <v>0</v>
      </c>
    </row>
    <row r="3088" spans="1:32" x14ac:dyDescent="0.25">
      <c r="A3088" s="2">
        <v>2010</v>
      </c>
      <c r="B3088" s="1" t="s">
        <v>31</v>
      </c>
      <c r="C3088" s="20">
        <v>172</v>
      </c>
      <c r="D3088" s="20">
        <v>13738</v>
      </c>
      <c r="E3088" s="20">
        <f t="shared" si="166"/>
        <v>6656.0077519379847</v>
      </c>
      <c r="F3088" s="20">
        <v>6342</v>
      </c>
      <c r="G3088" s="20">
        <v>1020</v>
      </c>
      <c r="H3088" s="20">
        <v>381</v>
      </c>
      <c r="I3088" s="20">
        <v>0</v>
      </c>
      <c r="J3088" s="20">
        <v>0</v>
      </c>
      <c r="K3088" s="20">
        <v>0</v>
      </c>
      <c r="L3088" s="20">
        <v>8567</v>
      </c>
      <c r="M3088" s="20">
        <f t="shared" si="164"/>
        <v>49.808139534883722</v>
      </c>
      <c r="N3088" s="20">
        <v>17</v>
      </c>
      <c r="O3088" s="20">
        <v>7</v>
      </c>
      <c r="P3088" s="20">
        <v>1</v>
      </c>
      <c r="Q3088" s="20">
        <v>214931</v>
      </c>
      <c r="R3088" s="20">
        <f t="shared" si="165"/>
        <v>1249.5988372093022</v>
      </c>
      <c r="S3088" s="5">
        <v>1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1</v>
      </c>
      <c r="AA3088" s="5">
        <v>0</v>
      </c>
      <c r="AB3088" s="5">
        <v>0</v>
      </c>
      <c r="AC3088" s="5">
        <v>1</v>
      </c>
      <c r="AD3088" s="5">
        <v>0</v>
      </c>
      <c r="AE3088" s="115">
        <v>49333</v>
      </c>
      <c r="AF3088" s="5">
        <v>0</v>
      </c>
    </row>
    <row r="3089" spans="1:32" x14ac:dyDescent="0.25">
      <c r="A3089" s="2">
        <v>2010</v>
      </c>
      <c r="B3089" s="1" t="s">
        <v>31</v>
      </c>
      <c r="C3089" s="20">
        <v>144</v>
      </c>
      <c r="D3089" s="20">
        <v>12694</v>
      </c>
      <c r="E3089" s="20">
        <f t="shared" si="166"/>
        <v>7346.0648148148139</v>
      </c>
      <c r="F3089" s="20">
        <v>2992</v>
      </c>
      <c r="G3089" s="20">
        <v>743</v>
      </c>
      <c r="H3089" s="20">
        <v>301</v>
      </c>
      <c r="I3089" s="20">
        <v>0</v>
      </c>
      <c r="J3089" s="20">
        <v>0</v>
      </c>
      <c r="K3089" s="20">
        <v>0</v>
      </c>
      <c r="L3089" s="20">
        <v>9274</v>
      </c>
      <c r="M3089" s="20">
        <f t="shared" si="164"/>
        <v>64.402777777777771</v>
      </c>
      <c r="N3089" s="20">
        <v>21</v>
      </c>
      <c r="O3089" s="20">
        <v>6</v>
      </c>
      <c r="P3089" s="20">
        <v>2</v>
      </c>
      <c r="Q3089" s="20">
        <v>67154</v>
      </c>
      <c r="R3089" s="20">
        <f t="shared" si="165"/>
        <v>466.34722222222223</v>
      </c>
      <c r="S3089" s="5">
        <v>1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  <c r="Z3089" s="5">
        <v>1</v>
      </c>
      <c r="AA3089" s="5">
        <v>0</v>
      </c>
      <c r="AB3089" s="5">
        <v>0</v>
      </c>
      <c r="AC3089" s="5">
        <v>1</v>
      </c>
      <c r="AD3089" s="5">
        <v>0</v>
      </c>
      <c r="AE3089" s="115">
        <v>39304</v>
      </c>
      <c r="AF3089" s="5">
        <v>1</v>
      </c>
    </row>
    <row r="3090" spans="1:32" x14ac:dyDescent="0.25">
      <c r="A3090" s="2">
        <v>2010</v>
      </c>
      <c r="B3090" s="1" t="s">
        <v>30</v>
      </c>
      <c r="C3090" s="20">
        <v>47</v>
      </c>
      <c r="D3090" s="20">
        <v>5152</v>
      </c>
      <c r="E3090" s="20">
        <f t="shared" si="166"/>
        <v>9134.7517730496456</v>
      </c>
      <c r="F3090" s="20">
        <v>2552</v>
      </c>
      <c r="G3090" s="20">
        <v>316</v>
      </c>
      <c r="H3090" s="20">
        <v>100</v>
      </c>
      <c r="I3090" s="20">
        <v>0</v>
      </c>
      <c r="J3090" s="20">
        <v>0</v>
      </c>
      <c r="K3090" s="20">
        <v>0</v>
      </c>
      <c r="L3090" s="20">
        <v>2696</v>
      </c>
      <c r="M3090" s="20">
        <f t="shared" si="164"/>
        <v>57.361702127659576</v>
      </c>
      <c r="N3090" s="20">
        <v>7</v>
      </c>
      <c r="O3090" s="20">
        <v>2</v>
      </c>
      <c r="P3090" s="20">
        <v>0</v>
      </c>
      <c r="Q3090" s="20">
        <v>6769</v>
      </c>
      <c r="R3090" s="20">
        <f t="shared" si="165"/>
        <v>144.02127659574469</v>
      </c>
      <c r="S3090" s="5">
        <v>1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1</v>
      </c>
      <c r="AA3090" s="5">
        <v>0</v>
      </c>
      <c r="AB3090" s="5">
        <v>0</v>
      </c>
      <c r="AC3090" s="5">
        <v>1</v>
      </c>
      <c r="AD3090" s="5">
        <v>0</v>
      </c>
      <c r="AE3090" s="115">
        <v>12462</v>
      </c>
      <c r="AF3090" s="5">
        <v>1</v>
      </c>
    </row>
    <row r="3091" spans="1:32" x14ac:dyDescent="0.25">
      <c r="A3091" s="2">
        <v>2010</v>
      </c>
      <c r="B3091" s="1" t="s">
        <v>30</v>
      </c>
      <c r="C3091" s="20">
        <v>44</v>
      </c>
      <c r="D3091" s="20">
        <v>4285</v>
      </c>
      <c r="E3091" s="20">
        <f t="shared" si="166"/>
        <v>8115.530303030303</v>
      </c>
      <c r="F3091" s="20">
        <v>2315</v>
      </c>
      <c r="G3091" s="20">
        <v>173</v>
      </c>
      <c r="H3091" s="20">
        <v>109</v>
      </c>
      <c r="I3091" s="20">
        <v>0</v>
      </c>
      <c r="J3091" s="20">
        <v>0</v>
      </c>
      <c r="K3091" s="20">
        <v>0</v>
      </c>
      <c r="L3091" s="20">
        <v>1704</v>
      </c>
      <c r="M3091" s="20">
        <f t="shared" si="164"/>
        <v>38.727272727272727</v>
      </c>
      <c r="N3091" s="20">
        <v>5</v>
      </c>
      <c r="O3091" s="20">
        <v>2</v>
      </c>
      <c r="P3091" s="20">
        <v>0</v>
      </c>
      <c r="Q3091" s="20">
        <v>23843</v>
      </c>
      <c r="R3091" s="20">
        <f t="shared" si="165"/>
        <v>541.88636363636363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1</v>
      </c>
      <c r="AA3091" s="5">
        <v>0</v>
      </c>
      <c r="AB3091" s="5">
        <v>0</v>
      </c>
      <c r="AC3091" s="5">
        <v>1</v>
      </c>
      <c r="AD3091" s="5">
        <v>0</v>
      </c>
      <c r="AE3091" s="115">
        <v>5937</v>
      </c>
      <c r="AF3091" s="5">
        <v>0</v>
      </c>
    </row>
    <row r="3092" spans="1:32" x14ac:dyDescent="0.25">
      <c r="A3092" s="2">
        <v>2010</v>
      </c>
      <c r="B3092" s="1" t="s">
        <v>30</v>
      </c>
      <c r="C3092" s="20">
        <v>10</v>
      </c>
      <c r="D3092" s="20">
        <v>747</v>
      </c>
      <c r="E3092" s="20">
        <f t="shared" si="166"/>
        <v>6225.0000000000009</v>
      </c>
      <c r="F3092" s="20">
        <v>943</v>
      </c>
      <c r="G3092" s="20">
        <v>0</v>
      </c>
      <c r="H3092" s="20">
        <v>0</v>
      </c>
      <c r="I3092" s="20">
        <v>0</v>
      </c>
      <c r="J3092" s="20">
        <v>0</v>
      </c>
      <c r="K3092" s="20">
        <v>0</v>
      </c>
      <c r="L3092" s="20">
        <v>2448</v>
      </c>
      <c r="M3092" s="20">
        <f t="shared" si="164"/>
        <v>244.8</v>
      </c>
      <c r="N3092" s="20">
        <v>5</v>
      </c>
      <c r="O3092" s="20">
        <v>3</v>
      </c>
      <c r="P3092" s="20">
        <v>0</v>
      </c>
      <c r="Q3092" s="20">
        <v>5132</v>
      </c>
      <c r="R3092" s="20">
        <f t="shared" si="165"/>
        <v>513.20000000000005</v>
      </c>
      <c r="S3092" s="5">
        <v>1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115">
        <v>1775</v>
      </c>
      <c r="AF3092" s="5">
        <v>0</v>
      </c>
    </row>
    <row r="3093" spans="1:32" x14ac:dyDescent="0.25">
      <c r="A3093" s="2">
        <v>2010</v>
      </c>
      <c r="B3093" s="1" t="s">
        <v>29</v>
      </c>
      <c r="C3093" s="20">
        <v>1</v>
      </c>
      <c r="D3093" s="20">
        <v>604</v>
      </c>
      <c r="E3093" s="20">
        <f t="shared" si="166"/>
        <v>50333.333333333336</v>
      </c>
      <c r="F3093" s="20">
        <v>1808</v>
      </c>
      <c r="G3093" s="20">
        <v>0</v>
      </c>
      <c r="H3093" s="20">
        <v>0</v>
      </c>
      <c r="I3093" s="20">
        <v>0</v>
      </c>
      <c r="J3093" s="20">
        <v>0</v>
      </c>
      <c r="K3093" s="20">
        <v>0</v>
      </c>
      <c r="L3093" s="20">
        <v>105</v>
      </c>
      <c r="M3093" s="20">
        <f t="shared" si="164"/>
        <v>105</v>
      </c>
      <c r="N3093" s="20">
        <v>1</v>
      </c>
      <c r="O3093" s="20">
        <v>0</v>
      </c>
      <c r="P3093" s="20">
        <v>0</v>
      </c>
      <c r="Q3093" s="20">
        <v>1142</v>
      </c>
      <c r="R3093" s="20">
        <f t="shared" si="165"/>
        <v>1142</v>
      </c>
      <c r="S3093" s="5">
        <v>1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115">
        <v>3917</v>
      </c>
      <c r="AF3093" s="5">
        <v>1</v>
      </c>
    </row>
    <row r="3094" spans="1:32" x14ac:dyDescent="0.25">
      <c r="A3094" s="2">
        <v>2010</v>
      </c>
      <c r="B3094" s="1" t="s">
        <v>36</v>
      </c>
      <c r="C3094" s="20">
        <v>13</v>
      </c>
      <c r="D3094" s="20">
        <v>467</v>
      </c>
      <c r="E3094" s="20">
        <f t="shared" si="166"/>
        <v>2993.5897435897432</v>
      </c>
      <c r="F3094" s="20">
        <v>6020</v>
      </c>
      <c r="G3094" s="20">
        <v>0</v>
      </c>
      <c r="H3094" s="20">
        <v>0</v>
      </c>
      <c r="I3094" s="20">
        <v>0</v>
      </c>
      <c r="J3094" s="20">
        <v>0</v>
      </c>
      <c r="K3094" s="20">
        <v>0</v>
      </c>
      <c r="L3094" s="20">
        <v>320</v>
      </c>
      <c r="M3094" s="20">
        <f t="shared" si="164"/>
        <v>24.615384615384617</v>
      </c>
      <c r="N3094" s="20">
        <v>0</v>
      </c>
      <c r="O3094" s="20">
        <v>1</v>
      </c>
      <c r="P3094" s="20">
        <v>0</v>
      </c>
      <c r="Q3094" s="20">
        <v>3217</v>
      </c>
      <c r="R3094" s="20">
        <f t="shared" si="165"/>
        <v>247.46153846153845</v>
      </c>
      <c r="S3094" s="5">
        <v>1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115">
        <v>5200</v>
      </c>
      <c r="AF3094" s="5">
        <v>0</v>
      </c>
    </row>
    <row r="3095" spans="1:32" x14ac:dyDescent="0.25">
      <c r="A3095" s="2">
        <v>2010</v>
      </c>
      <c r="B3095" s="1" t="s">
        <v>30</v>
      </c>
      <c r="C3095" s="20">
        <v>74</v>
      </c>
      <c r="D3095" s="20">
        <v>5488</v>
      </c>
      <c r="E3095" s="20">
        <f t="shared" si="166"/>
        <v>6180.1801801801803</v>
      </c>
      <c r="F3095" s="20">
        <v>4842</v>
      </c>
      <c r="G3095" s="20">
        <v>499</v>
      </c>
      <c r="H3095" s="20">
        <v>253</v>
      </c>
      <c r="I3095" s="20">
        <v>0</v>
      </c>
      <c r="J3095" s="20">
        <v>0</v>
      </c>
      <c r="K3095" s="20">
        <v>0</v>
      </c>
      <c r="L3095" s="20">
        <v>5640</v>
      </c>
      <c r="M3095" s="20">
        <f t="shared" si="164"/>
        <v>76.21621621621621</v>
      </c>
      <c r="N3095" s="20">
        <v>15</v>
      </c>
      <c r="O3095" s="20">
        <v>3</v>
      </c>
      <c r="P3095" s="20">
        <v>1</v>
      </c>
      <c r="Q3095" s="20">
        <v>44521</v>
      </c>
      <c r="R3095" s="20">
        <f t="shared" si="165"/>
        <v>601.6351351351351</v>
      </c>
      <c r="S3095" s="5">
        <v>1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1</v>
      </c>
      <c r="AA3095" s="5">
        <v>0</v>
      </c>
      <c r="AB3095" s="5">
        <v>0</v>
      </c>
      <c r="AC3095" s="5">
        <v>1</v>
      </c>
      <c r="AD3095" s="5">
        <v>0</v>
      </c>
      <c r="AE3095" s="115">
        <v>14118</v>
      </c>
      <c r="AF3095" s="5">
        <v>0</v>
      </c>
    </row>
    <row r="3096" spans="1:32" x14ac:dyDescent="0.25">
      <c r="A3096" s="2">
        <v>2010</v>
      </c>
      <c r="B3096" s="1" t="s">
        <v>36</v>
      </c>
      <c r="C3096" s="20">
        <v>62</v>
      </c>
      <c r="D3096" s="20">
        <v>4321</v>
      </c>
      <c r="E3096" s="20">
        <f t="shared" si="166"/>
        <v>5807.7956989247314</v>
      </c>
      <c r="F3096" s="20">
        <v>7774</v>
      </c>
      <c r="G3096" s="20">
        <v>522</v>
      </c>
      <c r="H3096" s="20">
        <v>301</v>
      </c>
      <c r="I3096" s="20">
        <v>0</v>
      </c>
      <c r="J3096" s="20">
        <v>0</v>
      </c>
      <c r="K3096" s="20">
        <v>0</v>
      </c>
      <c r="L3096" s="20">
        <v>8680</v>
      </c>
      <c r="M3096" s="20">
        <f t="shared" si="164"/>
        <v>140</v>
      </c>
      <c r="N3096" s="20">
        <v>25</v>
      </c>
      <c r="O3096" s="20">
        <v>4</v>
      </c>
      <c r="P3096" s="20">
        <v>5</v>
      </c>
      <c r="Q3096" s="20">
        <v>34668</v>
      </c>
      <c r="R3096" s="20">
        <f t="shared" si="165"/>
        <v>559.16129032258061</v>
      </c>
      <c r="S3096" s="5">
        <v>1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1</v>
      </c>
      <c r="AA3096" s="5">
        <v>0</v>
      </c>
      <c r="AB3096" s="5">
        <v>0</v>
      </c>
      <c r="AC3096" s="5">
        <v>1</v>
      </c>
      <c r="AD3096" s="5">
        <v>0</v>
      </c>
      <c r="AE3096" s="115">
        <v>11890</v>
      </c>
      <c r="AF3096" s="5">
        <v>0</v>
      </c>
    </row>
    <row r="3097" spans="1:32" x14ac:dyDescent="0.25">
      <c r="A3097" s="2">
        <v>2010</v>
      </c>
      <c r="B3097" s="1" t="s">
        <v>31</v>
      </c>
      <c r="C3097" s="20">
        <v>43</v>
      </c>
      <c r="D3097" s="20">
        <v>5760</v>
      </c>
      <c r="E3097" s="20">
        <f t="shared" si="166"/>
        <v>11162.79069767442</v>
      </c>
      <c r="F3097" s="20">
        <v>3623</v>
      </c>
      <c r="G3097" s="20">
        <v>0</v>
      </c>
      <c r="H3097" s="20">
        <v>0</v>
      </c>
      <c r="I3097" s="20">
        <v>0</v>
      </c>
      <c r="J3097" s="20">
        <v>0</v>
      </c>
      <c r="K3097" s="20">
        <v>0</v>
      </c>
      <c r="L3097" s="20">
        <v>1500</v>
      </c>
      <c r="M3097" s="20">
        <f t="shared" si="164"/>
        <v>34.883720930232556</v>
      </c>
      <c r="N3097" s="20">
        <v>13</v>
      </c>
      <c r="O3097" s="20">
        <v>6</v>
      </c>
      <c r="P3097" s="20">
        <v>0</v>
      </c>
      <c r="Q3097" s="20">
        <v>90421</v>
      </c>
      <c r="R3097" s="20">
        <f t="shared" si="165"/>
        <v>2102.8139534883721</v>
      </c>
      <c r="S3097" s="5">
        <v>1</v>
      </c>
      <c r="T3097" s="5">
        <v>1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0</v>
      </c>
      <c r="AD3097" s="5">
        <v>0</v>
      </c>
      <c r="AE3097" s="115">
        <v>18534</v>
      </c>
      <c r="AF3097" s="5">
        <v>1</v>
      </c>
    </row>
    <row r="3098" spans="1:32" x14ac:dyDescent="0.25">
      <c r="A3098" s="2">
        <v>2010</v>
      </c>
      <c r="B3098" s="1" t="s">
        <v>31</v>
      </c>
      <c r="C3098" s="20">
        <v>226</v>
      </c>
      <c r="D3098" s="20">
        <v>28040</v>
      </c>
      <c r="E3098" s="20">
        <f t="shared" si="166"/>
        <v>10339.233038348082</v>
      </c>
      <c r="F3098" s="20">
        <v>11296</v>
      </c>
      <c r="G3098" s="20">
        <v>2041</v>
      </c>
      <c r="H3098" s="20">
        <v>1002</v>
      </c>
      <c r="I3098" s="20">
        <v>0</v>
      </c>
      <c r="J3098" s="20">
        <v>0</v>
      </c>
      <c r="K3098" s="20">
        <v>0</v>
      </c>
      <c r="L3098" s="20">
        <v>19565</v>
      </c>
      <c r="M3098" s="20">
        <f t="shared" si="164"/>
        <v>86.570796460176993</v>
      </c>
      <c r="N3098" s="20">
        <v>43</v>
      </c>
      <c r="O3098" s="20">
        <v>14</v>
      </c>
      <c r="P3098" s="20">
        <v>2</v>
      </c>
      <c r="Q3098" s="20">
        <v>206784</v>
      </c>
      <c r="R3098" s="20">
        <f t="shared" si="165"/>
        <v>914.97345132743362</v>
      </c>
      <c r="S3098" s="5">
        <v>1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1</v>
      </c>
      <c r="AA3098" s="5">
        <v>0</v>
      </c>
      <c r="AB3098" s="5">
        <v>0</v>
      </c>
      <c r="AC3098" s="5">
        <v>1</v>
      </c>
      <c r="AD3098" s="5">
        <v>0</v>
      </c>
      <c r="AE3098" s="115">
        <v>104494</v>
      </c>
      <c r="AF3098" s="5">
        <v>0</v>
      </c>
    </row>
    <row r="3099" spans="1:32" x14ac:dyDescent="0.25">
      <c r="A3099" s="2">
        <v>2010</v>
      </c>
      <c r="B3099" s="1" t="s">
        <v>29</v>
      </c>
      <c r="C3099" s="20">
        <v>48</v>
      </c>
      <c r="D3099" s="20">
        <v>5285</v>
      </c>
      <c r="E3099" s="20">
        <f t="shared" si="166"/>
        <v>9175.3472222222226</v>
      </c>
      <c r="F3099" s="20">
        <v>1355</v>
      </c>
      <c r="G3099" s="20">
        <v>285</v>
      </c>
      <c r="H3099" s="20">
        <v>116</v>
      </c>
      <c r="I3099" s="20">
        <v>0</v>
      </c>
      <c r="J3099" s="20">
        <v>0</v>
      </c>
      <c r="K3099" s="20">
        <v>0</v>
      </c>
      <c r="L3099" s="20">
        <v>2277</v>
      </c>
      <c r="M3099" s="20">
        <f t="shared" si="164"/>
        <v>47.4375</v>
      </c>
      <c r="N3099" s="20">
        <v>8</v>
      </c>
      <c r="O3099" s="20">
        <v>3</v>
      </c>
      <c r="P3099" s="20">
        <v>2</v>
      </c>
      <c r="Q3099" s="20">
        <v>41458</v>
      </c>
      <c r="R3099" s="20">
        <f t="shared" si="165"/>
        <v>863.70833333333337</v>
      </c>
      <c r="S3099" s="5">
        <v>1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1</v>
      </c>
      <c r="AA3099" s="5">
        <v>0</v>
      </c>
      <c r="AB3099" s="5">
        <v>0</v>
      </c>
      <c r="AC3099" s="5">
        <v>1</v>
      </c>
      <c r="AD3099" s="5">
        <v>0</v>
      </c>
      <c r="AE3099" s="115">
        <v>10483</v>
      </c>
      <c r="AF3099" s="5">
        <v>0</v>
      </c>
    </row>
    <row r="3100" spans="1:32" x14ac:dyDescent="0.25">
      <c r="A3100" s="2">
        <v>2010</v>
      </c>
      <c r="B3100" s="1" t="s">
        <v>29</v>
      </c>
      <c r="C3100" s="20">
        <v>6</v>
      </c>
      <c r="D3100" s="20">
        <v>760</v>
      </c>
      <c r="E3100" s="20">
        <f t="shared" si="166"/>
        <v>10555.555555555555</v>
      </c>
      <c r="F3100" s="20">
        <v>384</v>
      </c>
      <c r="G3100" s="20">
        <v>0</v>
      </c>
      <c r="H3100" s="20">
        <v>0</v>
      </c>
      <c r="I3100" s="20">
        <v>0</v>
      </c>
      <c r="J3100" s="20">
        <v>0</v>
      </c>
      <c r="K3100" s="20">
        <v>0</v>
      </c>
      <c r="L3100" s="20">
        <v>150</v>
      </c>
      <c r="M3100" s="20">
        <f t="shared" si="164"/>
        <v>25</v>
      </c>
      <c r="N3100" s="20">
        <v>3</v>
      </c>
      <c r="O3100" s="20">
        <v>0</v>
      </c>
      <c r="P3100" s="20">
        <v>0</v>
      </c>
      <c r="Q3100" s="20">
        <v>8588</v>
      </c>
      <c r="R3100" s="20">
        <f t="shared" si="165"/>
        <v>1431.3333333333333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115">
        <v>370</v>
      </c>
      <c r="AF3100" s="5">
        <v>1</v>
      </c>
    </row>
    <row r="3101" spans="1:32" x14ac:dyDescent="0.25">
      <c r="A3101" s="2">
        <v>2010</v>
      </c>
      <c r="B3101" s="1" t="s">
        <v>31</v>
      </c>
      <c r="C3101" s="20">
        <v>35</v>
      </c>
      <c r="D3101" s="20">
        <v>3421</v>
      </c>
      <c r="E3101" s="20">
        <f t="shared" si="166"/>
        <v>8145.2380952380954</v>
      </c>
      <c r="F3101" s="21">
        <v>900</v>
      </c>
      <c r="G3101" s="20">
        <v>254</v>
      </c>
      <c r="H3101" s="20">
        <v>190</v>
      </c>
      <c r="I3101" s="20">
        <v>0</v>
      </c>
      <c r="J3101" s="20">
        <v>0</v>
      </c>
      <c r="K3101" s="20">
        <v>0</v>
      </c>
      <c r="L3101" s="20">
        <v>2220</v>
      </c>
      <c r="M3101" s="20">
        <f t="shared" si="164"/>
        <v>63.428571428571431</v>
      </c>
      <c r="N3101" s="20">
        <v>8</v>
      </c>
      <c r="O3101" s="20">
        <v>1</v>
      </c>
      <c r="P3101" s="20">
        <v>0</v>
      </c>
      <c r="Q3101" s="20">
        <v>39819</v>
      </c>
      <c r="R3101" s="20">
        <f t="shared" si="165"/>
        <v>1137.6857142857143</v>
      </c>
      <c r="S3101" s="5">
        <v>1</v>
      </c>
      <c r="T3101" s="5">
        <v>0</v>
      </c>
      <c r="U3101" s="5">
        <v>1</v>
      </c>
      <c r="V3101" s="5">
        <v>0</v>
      </c>
      <c r="W3101" s="5">
        <v>0</v>
      </c>
      <c r="X3101" s="5">
        <v>0</v>
      </c>
      <c r="Y3101" s="5">
        <v>0</v>
      </c>
      <c r="Z3101" s="5">
        <v>1</v>
      </c>
      <c r="AA3101" s="5">
        <v>0</v>
      </c>
      <c r="AB3101" s="5">
        <v>0</v>
      </c>
      <c r="AC3101" s="5">
        <v>1</v>
      </c>
      <c r="AD3101" s="5">
        <v>0</v>
      </c>
      <c r="AE3101" s="115">
        <v>18258</v>
      </c>
      <c r="AF3101" s="5">
        <v>0</v>
      </c>
    </row>
    <row r="3102" spans="1:32" x14ac:dyDescent="0.25">
      <c r="A3102" s="2">
        <v>2010</v>
      </c>
      <c r="B3102" s="1" t="s">
        <v>30</v>
      </c>
      <c r="C3102" s="20">
        <v>20</v>
      </c>
      <c r="D3102" s="20">
        <v>2640</v>
      </c>
      <c r="E3102" s="20">
        <f t="shared" si="166"/>
        <v>11000</v>
      </c>
      <c r="F3102" s="21">
        <v>1225</v>
      </c>
      <c r="G3102" s="20">
        <v>0</v>
      </c>
      <c r="H3102" s="20">
        <v>0</v>
      </c>
      <c r="I3102" s="20">
        <v>0</v>
      </c>
      <c r="J3102" s="20">
        <v>0</v>
      </c>
      <c r="K3102" s="20">
        <v>0</v>
      </c>
      <c r="L3102" s="20">
        <v>913</v>
      </c>
      <c r="M3102" s="20">
        <f t="shared" si="164"/>
        <v>45.65</v>
      </c>
      <c r="N3102" s="20">
        <v>4</v>
      </c>
      <c r="O3102" s="20">
        <v>1</v>
      </c>
      <c r="P3102" s="20">
        <v>0</v>
      </c>
      <c r="Q3102" s="20">
        <v>12331</v>
      </c>
      <c r="R3102" s="20">
        <f t="shared" si="165"/>
        <v>616.54999999999995</v>
      </c>
      <c r="S3102" s="5">
        <v>1</v>
      </c>
      <c r="T3102" s="5">
        <v>0</v>
      </c>
      <c r="U3102" s="5">
        <v>1</v>
      </c>
      <c r="V3102" s="5">
        <v>0</v>
      </c>
      <c r="W3102" s="5">
        <v>0</v>
      </c>
      <c r="X3102" s="5">
        <v>0</v>
      </c>
      <c r="Y3102" s="5">
        <v>0</v>
      </c>
      <c r="Z3102" s="5">
        <v>0</v>
      </c>
      <c r="AA3102" s="5">
        <v>0</v>
      </c>
      <c r="AB3102" s="5">
        <v>0</v>
      </c>
      <c r="AC3102" s="5">
        <v>0</v>
      </c>
      <c r="AD3102" s="5">
        <v>0</v>
      </c>
      <c r="AE3102" s="115">
        <v>8571</v>
      </c>
      <c r="AF3102" s="5">
        <v>0</v>
      </c>
    </row>
    <row r="3103" spans="1:32" x14ac:dyDescent="0.25">
      <c r="A3103" s="2">
        <v>2010</v>
      </c>
      <c r="B3103" s="1" t="s">
        <v>31</v>
      </c>
      <c r="C3103" s="20">
        <v>930</v>
      </c>
      <c r="D3103" s="20">
        <v>126410</v>
      </c>
      <c r="E3103" s="20">
        <f t="shared" si="166"/>
        <v>11327.060931899643</v>
      </c>
      <c r="F3103" s="21">
        <v>4913</v>
      </c>
      <c r="G3103" s="20">
        <v>0</v>
      </c>
      <c r="H3103" s="20">
        <v>0</v>
      </c>
      <c r="I3103" s="20">
        <v>0</v>
      </c>
      <c r="J3103" s="20">
        <v>1151</v>
      </c>
      <c r="K3103" s="20">
        <v>61</v>
      </c>
      <c r="L3103" s="20">
        <v>140</v>
      </c>
      <c r="M3103" s="20">
        <f t="shared" si="164"/>
        <v>0.15053763440860216</v>
      </c>
      <c r="N3103" s="20">
        <v>58</v>
      </c>
      <c r="O3103" s="20">
        <v>0</v>
      </c>
      <c r="P3103" s="20">
        <v>2</v>
      </c>
      <c r="Q3103" s="20">
        <v>493383</v>
      </c>
      <c r="R3103" s="20">
        <f t="shared" si="165"/>
        <v>530.51935483870966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1</v>
      </c>
      <c r="AC3103" s="5">
        <v>0</v>
      </c>
      <c r="AD3103" s="5">
        <v>1</v>
      </c>
      <c r="AE3103" s="115">
        <v>765362</v>
      </c>
      <c r="AF3103" s="5">
        <v>1</v>
      </c>
    </row>
    <row r="3104" spans="1:32" x14ac:dyDescent="0.25">
      <c r="A3104" s="2">
        <v>2010</v>
      </c>
      <c r="B3104" s="1" t="s">
        <v>31</v>
      </c>
      <c r="C3104" s="20">
        <v>54</v>
      </c>
      <c r="D3104" s="20">
        <v>4819</v>
      </c>
      <c r="E3104" s="20">
        <f t="shared" si="166"/>
        <v>7436.7283950617284</v>
      </c>
      <c r="F3104" s="21">
        <v>3836</v>
      </c>
      <c r="G3104" s="20">
        <v>448</v>
      </c>
      <c r="H3104" s="20">
        <v>179</v>
      </c>
      <c r="I3104" s="20">
        <v>0</v>
      </c>
      <c r="J3104" s="20">
        <v>0</v>
      </c>
      <c r="K3104" s="20">
        <v>0</v>
      </c>
      <c r="L3104" s="20">
        <v>1835</v>
      </c>
      <c r="M3104" s="20">
        <f t="shared" si="164"/>
        <v>33.981481481481481</v>
      </c>
      <c r="N3104" s="20">
        <v>8</v>
      </c>
      <c r="O3104" s="20">
        <v>0</v>
      </c>
      <c r="P3104" s="20">
        <v>2</v>
      </c>
      <c r="Q3104" s="20">
        <v>31724</v>
      </c>
      <c r="R3104" s="20">
        <f t="shared" si="165"/>
        <v>587.48148148148152</v>
      </c>
      <c r="S3104" s="5">
        <v>1</v>
      </c>
      <c r="T3104" s="5">
        <v>0</v>
      </c>
      <c r="U3104" s="5">
        <v>1</v>
      </c>
      <c r="V3104" s="5">
        <v>0</v>
      </c>
      <c r="W3104" s="5">
        <v>0</v>
      </c>
      <c r="X3104" s="5">
        <v>0</v>
      </c>
      <c r="Y3104" s="5">
        <v>0</v>
      </c>
      <c r="Z3104" s="5">
        <v>1</v>
      </c>
      <c r="AA3104" s="5">
        <v>0</v>
      </c>
      <c r="AB3104" s="5">
        <v>0</v>
      </c>
      <c r="AC3104" s="5">
        <v>1</v>
      </c>
      <c r="AD3104" s="5">
        <v>0</v>
      </c>
      <c r="AE3104" s="115">
        <v>19627</v>
      </c>
      <c r="AF3104" s="5">
        <v>0</v>
      </c>
    </row>
    <row r="3105" spans="1:32" x14ac:dyDescent="0.25">
      <c r="A3105" s="2">
        <v>2010</v>
      </c>
      <c r="B3105" s="1" t="s">
        <v>29</v>
      </c>
      <c r="C3105" s="20">
        <v>13</v>
      </c>
      <c r="D3105" s="20">
        <v>1286</v>
      </c>
      <c r="E3105" s="20">
        <f t="shared" si="166"/>
        <v>8243.5897435897423</v>
      </c>
      <c r="F3105" s="21">
        <v>1045</v>
      </c>
      <c r="G3105" s="20">
        <v>0</v>
      </c>
      <c r="H3105" s="20">
        <v>0</v>
      </c>
      <c r="I3105" s="20">
        <v>0</v>
      </c>
      <c r="J3105" s="20">
        <v>0</v>
      </c>
      <c r="K3105" s="20">
        <v>0</v>
      </c>
      <c r="L3105" s="20">
        <v>600</v>
      </c>
      <c r="M3105" s="20">
        <f t="shared" si="164"/>
        <v>46.153846153846153</v>
      </c>
      <c r="N3105" s="20">
        <v>2</v>
      </c>
      <c r="O3105" s="20">
        <v>2</v>
      </c>
      <c r="P3105" s="20">
        <v>1</v>
      </c>
      <c r="Q3105" s="20">
        <v>7281</v>
      </c>
      <c r="R3105" s="20">
        <f t="shared" si="165"/>
        <v>560.07692307692309</v>
      </c>
      <c r="S3105" s="5">
        <v>1</v>
      </c>
      <c r="T3105" s="5">
        <v>0</v>
      </c>
      <c r="U3105" s="5">
        <v>1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115">
        <v>4051</v>
      </c>
      <c r="AF3105" s="5">
        <v>1</v>
      </c>
    </row>
    <row r="3106" spans="1:32" x14ac:dyDescent="0.25">
      <c r="A3106" s="2">
        <v>2010</v>
      </c>
      <c r="B3106" s="1" t="s">
        <v>29</v>
      </c>
      <c r="C3106" s="20">
        <v>112</v>
      </c>
      <c r="D3106" s="20">
        <v>17489</v>
      </c>
      <c r="E3106" s="20">
        <f t="shared" si="166"/>
        <v>13012.648809523811</v>
      </c>
      <c r="F3106" s="21">
        <v>3401</v>
      </c>
      <c r="G3106" s="20">
        <v>0</v>
      </c>
      <c r="H3106" s="20">
        <v>0</v>
      </c>
      <c r="I3106" s="20">
        <v>6308</v>
      </c>
      <c r="J3106" s="20">
        <v>0</v>
      </c>
      <c r="K3106" s="20">
        <v>0</v>
      </c>
      <c r="L3106" s="20">
        <v>5545</v>
      </c>
      <c r="M3106" s="20">
        <f t="shared" si="164"/>
        <v>49.508928571428569</v>
      </c>
      <c r="N3106" s="20">
        <v>15</v>
      </c>
      <c r="O3106" s="20">
        <v>2</v>
      </c>
      <c r="P3106" s="20">
        <v>0</v>
      </c>
      <c r="Q3106" s="20">
        <v>557462</v>
      </c>
      <c r="R3106" s="20">
        <f t="shared" si="165"/>
        <v>4977.3392857142853</v>
      </c>
      <c r="S3106" s="5">
        <v>1</v>
      </c>
      <c r="T3106" s="5">
        <v>0</v>
      </c>
      <c r="U3106" s="5">
        <v>1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1</v>
      </c>
      <c r="AB3106" s="5">
        <v>0</v>
      </c>
      <c r="AC3106" s="5">
        <v>0</v>
      </c>
      <c r="AD3106" s="5">
        <v>0</v>
      </c>
      <c r="AE3106" s="115">
        <v>90408</v>
      </c>
      <c r="AF3106" s="5">
        <v>0</v>
      </c>
    </row>
    <row r="3107" spans="1:32" x14ac:dyDescent="0.25">
      <c r="A3107" s="2">
        <v>2010</v>
      </c>
      <c r="B3107" s="1" t="s">
        <v>29</v>
      </c>
      <c r="C3107" s="20">
        <v>56</v>
      </c>
      <c r="D3107" s="20">
        <v>7203</v>
      </c>
      <c r="E3107" s="20">
        <f t="shared" si="166"/>
        <v>10718.75</v>
      </c>
      <c r="F3107" s="21">
        <v>695</v>
      </c>
      <c r="G3107" s="20">
        <v>131</v>
      </c>
      <c r="H3107" s="20">
        <v>83</v>
      </c>
      <c r="I3107" s="20">
        <v>0</v>
      </c>
      <c r="J3107" s="20">
        <v>0</v>
      </c>
      <c r="K3107" s="20">
        <v>0</v>
      </c>
      <c r="L3107" s="20">
        <v>3537</v>
      </c>
      <c r="M3107" s="20">
        <f t="shared" si="164"/>
        <v>63.160714285714285</v>
      </c>
      <c r="N3107" s="20">
        <v>14</v>
      </c>
      <c r="O3107" s="20">
        <v>2</v>
      </c>
      <c r="P3107" s="20">
        <v>2</v>
      </c>
      <c r="Q3107" s="20">
        <v>66094</v>
      </c>
      <c r="R3107" s="20">
        <f t="shared" si="165"/>
        <v>1180.25</v>
      </c>
      <c r="S3107" s="5">
        <v>1</v>
      </c>
      <c r="T3107" s="5">
        <v>0</v>
      </c>
      <c r="U3107" s="5">
        <v>1</v>
      </c>
      <c r="V3107" s="5">
        <v>0</v>
      </c>
      <c r="W3107" s="5">
        <v>0</v>
      </c>
      <c r="X3107" s="5">
        <v>0</v>
      </c>
      <c r="Y3107" s="5">
        <v>0</v>
      </c>
      <c r="Z3107" s="5">
        <v>1</v>
      </c>
      <c r="AA3107" s="5">
        <v>0</v>
      </c>
      <c r="AB3107" s="5">
        <v>0</v>
      </c>
      <c r="AC3107" s="5">
        <v>1</v>
      </c>
      <c r="AD3107" s="5">
        <v>0</v>
      </c>
      <c r="AE3107" s="115">
        <v>14014</v>
      </c>
      <c r="AF3107" s="5">
        <v>1</v>
      </c>
    </row>
    <row r="3108" spans="1:32" x14ac:dyDescent="0.25">
      <c r="A3108" s="2">
        <v>2010</v>
      </c>
      <c r="B3108" s="1" t="s">
        <v>29</v>
      </c>
      <c r="C3108" s="20">
        <v>128</v>
      </c>
      <c r="D3108" s="20">
        <v>14002</v>
      </c>
      <c r="E3108" s="20">
        <f t="shared" si="166"/>
        <v>9115.8854166666661</v>
      </c>
      <c r="F3108" s="21">
        <v>2748</v>
      </c>
      <c r="G3108" s="20">
        <v>980</v>
      </c>
      <c r="H3108" s="20">
        <v>450</v>
      </c>
      <c r="I3108" s="20">
        <v>0</v>
      </c>
      <c r="J3108" s="20">
        <v>0</v>
      </c>
      <c r="K3108" s="20">
        <v>0</v>
      </c>
      <c r="L3108" s="20">
        <v>324</v>
      </c>
      <c r="M3108" s="20">
        <f t="shared" si="164"/>
        <v>2.53125</v>
      </c>
      <c r="N3108" s="20">
        <v>2</v>
      </c>
      <c r="O3108" s="20">
        <v>0</v>
      </c>
      <c r="P3108" s="20">
        <v>0</v>
      </c>
      <c r="Q3108" s="20">
        <v>27391</v>
      </c>
      <c r="R3108" s="20">
        <f t="shared" si="165"/>
        <v>213.9921875</v>
      </c>
      <c r="S3108" s="5">
        <v>0</v>
      </c>
      <c r="T3108" s="5">
        <v>0</v>
      </c>
      <c r="U3108" s="5">
        <v>1</v>
      </c>
      <c r="V3108" s="5">
        <v>0</v>
      </c>
      <c r="W3108" s="5">
        <v>0</v>
      </c>
      <c r="X3108" s="5">
        <v>0</v>
      </c>
      <c r="Y3108" s="5">
        <v>0</v>
      </c>
      <c r="Z3108" s="5">
        <v>1</v>
      </c>
      <c r="AA3108" s="5">
        <v>0</v>
      </c>
      <c r="AB3108" s="5">
        <v>0</v>
      </c>
      <c r="AC3108" s="5">
        <v>1</v>
      </c>
      <c r="AD3108" s="5">
        <v>0</v>
      </c>
      <c r="AE3108" s="115">
        <v>45904</v>
      </c>
      <c r="AF3108" s="5">
        <v>1</v>
      </c>
    </row>
    <row r="3109" spans="1:32" x14ac:dyDescent="0.25">
      <c r="A3109" s="2">
        <v>2010</v>
      </c>
      <c r="B3109" s="1" t="s">
        <v>29</v>
      </c>
      <c r="C3109" s="20">
        <v>5</v>
      </c>
      <c r="D3109" s="20">
        <v>631</v>
      </c>
      <c r="E3109" s="20">
        <f t="shared" si="166"/>
        <v>10516.666666666668</v>
      </c>
      <c r="F3109" s="21">
        <v>220</v>
      </c>
      <c r="G3109" s="20">
        <v>0</v>
      </c>
      <c r="H3109" s="20">
        <v>0</v>
      </c>
      <c r="I3109" s="20">
        <v>0</v>
      </c>
      <c r="J3109" s="20">
        <v>0</v>
      </c>
      <c r="K3109" s="20">
        <v>0</v>
      </c>
      <c r="L3109" s="20">
        <v>1081</v>
      </c>
      <c r="M3109" s="20">
        <f t="shared" si="164"/>
        <v>216.2</v>
      </c>
      <c r="N3109" s="20">
        <v>3</v>
      </c>
      <c r="O3109" s="20">
        <v>1</v>
      </c>
      <c r="P3109" s="20">
        <v>0</v>
      </c>
      <c r="Q3109" s="20">
        <v>12076</v>
      </c>
      <c r="R3109" s="20">
        <f t="shared" si="165"/>
        <v>2415.1999999999998</v>
      </c>
      <c r="S3109" s="5">
        <v>1</v>
      </c>
      <c r="T3109" s="5">
        <v>0</v>
      </c>
      <c r="U3109" s="5">
        <v>1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115">
        <v>3131</v>
      </c>
      <c r="AF3109" s="5">
        <v>1</v>
      </c>
    </row>
    <row r="3110" spans="1:32" x14ac:dyDescent="0.25">
      <c r="A3110" s="2">
        <v>2010</v>
      </c>
      <c r="B3110" s="1" t="s">
        <v>29</v>
      </c>
      <c r="C3110" s="20">
        <v>4</v>
      </c>
      <c r="D3110" s="20">
        <v>435</v>
      </c>
      <c r="E3110" s="20">
        <f t="shared" si="166"/>
        <v>9062.5</v>
      </c>
      <c r="F3110" s="21">
        <v>310</v>
      </c>
      <c r="G3110" s="20">
        <v>0</v>
      </c>
      <c r="H3110" s="20">
        <v>0</v>
      </c>
      <c r="I3110" s="20">
        <v>0</v>
      </c>
      <c r="J3110" s="20">
        <v>0</v>
      </c>
      <c r="K3110" s="20">
        <v>0</v>
      </c>
      <c r="L3110" s="20">
        <v>276</v>
      </c>
      <c r="M3110" s="20">
        <f t="shared" si="164"/>
        <v>69</v>
      </c>
      <c r="N3110" s="20">
        <v>2</v>
      </c>
      <c r="O3110" s="20">
        <v>1</v>
      </c>
      <c r="P3110" s="20">
        <v>0</v>
      </c>
      <c r="Q3110" s="20">
        <v>1344</v>
      </c>
      <c r="R3110" s="20">
        <f t="shared" si="165"/>
        <v>336</v>
      </c>
      <c r="S3110" s="5">
        <v>1</v>
      </c>
      <c r="T3110" s="5">
        <v>0</v>
      </c>
      <c r="U3110" s="5">
        <v>1</v>
      </c>
      <c r="V3110" s="5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115">
        <v>1543</v>
      </c>
      <c r="AF3110" s="5">
        <v>1</v>
      </c>
    </row>
    <row r="3111" spans="1:32" x14ac:dyDescent="0.25">
      <c r="A3111" s="2">
        <v>2010</v>
      </c>
      <c r="B3111" s="1" t="s">
        <v>29</v>
      </c>
      <c r="C3111" s="20">
        <v>35</v>
      </c>
      <c r="D3111" s="20">
        <v>4704</v>
      </c>
      <c r="E3111" s="20">
        <f t="shared" si="166"/>
        <v>11200.000000000002</v>
      </c>
      <c r="F3111" s="21">
        <v>1449</v>
      </c>
      <c r="G3111" s="20">
        <v>9</v>
      </c>
      <c r="H3111" s="20">
        <v>0</v>
      </c>
      <c r="I3111" s="20">
        <v>0</v>
      </c>
      <c r="J3111" s="20">
        <v>0</v>
      </c>
      <c r="K3111" s="20">
        <v>0</v>
      </c>
      <c r="L3111" s="20">
        <v>1619</v>
      </c>
      <c r="M3111" s="20">
        <f t="shared" si="164"/>
        <v>46.25714285714286</v>
      </c>
      <c r="N3111" s="20">
        <v>4</v>
      </c>
      <c r="O3111" s="20">
        <v>2</v>
      </c>
      <c r="P3111" s="20">
        <v>0</v>
      </c>
      <c r="Q3111" s="20">
        <v>66797</v>
      </c>
      <c r="R3111" s="20">
        <f t="shared" si="165"/>
        <v>1908.4857142857143</v>
      </c>
      <c r="S3111" s="5">
        <v>1</v>
      </c>
      <c r="T3111" s="5">
        <v>0</v>
      </c>
      <c r="U3111" s="5">
        <v>1</v>
      </c>
      <c r="V3111" s="5">
        <v>0</v>
      </c>
      <c r="W3111" s="5">
        <v>0</v>
      </c>
      <c r="X3111" s="5">
        <v>0</v>
      </c>
      <c r="Y3111" s="5">
        <v>0</v>
      </c>
      <c r="Z3111" s="5">
        <v>1</v>
      </c>
      <c r="AA3111" s="5">
        <v>0</v>
      </c>
      <c r="AB3111" s="5">
        <v>0</v>
      </c>
      <c r="AC3111" s="5">
        <v>0</v>
      </c>
      <c r="AD3111" s="5">
        <v>0</v>
      </c>
      <c r="AE3111" s="115">
        <v>17100</v>
      </c>
      <c r="AF3111" s="5">
        <v>1</v>
      </c>
    </row>
    <row r="3112" spans="1:32" x14ac:dyDescent="0.25">
      <c r="A3112" s="2">
        <v>2010</v>
      </c>
      <c r="B3112" s="1" t="s">
        <v>30</v>
      </c>
      <c r="C3112" s="20">
        <v>57</v>
      </c>
      <c r="D3112" s="20">
        <v>3945</v>
      </c>
      <c r="E3112" s="20">
        <f t="shared" si="166"/>
        <v>5767.5438596491231</v>
      </c>
      <c r="F3112" s="20">
        <v>4357</v>
      </c>
      <c r="G3112" s="20">
        <v>842</v>
      </c>
      <c r="H3112" s="20">
        <v>405</v>
      </c>
      <c r="I3112" s="20">
        <v>0</v>
      </c>
      <c r="J3112" s="20">
        <v>0</v>
      </c>
      <c r="K3112" s="20">
        <v>0</v>
      </c>
      <c r="L3112" s="20">
        <v>3942</v>
      </c>
      <c r="M3112" s="20">
        <f t="shared" si="164"/>
        <v>69.15789473684211</v>
      </c>
      <c r="N3112" s="20">
        <v>10</v>
      </c>
      <c r="O3112" s="20">
        <v>5</v>
      </c>
      <c r="P3112" s="20">
        <v>0</v>
      </c>
      <c r="Q3112" s="20">
        <v>25919</v>
      </c>
      <c r="R3112" s="20">
        <f t="shared" si="165"/>
        <v>454.71929824561403</v>
      </c>
      <c r="S3112" s="5">
        <v>1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1</v>
      </c>
      <c r="AA3112" s="5">
        <v>0</v>
      </c>
      <c r="AB3112" s="5">
        <v>0</v>
      </c>
      <c r="AC3112" s="5">
        <v>1</v>
      </c>
      <c r="AD3112" s="5">
        <v>0</v>
      </c>
      <c r="AE3112" s="115">
        <v>11222</v>
      </c>
      <c r="AF3112" s="5">
        <v>1</v>
      </c>
    </row>
    <row r="3113" spans="1:32" x14ac:dyDescent="0.25">
      <c r="A3113" s="2">
        <v>2010</v>
      </c>
      <c r="B3113" s="1" t="s">
        <v>29</v>
      </c>
      <c r="C3113" s="20">
        <v>30</v>
      </c>
      <c r="D3113" s="20">
        <v>2638</v>
      </c>
      <c r="E3113" s="20">
        <f t="shared" si="166"/>
        <v>7327.7777777777783</v>
      </c>
      <c r="F3113" s="20">
        <v>2704</v>
      </c>
      <c r="G3113" s="20">
        <v>275</v>
      </c>
      <c r="H3113" s="20">
        <v>113</v>
      </c>
      <c r="I3113" s="20">
        <v>0</v>
      </c>
      <c r="J3113" s="20">
        <v>0</v>
      </c>
      <c r="K3113" s="20">
        <v>0</v>
      </c>
      <c r="L3113" s="20">
        <v>3412</v>
      </c>
      <c r="M3113" s="20">
        <f t="shared" si="164"/>
        <v>113.73333333333333</v>
      </c>
      <c r="N3113" s="20">
        <v>13</v>
      </c>
      <c r="O3113" s="20">
        <v>4</v>
      </c>
      <c r="P3113" s="20">
        <v>0</v>
      </c>
      <c r="Q3113" s="20">
        <v>16795</v>
      </c>
      <c r="R3113" s="20">
        <f t="shared" si="165"/>
        <v>559.83333333333337</v>
      </c>
      <c r="S3113" s="5">
        <v>1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1</v>
      </c>
      <c r="AA3113" s="5">
        <v>0</v>
      </c>
      <c r="AB3113" s="5">
        <v>0</v>
      </c>
      <c r="AC3113" s="5">
        <v>1</v>
      </c>
      <c r="AD3113" s="5">
        <v>0</v>
      </c>
      <c r="AE3113" s="115">
        <v>8540</v>
      </c>
      <c r="AF3113" s="5">
        <v>1</v>
      </c>
    </row>
    <row r="3114" spans="1:32" x14ac:dyDescent="0.25">
      <c r="A3114" s="2">
        <v>2010</v>
      </c>
      <c r="B3114" s="1" t="s">
        <v>31</v>
      </c>
      <c r="C3114" s="20">
        <v>75</v>
      </c>
      <c r="D3114" s="20">
        <v>8511</v>
      </c>
      <c r="E3114" s="20">
        <f t="shared" si="166"/>
        <v>9456.6666666666679</v>
      </c>
      <c r="F3114" s="20">
        <v>4487</v>
      </c>
      <c r="G3114" s="20">
        <v>1028</v>
      </c>
      <c r="H3114" s="20">
        <v>307</v>
      </c>
      <c r="I3114" s="20">
        <v>0</v>
      </c>
      <c r="J3114" s="20">
        <v>0</v>
      </c>
      <c r="K3114" s="20">
        <v>0</v>
      </c>
      <c r="L3114" s="20">
        <v>5171</v>
      </c>
      <c r="M3114" s="20">
        <f t="shared" si="164"/>
        <v>68.946666666666673</v>
      </c>
      <c r="N3114" s="20">
        <v>13</v>
      </c>
      <c r="O3114" s="20">
        <v>5</v>
      </c>
      <c r="P3114" s="20">
        <v>1</v>
      </c>
      <c r="Q3114" s="20">
        <v>56050</v>
      </c>
      <c r="R3114" s="20">
        <f t="shared" si="165"/>
        <v>747.33333333333337</v>
      </c>
      <c r="S3114" s="5">
        <v>1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1</v>
      </c>
      <c r="AA3114" s="5">
        <v>0</v>
      </c>
      <c r="AB3114" s="5">
        <v>0</v>
      </c>
      <c r="AC3114" s="5">
        <v>1</v>
      </c>
      <c r="AD3114" s="5">
        <v>0</v>
      </c>
      <c r="AE3114" s="115">
        <v>22781</v>
      </c>
      <c r="AF3114" s="5">
        <v>1</v>
      </c>
    </row>
    <row r="3115" spans="1:32" x14ac:dyDescent="0.25">
      <c r="A3115" s="2">
        <v>2010</v>
      </c>
      <c r="B3115" s="1" t="s">
        <v>30</v>
      </c>
      <c r="C3115" s="20">
        <v>97</v>
      </c>
      <c r="D3115" s="20">
        <v>9447</v>
      </c>
      <c r="E3115" s="20">
        <f t="shared" si="166"/>
        <v>8115.9793814432996</v>
      </c>
      <c r="F3115" s="20">
        <v>4023</v>
      </c>
      <c r="G3115" s="20">
        <v>1122</v>
      </c>
      <c r="H3115" s="20">
        <v>436</v>
      </c>
      <c r="I3115" s="20">
        <v>0</v>
      </c>
      <c r="J3115" s="20">
        <v>0</v>
      </c>
      <c r="K3115" s="20">
        <v>0</v>
      </c>
      <c r="L3115" s="20">
        <v>6488</v>
      </c>
      <c r="M3115" s="20">
        <f t="shared" si="164"/>
        <v>66.886597938144334</v>
      </c>
      <c r="N3115" s="20">
        <v>25</v>
      </c>
      <c r="O3115" s="20">
        <v>5</v>
      </c>
      <c r="P3115" s="20">
        <v>0</v>
      </c>
      <c r="Q3115" s="20">
        <v>62199</v>
      </c>
      <c r="R3115" s="20">
        <f t="shared" si="165"/>
        <v>641.2268041237113</v>
      </c>
      <c r="S3115" s="5">
        <v>1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1</v>
      </c>
      <c r="AA3115" s="5">
        <v>0</v>
      </c>
      <c r="AB3115" s="5">
        <v>0</v>
      </c>
      <c r="AC3115" s="5">
        <v>1</v>
      </c>
      <c r="AD3115" s="5">
        <v>0</v>
      </c>
      <c r="AE3115" s="115">
        <v>27400</v>
      </c>
      <c r="AF3115" s="5">
        <v>1</v>
      </c>
    </row>
    <row r="3116" spans="1:32" x14ac:dyDescent="0.25">
      <c r="A3116" s="2">
        <v>2010</v>
      </c>
      <c r="B3116" s="1" t="s">
        <v>30</v>
      </c>
      <c r="C3116" s="20">
        <v>2</v>
      </c>
      <c r="D3116" s="20">
        <v>120</v>
      </c>
      <c r="E3116" s="20">
        <f t="shared" si="166"/>
        <v>5000</v>
      </c>
      <c r="F3116" s="20">
        <v>145</v>
      </c>
      <c r="G3116" s="20">
        <v>0</v>
      </c>
      <c r="H3116" s="20">
        <v>0</v>
      </c>
      <c r="I3116" s="20">
        <v>0</v>
      </c>
      <c r="J3116" s="20">
        <v>0</v>
      </c>
      <c r="K3116" s="20">
        <v>0</v>
      </c>
      <c r="L3116" s="20">
        <v>106</v>
      </c>
      <c r="M3116" s="20">
        <f t="shared" si="164"/>
        <v>53</v>
      </c>
      <c r="N3116" s="20">
        <v>0</v>
      </c>
      <c r="O3116" s="20">
        <v>0</v>
      </c>
      <c r="P3116" s="20">
        <v>0</v>
      </c>
      <c r="Q3116" s="20">
        <v>24240</v>
      </c>
      <c r="R3116" s="20">
        <f t="shared" si="165"/>
        <v>12120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115">
        <v>1752</v>
      </c>
      <c r="AF3116" s="5">
        <v>0</v>
      </c>
    </row>
    <row r="3117" spans="1:32" x14ac:dyDescent="0.25">
      <c r="A3117" s="2">
        <v>2010</v>
      </c>
      <c r="B3117" s="1" t="s">
        <v>33</v>
      </c>
      <c r="C3117" s="20">
        <v>113</v>
      </c>
      <c r="D3117" s="20">
        <v>10074</v>
      </c>
      <c r="E3117" s="20">
        <f t="shared" si="166"/>
        <v>7429.20353982301</v>
      </c>
      <c r="F3117" s="20">
        <v>7623</v>
      </c>
      <c r="G3117" s="20">
        <v>0</v>
      </c>
      <c r="H3117" s="20">
        <v>0</v>
      </c>
      <c r="I3117" s="20">
        <v>0</v>
      </c>
      <c r="J3117" s="20">
        <v>0</v>
      </c>
      <c r="K3117" s="20">
        <v>0</v>
      </c>
      <c r="L3117" s="20">
        <v>14092</v>
      </c>
      <c r="M3117" s="20">
        <f t="shared" si="164"/>
        <v>124.70796460176992</v>
      </c>
      <c r="N3117" s="20">
        <v>32</v>
      </c>
      <c r="O3117" s="20">
        <v>21</v>
      </c>
      <c r="P3117" s="20">
        <v>2</v>
      </c>
      <c r="Q3117" s="20">
        <v>97934</v>
      </c>
      <c r="R3117" s="20">
        <f t="shared" si="165"/>
        <v>866.67256637168146</v>
      </c>
      <c r="S3117" s="5">
        <v>1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115">
        <v>54611</v>
      </c>
      <c r="AF3117" s="5">
        <v>1</v>
      </c>
    </row>
    <row r="3118" spans="1:32" x14ac:dyDescent="0.25">
      <c r="A3118" s="2">
        <v>2010</v>
      </c>
      <c r="B3118" s="1" t="s">
        <v>31</v>
      </c>
      <c r="C3118" s="20">
        <v>105</v>
      </c>
      <c r="D3118" s="20">
        <v>9015</v>
      </c>
      <c r="E3118" s="20">
        <f t="shared" si="166"/>
        <v>7154.7619047619055</v>
      </c>
      <c r="F3118" s="20">
        <v>4405</v>
      </c>
      <c r="G3118" s="20">
        <v>1708</v>
      </c>
      <c r="H3118" s="20">
        <v>456</v>
      </c>
      <c r="I3118" s="20">
        <v>0</v>
      </c>
      <c r="J3118" s="20">
        <v>0</v>
      </c>
      <c r="K3118" s="20">
        <v>0</v>
      </c>
      <c r="L3118" s="20">
        <v>8209</v>
      </c>
      <c r="M3118" s="20">
        <f t="shared" si="164"/>
        <v>78.180952380952377</v>
      </c>
      <c r="N3118" s="20">
        <v>19</v>
      </c>
      <c r="O3118" s="20">
        <v>5</v>
      </c>
      <c r="P3118" s="20">
        <v>0</v>
      </c>
      <c r="Q3118" s="20">
        <v>91972</v>
      </c>
      <c r="R3118" s="20">
        <f t="shared" si="165"/>
        <v>875.9238095238095</v>
      </c>
      <c r="S3118" s="5">
        <v>1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1</v>
      </c>
      <c r="AA3118" s="5">
        <v>0</v>
      </c>
      <c r="AB3118" s="5">
        <v>0</v>
      </c>
      <c r="AC3118" s="5">
        <v>1</v>
      </c>
      <c r="AD3118" s="5">
        <v>0</v>
      </c>
      <c r="AE3118" s="115">
        <v>31534</v>
      </c>
      <c r="AF3118" s="5">
        <v>0</v>
      </c>
    </row>
    <row r="3119" spans="1:32" x14ac:dyDescent="0.25">
      <c r="A3119" s="2">
        <v>2010</v>
      </c>
      <c r="B3119" s="1" t="s">
        <v>33</v>
      </c>
      <c r="C3119" s="20">
        <v>16</v>
      </c>
      <c r="D3119" s="20">
        <v>878</v>
      </c>
      <c r="E3119" s="20">
        <f t="shared" si="166"/>
        <v>4572.916666666667</v>
      </c>
      <c r="F3119" s="20">
        <v>850</v>
      </c>
      <c r="G3119" s="20">
        <v>248</v>
      </c>
      <c r="H3119" s="20">
        <v>147</v>
      </c>
      <c r="I3119" s="20">
        <v>0</v>
      </c>
      <c r="J3119" s="20">
        <v>0</v>
      </c>
      <c r="K3119" s="20">
        <v>0</v>
      </c>
      <c r="L3119" s="20">
        <v>2510</v>
      </c>
      <c r="M3119" s="20">
        <f t="shared" ref="M3119:M3182" si="167">L3119/C3119</f>
        <v>156.875</v>
      </c>
      <c r="N3119" s="20">
        <v>9</v>
      </c>
      <c r="O3119" s="20">
        <v>2</v>
      </c>
      <c r="P3119" s="20">
        <v>0</v>
      </c>
      <c r="Q3119" s="20">
        <v>9787</v>
      </c>
      <c r="R3119" s="20">
        <f t="shared" ref="R3119:R3182" si="168">Q3119/C3119</f>
        <v>611.6875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1</v>
      </c>
      <c r="AA3119" s="5">
        <v>0</v>
      </c>
      <c r="AB3119" s="5">
        <v>0</v>
      </c>
      <c r="AC3119" s="5">
        <v>1</v>
      </c>
      <c r="AD3119" s="5">
        <v>0</v>
      </c>
      <c r="AE3119" s="115">
        <v>5693</v>
      </c>
      <c r="AF3119" s="5">
        <v>1</v>
      </c>
    </row>
    <row r="3120" spans="1:32" x14ac:dyDescent="0.25">
      <c r="A3120" s="2">
        <v>2010</v>
      </c>
      <c r="B3120" s="1" t="s">
        <v>31</v>
      </c>
      <c r="C3120" s="20">
        <v>116</v>
      </c>
      <c r="D3120" s="20">
        <v>8369</v>
      </c>
      <c r="E3120" s="20">
        <f t="shared" si="166"/>
        <v>6012.2126436781609</v>
      </c>
      <c r="F3120" s="20">
        <v>4770</v>
      </c>
      <c r="G3120" s="20">
        <v>1800</v>
      </c>
      <c r="H3120" s="20">
        <v>457</v>
      </c>
      <c r="I3120" s="20">
        <v>0</v>
      </c>
      <c r="J3120" s="20">
        <v>0</v>
      </c>
      <c r="K3120" s="20">
        <v>0</v>
      </c>
      <c r="L3120" s="20">
        <v>7702</v>
      </c>
      <c r="M3120" s="20">
        <f t="shared" si="167"/>
        <v>66.396551724137936</v>
      </c>
      <c r="N3120" s="20">
        <v>23</v>
      </c>
      <c r="O3120" s="20">
        <v>3</v>
      </c>
      <c r="P3120" s="20">
        <v>2</v>
      </c>
      <c r="Q3120" s="20">
        <v>67368</v>
      </c>
      <c r="R3120" s="20">
        <f t="shared" si="168"/>
        <v>580.75862068965512</v>
      </c>
      <c r="S3120" s="5">
        <v>1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1</v>
      </c>
      <c r="AA3120" s="5">
        <v>0</v>
      </c>
      <c r="AB3120" s="5">
        <v>0</v>
      </c>
      <c r="AC3120" s="5">
        <v>1</v>
      </c>
      <c r="AD3120" s="5">
        <v>0</v>
      </c>
      <c r="AE3120" s="115">
        <v>16134</v>
      </c>
      <c r="AF3120" s="5">
        <v>1</v>
      </c>
    </row>
    <row r="3121" spans="1:32" x14ac:dyDescent="0.25">
      <c r="A3121" s="2">
        <v>2010</v>
      </c>
      <c r="B3121" s="1" t="s">
        <v>33</v>
      </c>
      <c r="C3121" s="20">
        <v>32</v>
      </c>
      <c r="D3121" s="20">
        <v>3279</v>
      </c>
      <c r="E3121" s="20">
        <f t="shared" si="166"/>
        <v>8539.0625</v>
      </c>
      <c r="F3121" s="20">
        <v>1331</v>
      </c>
      <c r="G3121" s="20">
        <v>592</v>
      </c>
      <c r="H3121" s="20">
        <v>162</v>
      </c>
      <c r="I3121" s="20">
        <v>0</v>
      </c>
      <c r="J3121" s="20">
        <v>0</v>
      </c>
      <c r="K3121" s="20">
        <v>0</v>
      </c>
      <c r="L3121" s="20">
        <v>4025</v>
      </c>
      <c r="M3121" s="20">
        <f t="shared" si="167"/>
        <v>125.78125</v>
      </c>
      <c r="N3121" s="20">
        <v>8</v>
      </c>
      <c r="O3121" s="20">
        <v>8</v>
      </c>
      <c r="P3121" s="20">
        <v>3</v>
      </c>
      <c r="Q3121" s="20">
        <v>59909</v>
      </c>
      <c r="R3121" s="20">
        <f t="shared" si="168"/>
        <v>1872.15625</v>
      </c>
      <c r="S3121" s="5">
        <v>1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1</v>
      </c>
      <c r="AA3121" s="5">
        <v>0</v>
      </c>
      <c r="AB3121" s="5">
        <v>0</v>
      </c>
      <c r="AC3121" s="5">
        <v>1</v>
      </c>
      <c r="AD3121" s="5">
        <v>0</v>
      </c>
      <c r="AE3121" s="115">
        <v>16335</v>
      </c>
      <c r="AF3121" s="5">
        <v>1</v>
      </c>
    </row>
    <row r="3122" spans="1:32" x14ac:dyDescent="0.25">
      <c r="A3122" s="2">
        <v>2010</v>
      </c>
      <c r="B3122" s="1" t="s">
        <v>29</v>
      </c>
      <c r="C3122" s="20">
        <v>88</v>
      </c>
      <c r="D3122" s="20">
        <v>8021</v>
      </c>
      <c r="E3122" s="20">
        <f t="shared" si="166"/>
        <v>7595.6439393939381</v>
      </c>
      <c r="F3122" s="20">
        <v>3920</v>
      </c>
      <c r="G3122" s="20">
        <v>1165</v>
      </c>
      <c r="H3122" s="20">
        <v>417</v>
      </c>
      <c r="I3122" s="20">
        <v>0</v>
      </c>
      <c r="J3122" s="20">
        <v>0</v>
      </c>
      <c r="K3122" s="20">
        <v>0</v>
      </c>
      <c r="L3122" s="20">
        <v>4525</v>
      </c>
      <c r="M3122" s="20">
        <f t="shared" si="167"/>
        <v>51.420454545454547</v>
      </c>
      <c r="N3122" s="20">
        <v>19</v>
      </c>
      <c r="O3122" s="20">
        <v>5</v>
      </c>
      <c r="P3122" s="20">
        <v>2</v>
      </c>
      <c r="Q3122" s="20">
        <v>27055</v>
      </c>
      <c r="R3122" s="20">
        <f t="shared" si="168"/>
        <v>307.44318181818181</v>
      </c>
      <c r="S3122" s="5">
        <v>1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1</v>
      </c>
      <c r="AA3122" s="5">
        <v>0</v>
      </c>
      <c r="AB3122" s="5">
        <v>0</v>
      </c>
      <c r="AC3122" s="5">
        <v>1</v>
      </c>
      <c r="AD3122" s="5">
        <v>0</v>
      </c>
      <c r="AE3122" s="115">
        <v>17681</v>
      </c>
      <c r="AF3122" s="5">
        <v>1</v>
      </c>
    </row>
    <row r="3123" spans="1:32" x14ac:dyDescent="0.25">
      <c r="A3123" s="2">
        <v>2010</v>
      </c>
      <c r="B3123" s="1" t="s">
        <v>29</v>
      </c>
      <c r="C3123" s="20">
        <v>112</v>
      </c>
      <c r="D3123" s="20">
        <v>12927</v>
      </c>
      <c r="E3123" s="20">
        <f t="shared" si="166"/>
        <v>9618.3035714285706</v>
      </c>
      <c r="F3123" s="20">
        <v>5775</v>
      </c>
      <c r="G3123" s="20">
        <v>290</v>
      </c>
      <c r="H3123" s="20">
        <v>0</v>
      </c>
      <c r="I3123" s="20">
        <v>0</v>
      </c>
      <c r="J3123" s="20">
        <v>0</v>
      </c>
      <c r="K3123" s="20">
        <v>0</v>
      </c>
      <c r="L3123" s="20">
        <v>3025</v>
      </c>
      <c r="M3123" s="20">
        <f t="shared" si="167"/>
        <v>27.008928571428573</v>
      </c>
      <c r="N3123" s="20">
        <v>22</v>
      </c>
      <c r="O3123" s="20">
        <v>2</v>
      </c>
      <c r="P3123" s="20">
        <v>0</v>
      </c>
      <c r="Q3123" s="20">
        <v>47836</v>
      </c>
      <c r="R3123" s="20">
        <f t="shared" si="168"/>
        <v>427.10714285714283</v>
      </c>
      <c r="S3123" s="5">
        <v>1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  <c r="Z3123" s="5">
        <v>1</v>
      </c>
      <c r="AA3123" s="5">
        <v>0</v>
      </c>
      <c r="AB3123" s="5">
        <v>0</v>
      </c>
      <c r="AC3123" s="5">
        <v>0</v>
      </c>
      <c r="AD3123" s="5">
        <v>0</v>
      </c>
      <c r="AE3123" s="115">
        <v>58778</v>
      </c>
      <c r="AF3123" s="5">
        <v>1</v>
      </c>
    </row>
    <row r="3124" spans="1:32" x14ac:dyDescent="0.25">
      <c r="A3124" s="2">
        <v>2010</v>
      </c>
      <c r="B3124" s="1" t="s">
        <v>29</v>
      </c>
      <c r="C3124" s="20">
        <v>159</v>
      </c>
      <c r="D3124" s="20">
        <v>16035</v>
      </c>
      <c r="E3124" s="20">
        <f t="shared" si="166"/>
        <v>8404.0880503144654</v>
      </c>
      <c r="F3124" s="20">
        <v>5845</v>
      </c>
      <c r="G3124" s="20">
        <v>1216</v>
      </c>
      <c r="H3124" s="20">
        <v>487</v>
      </c>
      <c r="I3124" s="20">
        <v>0</v>
      </c>
      <c r="J3124" s="20">
        <v>0</v>
      </c>
      <c r="K3124" s="20">
        <v>0</v>
      </c>
      <c r="L3124" s="20">
        <v>5760</v>
      </c>
      <c r="M3124" s="20">
        <f t="shared" si="167"/>
        <v>36.226415094339622</v>
      </c>
      <c r="N3124" s="20">
        <v>23</v>
      </c>
      <c r="O3124" s="20">
        <v>2</v>
      </c>
      <c r="P3124" s="20">
        <v>2</v>
      </c>
      <c r="Q3124" s="20">
        <v>29657</v>
      </c>
      <c r="R3124" s="20">
        <f t="shared" si="168"/>
        <v>186.52201257861634</v>
      </c>
      <c r="S3124" s="5">
        <v>1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1</v>
      </c>
      <c r="AA3124" s="5">
        <v>0</v>
      </c>
      <c r="AB3124" s="5">
        <v>0</v>
      </c>
      <c r="AC3124" s="5">
        <v>1</v>
      </c>
      <c r="AD3124" s="5">
        <v>0</v>
      </c>
      <c r="AE3124" s="115">
        <v>81963</v>
      </c>
      <c r="AF3124" s="5">
        <v>1</v>
      </c>
    </row>
    <row r="3125" spans="1:32" x14ac:dyDescent="0.25">
      <c r="A3125" s="2">
        <v>2010</v>
      </c>
      <c r="B3125" s="1" t="s">
        <v>29</v>
      </c>
      <c r="C3125" s="20">
        <v>70</v>
      </c>
      <c r="D3125" s="20">
        <v>4574</v>
      </c>
      <c r="E3125" s="20">
        <f t="shared" si="166"/>
        <v>5445.2380952380954</v>
      </c>
      <c r="F3125" s="20">
        <v>3509</v>
      </c>
      <c r="G3125" s="20">
        <v>811</v>
      </c>
      <c r="H3125" s="20">
        <v>359</v>
      </c>
      <c r="I3125" s="20">
        <v>0</v>
      </c>
      <c r="J3125" s="20">
        <v>0</v>
      </c>
      <c r="K3125" s="20">
        <v>0</v>
      </c>
      <c r="L3125" s="20">
        <v>4446</v>
      </c>
      <c r="M3125" s="20">
        <f t="shared" si="167"/>
        <v>63.514285714285712</v>
      </c>
      <c r="N3125" s="20">
        <v>16</v>
      </c>
      <c r="O3125" s="20">
        <v>4</v>
      </c>
      <c r="P3125" s="20">
        <v>0</v>
      </c>
      <c r="Q3125" s="20">
        <v>17076</v>
      </c>
      <c r="R3125" s="20">
        <f t="shared" si="168"/>
        <v>243.94285714285715</v>
      </c>
      <c r="S3125" s="5">
        <v>1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1</v>
      </c>
      <c r="AA3125" s="5">
        <v>0</v>
      </c>
      <c r="AB3125" s="5">
        <v>0</v>
      </c>
      <c r="AC3125" s="5">
        <v>1</v>
      </c>
      <c r="AD3125" s="5">
        <v>0</v>
      </c>
      <c r="AE3125" s="115">
        <v>13270</v>
      </c>
      <c r="AF3125" s="5">
        <v>1</v>
      </c>
    </row>
    <row r="3126" spans="1:32" x14ac:dyDescent="0.25">
      <c r="A3126" s="2">
        <v>2010</v>
      </c>
      <c r="B3126" s="1" t="s">
        <v>29</v>
      </c>
      <c r="C3126" s="20">
        <v>53</v>
      </c>
      <c r="D3126" s="20">
        <v>5205</v>
      </c>
      <c r="E3126" s="20">
        <f t="shared" si="166"/>
        <v>8183.9622641509441</v>
      </c>
      <c r="F3126" s="20">
        <v>4441</v>
      </c>
      <c r="G3126" s="20">
        <v>637</v>
      </c>
      <c r="H3126" s="20">
        <v>277</v>
      </c>
      <c r="I3126" s="20">
        <v>0</v>
      </c>
      <c r="J3126" s="20">
        <v>0</v>
      </c>
      <c r="K3126" s="20">
        <v>0</v>
      </c>
      <c r="L3126" s="20">
        <v>2889</v>
      </c>
      <c r="M3126" s="20">
        <f t="shared" si="167"/>
        <v>54.509433962264154</v>
      </c>
      <c r="N3126" s="20">
        <v>13</v>
      </c>
      <c r="O3126" s="20">
        <v>0</v>
      </c>
      <c r="P3126" s="20">
        <v>1</v>
      </c>
      <c r="Q3126" s="20">
        <v>52311</v>
      </c>
      <c r="R3126" s="20">
        <f t="shared" si="168"/>
        <v>987</v>
      </c>
      <c r="S3126" s="5">
        <v>1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1</v>
      </c>
      <c r="AA3126" s="5">
        <v>0</v>
      </c>
      <c r="AB3126" s="5">
        <v>0</v>
      </c>
      <c r="AC3126" s="5">
        <v>1</v>
      </c>
      <c r="AD3126" s="5">
        <v>0</v>
      </c>
      <c r="AE3126" s="115">
        <v>32249</v>
      </c>
      <c r="AF3126" s="5">
        <v>1</v>
      </c>
    </row>
    <row r="3127" spans="1:32" x14ac:dyDescent="0.25">
      <c r="A3127" s="2">
        <v>2010</v>
      </c>
      <c r="B3127" s="1" t="s">
        <v>29</v>
      </c>
      <c r="C3127" s="20">
        <v>147</v>
      </c>
      <c r="D3127" s="20">
        <v>14298</v>
      </c>
      <c r="E3127" s="20">
        <f t="shared" si="166"/>
        <v>8105.4421768707471</v>
      </c>
      <c r="F3127" s="20">
        <v>9517</v>
      </c>
      <c r="G3127" s="20">
        <v>994</v>
      </c>
      <c r="H3127" s="20">
        <v>412</v>
      </c>
      <c r="I3127" s="20">
        <v>0</v>
      </c>
      <c r="J3127" s="20">
        <v>0</v>
      </c>
      <c r="K3127" s="20">
        <v>0</v>
      </c>
      <c r="L3127" s="20">
        <v>9829</v>
      </c>
      <c r="M3127" s="20">
        <f t="shared" si="167"/>
        <v>66.863945578231295</v>
      </c>
      <c r="N3127" s="20">
        <v>30</v>
      </c>
      <c r="O3127" s="20">
        <v>7</v>
      </c>
      <c r="P3127" s="20">
        <v>1</v>
      </c>
      <c r="Q3127" s="20">
        <v>197567</v>
      </c>
      <c r="R3127" s="20">
        <f t="shared" si="168"/>
        <v>1343.9931972789116</v>
      </c>
      <c r="S3127" s="5">
        <v>1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1</v>
      </c>
      <c r="AA3127" s="5">
        <v>0</v>
      </c>
      <c r="AB3127" s="5">
        <v>0</v>
      </c>
      <c r="AC3127" s="5">
        <v>1</v>
      </c>
      <c r="AD3127" s="5">
        <v>0</v>
      </c>
      <c r="AE3127" s="115">
        <v>49132</v>
      </c>
      <c r="AF3127" s="5">
        <v>0</v>
      </c>
    </row>
    <row r="3128" spans="1:32" x14ac:dyDescent="0.25">
      <c r="A3128" s="2">
        <v>2010</v>
      </c>
      <c r="B3128" s="1" t="s">
        <v>29</v>
      </c>
      <c r="C3128" s="20">
        <v>35</v>
      </c>
      <c r="D3128" s="20">
        <v>3641</v>
      </c>
      <c r="E3128" s="20">
        <f t="shared" si="166"/>
        <v>8669.0476190476202</v>
      </c>
      <c r="F3128" s="20">
        <v>0</v>
      </c>
      <c r="G3128" s="20">
        <v>0</v>
      </c>
      <c r="H3128" s="20">
        <v>0</v>
      </c>
      <c r="I3128" s="20">
        <v>5725</v>
      </c>
      <c r="J3128" s="20">
        <v>0</v>
      </c>
      <c r="K3128" s="20">
        <v>0</v>
      </c>
      <c r="L3128" s="20">
        <v>83</v>
      </c>
      <c r="M3128" s="20">
        <f t="shared" si="167"/>
        <v>2.3714285714285714</v>
      </c>
      <c r="N3128" s="20">
        <v>0</v>
      </c>
      <c r="O3128" s="20">
        <v>0</v>
      </c>
      <c r="P3128" s="20">
        <v>0</v>
      </c>
      <c r="Q3128" s="20">
        <v>29305</v>
      </c>
      <c r="R3128" s="20">
        <f t="shared" si="168"/>
        <v>837.28571428571433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1</v>
      </c>
      <c r="AB3128" s="5">
        <v>0</v>
      </c>
      <c r="AC3128" s="5">
        <v>0</v>
      </c>
      <c r="AD3128" s="5">
        <v>0</v>
      </c>
      <c r="AE3128" s="115">
        <v>34300</v>
      </c>
      <c r="AF3128" s="5">
        <v>1</v>
      </c>
    </row>
    <row r="3129" spans="1:32" x14ac:dyDescent="0.25">
      <c r="A3129" s="2">
        <v>2010</v>
      </c>
      <c r="B3129" s="1" t="s">
        <v>31</v>
      </c>
      <c r="C3129" s="20">
        <v>79</v>
      </c>
      <c r="D3129" s="20">
        <v>11278</v>
      </c>
      <c r="E3129" s="20">
        <f t="shared" si="166"/>
        <v>11896.62447257384</v>
      </c>
      <c r="F3129" s="20">
        <v>78</v>
      </c>
      <c r="G3129" s="20">
        <v>0</v>
      </c>
      <c r="H3129" s="20">
        <v>0</v>
      </c>
      <c r="I3129" s="20">
        <v>0</v>
      </c>
      <c r="J3129" s="20">
        <v>191</v>
      </c>
      <c r="K3129" s="20">
        <v>183</v>
      </c>
      <c r="L3129" s="20">
        <v>4372</v>
      </c>
      <c r="M3129" s="20">
        <f t="shared" si="167"/>
        <v>55.341772151898731</v>
      </c>
      <c r="N3129" s="20">
        <v>4</v>
      </c>
      <c r="O3129" s="20">
        <v>0</v>
      </c>
      <c r="P3129" s="20">
        <v>0</v>
      </c>
      <c r="Q3129" s="20">
        <v>18903</v>
      </c>
      <c r="R3129" s="20">
        <f t="shared" si="168"/>
        <v>239.27848101265823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1</v>
      </c>
      <c r="AC3129" s="5">
        <v>0</v>
      </c>
      <c r="AD3129" s="5">
        <v>0</v>
      </c>
      <c r="AE3129" s="115">
        <v>114854</v>
      </c>
      <c r="AF3129" s="5">
        <v>0</v>
      </c>
    </row>
    <row r="3130" spans="1:32" x14ac:dyDescent="0.25">
      <c r="A3130" s="2">
        <v>2010</v>
      </c>
      <c r="B3130" s="1" t="s">
        <v>31</v>
      </c>
      <c r="C3130" s="20">
        <v>17</v>
      </c>
      <c r="D3130" s="20">
        <v>1495</v>
      </c>
      <c r="E3130" s="20">
        <f t="shared" si="166"/>
        <v>7328.4313725490192</v>
      </c>
      <c r="F3130" s="20">
        <v>2517</v>
      </c>
      <c r="G3130" s="20">
        <v>170</v>
      </c>
      <c r="H3130" s="20">
        <v>90</v>
      </c>
      <c r="I3130" s="20">
        <v>0</v>
      </c>
      <c r="J3130" s="20">
        <v>0</v>
      </c>
      <c r="K3130" s="20">
        <v>0</v>
      </c>
      <c r="L3130" s="20">
        <v>320</v>
      </c>
      <c r="M3130" s="20">
        <f t="shared" si="167"/>
        <v>18.823529411764707</v>
      </c>
      <c r="N3130" s="20">
        <v>2</v>
      </c>
      <c r="O3130" s="20">
        <v>2</v>
      </c>
      <c r="P3130" s="20">
        <v>0</v>
      </c>
      <c r="Q3130" s="20">
        <v>37995</v>
      </c>
      <c r="R3130" s="20">
        <f t="shared" si="168"/>
        <v>2235</v>
      </c>
      <c r="S3130" s="5">
        <v>1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1</v>
      </c>
      <c r="AA3130" s="5">
        <v>0</v>
      </c>
      <c r="AB3130" s="5">
        <v>0</v>
      </c>
      <c r="AC3130" s="5">
        <v>1</v>
      </c>
      <c r="AD3130" s="5">
        <v>0</v>
      </c>
      <c r="AE3130" s="115">
        <v>11634</v>
      </c>
      <c r="AF3130" s="5">
        <v>1</v>
      </c>
    </row>
    <row r="3131" spans="1:32" x14ac:dyDescent="0.25">
      <c r="A3131" s="2">
        <v>2010</v>
      </c>
      <c r="B3131" s="1" t="s">
        <v>30</v>
      </c>
      <c r="C3131" s="20">
        <v>31</v>
      </c>
      <c r="D3131" s="20">
        <v>2415</v>
      </c>
      <c r="E3131" s="20">
        <f t="shared" ref="E3131:E3178" si="169">D3131/C3131/12*1000</f>
        <v>6491.9354838709678</v>
      </c>
      <c r="F3131" s="20">
        <v>2099</v>
      </c>
      <c r="G3131" s="20">
        <v>0</v>
      </c>
      <c r="H3131" s="20">
        <v>0</v>
      </c>
      <c r="I3131" s="20">
        <v>0</v>
      </c>
      <c r="J3131" s="20">
        <v>0</v>
      </c>
      <c r="K3131" s="20">
        <v>0</v>
      </c>
      <c r="L3131" s="20">
        <v>3295</v>
      </c>
      <c r="M3131" s="20">
        <f t="shared" si="167"/>
        <v>106.29032258064517</v>
      </c>
      <c r="N3131" s="20">
        <v>15</v>
      </c>
      <c r="O3131" s="20">
        <v>4</v>
      </c>
      <c r="P3131" s="20">
        <v>0</v>
      </c>
      <c r="Q3131" s="20">
        <v>19345</v>
      </c>
      <c r="R3131" s="20">
        <f t="shared" si="168"/>
        <v>624.0322580645161</v>
      </c>
      <c r="S3131" s="5">
        <v>1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115">
        <v>9159</v>
      </c>
      <c r="AF3131" s="5">
        <v>0</v>
      </c>
    </row>
    <row r="3132" spans="1:32" x14ac:dyDescent="0.25">
      <c r="A3132" s="2">
        <v>2010</v>
      </c>
      <c r="B3132" s="1" t="s">
        <v>30</v>
      </c>
      <c r="C3132" s="20">
        <v>6</v>
      </c>
      <c r="D3132" s="20">
        <v>441</v>
      </c>
      <c r="E3132" s="20">
        <f t="shared" si="169"/>
        <v>6125</v>
      </c>
      <c r="F3132" s="20">
        <v>2258</v>
      </c>
      <c r="G3132" s="20">
        <v>0</v>
      </c>
      <c r="H3132" s="20">
        <v>0</v>
      </c>
      <c r="I3132" s="20">
        <v>0</v>
      </c>
      <c r="J3132" s="20">
        <v>0</v>
      </c>
      <c r="K3132" s="20">
        <v>0</v>
      </c>
      <c r="L3132" s="20">
        <v>4215</v>
      </c>
      <c r="M3132" s="20">
        <f t="shared" si="167"/>
        <v>702.5</v>
      </c>
      <c r="N3132" s="20">
        <v>16</v>
      </c>
      <c r="O3132" s="20">
        <v>5</v>
      </c>
      <c r="P3132" s="20">
        <v>1</v>
      </c>
      <c r="Q3132" s="20">
        <v>26029</v>
      </c>
      <c r="R3132" s="20">
        <f t="shared" si="168"/>
        <v>4338.166666666667</v>
      </c>
      <c r="S3132" s="5">
        <v>1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115">
        <v>2549</v>
      </c>
      <c r="AF3132" s="5">
        <v>0</v>
      </c>
    </row>
    <row r="3133" spans="1:32" x14ac:dyDescent="0.25">
      <c r="A3133" s="2">
        <v>2010</v>
      </c>
      <c r="B3133" s="1" t="s">
        <v>30</v>
      </c>
      <c r="C3133" s="20">
        <v>10</v>
      </c>
      <c r="D3133" s="20">
        <v>494</v>
      </c>
      <c r="E3133" s="20">
        <f t="shared" si="169"/>
        <v>4116.6666666666661</v>
      </c>
      <c r="F3133" s="20">
        <v>1349</v>
      </c>
      <c r="G3133" s="20">
        <v>0</v>
      </c>
      <c r="H3133" s="20">
        <v>0</v>
      </c>
      <c r="I3133" s="20">
        <v>0</v>
      </c>
      <c r="J3133" s="20">
        <v>0</v>
      </c>
      <c r="K3133" s="20">
        <v>0</v>
      </c>
      <c r="L3133" s="20">
        <v>380</v>
      </c>
      <c r="M3133" s="20">
        <f t="shared" si="167"/>
        <v>38</v>
      </c>
      <c r="N3133" s="20">
        <v>2</v>
      </c>
      <c r="O3133" s="20">
        <v>0</v>
      </c>
      <c r="P3133" s="20">
        <v>0</v>
      </c>
      <c r="Q3133" s="20">
        <v>35379</v>
      </c>
      <c r="R3133" s="20">
        <f t="shared" si="168"/>
        <v>3537.9</v>
      </c>
      <c r="S3133" s="5">
        <v>1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115">
        <v>3520</v>
      </c>
      <c r="AF3133" s="5">
        <v>0</v>
      </c>
    </row>
    <row r="3134" spans="1:32" x14ac:dyDescent="0.25">
      <c r="A3134" s="2">
        <v>2010</v>
      </c>
      <c r="B3134" s="1" t="s">
        <v>29</v>
      </c>
      <c r="C3134" s="20">
        <v>119</v>
      </c>
      <c r="D3134" s="20">
        <v>11377</v>
      </c>
      <c r="E3134" s="20">
        <f t="shared" si="169"/>
        <v>7967.0868347338937</v>
      </c>
      <c r="F3134" s="20">
        <v>4150</v>
      </c>
      <c r="G3134" s="20">
        <v>1253</v>
      </c>
      <c r="H3134" s="20">
        <v>501</v>
      </c>
      <c r="I3134" s="20">
        <v>0</v>
      </c>
      <c r="J3134" s="20">
        <v>0</v>
      </c>
      <c r="K3134" s="20">
        <v>0</v>
      </c>
      <c r="L3134" s="20">
        <v>4614</v>
      </c>
      <c r="M3134" s="20">
        <f t="shared" si="167"/>
        <v>38.773109243697476</v>
      </c>
      <c r="N3134" s="20">
        <v>27</v>
      </c>
      <c r="O3134" s="20">
        <v>6</v>
      </c>
      <c r="P3134" s="20">
        <v>3</v>
      </c>
      <c r="Q3134" s="20">
        <v>99695</v>
      </c>
      <c r="R3134" s="20">
        <f t="shared" si="168"/>
        <v>837.77310924369749</v>
      </c>
      <c r="S3134" s="5">
        <v>1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1</v>
      </c>
      <c r="AA3134" s="5">
        <v>0</v>
      </c>
      <c r="AB3134" s="5">
        <v>0</v>
      </c>
      <c r="AC3134" s="5">
        <v>1</v>
      </c>
      <c r="AD3134" s="5">
        <v>0</v>
      </c>
      <c r="AE3134" s="115">
        <v>29691</v>
      </c>
      <c r="AF3134" s="5">
        <v>1</v>
      </c>
    </row>
    <row r="3135" spans="1:32" x14ac:dyDescent="0.25">
      <c r="A3135" s="2">
        <v>2010</v>
      </c>
      <c r="B3135" s="1" t="s">
        <v>30</v>
      </c>
      <c r="C3135" s="20">
        <v>250</v>
      </c>
      <c r="D3135" s="20">
        <v>40493</v>
      </c>
      <c r="E3135" s="20">
        <f t="shared" si="169"/>
        <v>13497.666666666668</v>
      </c>
      <c r="F3135" s="20">
        <v>7554</v>
      </c>
      <c r="G3135" s="20">
        <v>3136</v>
      </c>
      <c r="H3135" s="20">
        <v>1217</v>
      </c>
      <c r="I3135" s="20">
        <v>0</v>
      </c>
      <c r="J3135" s="20">
        <v>0</v>
      </c>
      <c r="K3135" s="20">
        <v>0</v>
      </c>
      <c r="L3135" s="20">
        <v>21696</v>
      </c>
      <c r="M3135" s="20">
        <f t="shared" si="167"/>
        <v>86.784000000000006</v>
      </c>
      <c r="N3135" s="20">
        <v>55</v>
      </c>
      <c r="O3135" s="20">
        <v>19</v>
      </c>
      <c r="P3135" s="20">
        <v>9</v>
      </c>
      <c r="Q3135" s="20">
        <v>411143</v>
      </c>
      <c r="R3135" s="20">
        <f t="shared" si="168"/>
        <v>1644.5719999999999</v>
      </c>
      <c r="S3135" s="5">
        <v>1</v>
      </c>
      <c r="T3135" s="5">
        <v>0</v>
      </c>
      <c r="U3135" s="5">
        <v>1</v>
      </c>
      <c r="V3135" s="5">
        <v>0</v>
      </c>
      <c r="W3135" s="5">
        <v>0</v>
      </c>
      <c r="X3135" s="5">
        <v>0</v>
      </c>
      <c r="Y3135" s="5">
        <v>0</v>
      </c>
      <c r="Z3135" s="5">
        <v>1</v>
      </c>
      <c r="AA3135" s="5">
        <v>0</v>
      </c>
      <c r="AB3135" s="5">
        <v>0</v>
      </c>
      <c r="AC3135" s="5">
        <v>1</v>
      </c>
      <c r="AD3135" s="5">
        <v>0</v>
      </c>
      <c r="AE3135" s="115">
        <v>219201</v>
      </c>
      <c r="AF3135" s="5">
        <v>1</v>
      </c>
    </row>
    <row r="3136" spans="1:32" x14ac:dyDescent="0.25">
      <c r="A3136" s="2">
        <v>2010</v>
      </c>
      <c r="B3136" s="1" t="s">
        <v>29</v>
      </c>
      <c r="C3136" s="20">
        <v>35</v>
      </c>
      <c r="D3136" s="20">
        <v>2321</v>
      </c>
      <c r="E3136" s="20">
        <f t="shared" si="169"/>
        <v>5526.1904761904761</v>
      </c>
      <c r="F3136" s="20">
        <v>4575</v>
      </c>
      <c r="G3136" s="20">
        <v>0</v>
      </c>
      <c r="H3136" s="20">
        <v>0</v>
      </c>
      <c r="I3136" s="20">
        <v>0</v>
      </c>
      <c r="J3136" s="20">
        <v>0</v>
      </c>
      <c r="K3136" s="20">
        <v>0</v>
      </c>
      <c r="L3136" s="20">
        <v>3295</v>
      </c>
      <c r="M3136" s="20">
        <f t="shared" si="167"/>
        <v>94.142857142857139</v>
      </c>
      <c r="N3136" s="20">
        <v>16</v>
      </c>
      <c r="O3136" s="20">
        <v>2</v>
      </c>
      <c r="P3136" s="20">
        <v>0</v>
      </c>
      <c r="Q3136" s="20">
        <v>40357</v>
      </c>
      <c r="R3136" s="20">
        <f t="shared" si="168"/>
        <v>1153.0571428571429</v>
      </c>
      <c r="S3136" s="5">
        <v>1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115">
        <v>9838</v>
      </c>
      <c r="AF3136" s="5">
        <v>0</v>
      </c>
    </row>
    <row r="3137" spans="1:32" x14ac:dyDescent="0.25">
      <c r="A3137" s="2">
        <v>2010</v>
      </c>
      <c r="B3137" s="1" t="s">
        <v>29</v>
      </c>
      <c r="C3137" s="20">
        <v>61</v>
      </c>
      <c r="D3137" s="20">
        <v>8308</v>
      </c>
      <c r="E3137" s="20">
        <f t="shared" si="169"/>
        <v>11349.726775956284</v>
      </c>
      <c r="F3137" s="20">
        <v>4113</v>
      </c>
      <c r="G3137" s="20">
        <v>0</v>
      </c>
      <c r="H3137" s="20">
        <v>0</v>
      </c>
      <c r="I3137" s="20">
        <v>0</v>
      </c>
      <c r="J3137" s="20">
        <v>0</v>
      </c>
      <c r="K3137" s="20">
        <v>0</v>
      </c>
      <c r="L3137" s="20">
        <v>7209</v>
      </c>
      <c r="M3137" s="20">
        <f t="shared" si="167"/>
        <v>118.18032786885246</v>
      </c>
      <c r="N3137" s="20">
        <v>21</v>
      </c>
      <c r="O3137" s="20">
        <v>9</v>
      </c>
      <c r="P3137" s="20">
        <v>0</v>
      </c>
      <c r="Q3137" s="20">
        <v>76660</v>
      </c>
      <c r="R3137" s="20">
        <f t="shared" si="168"/>
        <v>1256.7213114754099</v>
      </c>
      <c r="S3137" s="5">
        <v>1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115">
        <v>21321</v>
      </c>
      <c r="AF3137" s="5">
        <v>1</v>
      </c>
    </row>
    <row r="3138" spans="1:32" x14ac:dyDescent="0.25">
      <c r="A3138" s="2">
        <v>2010</v>
      </c>
      <c r="B3138" s="1" t="s">
        <v>30</v>
      </c>
      <c r="C3138" s="20">
        <v>5</v>
      </c>
      <c r="D3138" s="20">
        <v>381</v>
      </c>
      <c r="E3138" s="20">
        <f t="shared" si="169"/>
        <v>6350.0000000000009</v>
      </c>
      <c r="F3138" s="20">
        <v>4</v>
      </c>
      <c r="G3138" s="20">
        <v>0</v>
      </c>
      <c r="H3138" s="20">
        <v>0</v>
      </c>
      <c r="I3138" s="20">
        <v>0</v>
      </c>
      <c r="J3138" s="20">
        <v>0</v>
      </c>
      <c r="K3138" s="20">
        <v>0</v>
      </c>
      <c r="L3138" s="20">
        <v>1117</v>
      </c>
      <c r="M3138" s="20">
        <f t="shared" si="167"/>
        <v>223.4</v>
      </c>
      <c r="N3138" s="20">
        <v>4</v>
      </c>
      <c r="O3138" s="20">
        <v>0</v>
      </c>
      <c r="P3138" s="20">
        <v>0</v>
      </c>
      <c r="Q3138" s="20">
        <v>9258</v>
      </c>
      <c r="R3138" s="20">
        <f t="shared" si="168"/>
        <v>1851.6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115">
        <v>2022</v>
      </c>
      <c r="AF3138" s="5">
        <v>1</v>
      </c>
    </row>
    <row r="3139" spans="1:32" x14ac:dyDescent="0.25">
      <c r="A3139" s="2">
        <v>2010</v>
      </c>
      <c r="B3139" s="1" t="s">
        <v>29</v>
      </c>
      <c r="C3139" s="20">
        <v>24</v>
      </c>
      <c r="D3139" s="20">
        <v>2007</v>
      </c>
      <c r="E3139" s="20">
        <f t="shared" si="169"/>
        <v>6968.75</v>
      </c>
      <c r="F3139" s="20">
        <v>2517</v>
      </c>
      <c r="G3139" s="20">
        <v>196</v>
      </c>
      <c r="H3139" s="20">
        <v>160</v>
      </c>
      <c r="I3139" s="20">
        <v>0</v>
      </c>
      <c r="J3139" s="20">
        <v>0</v>
      </c>
      <c r="K3139" s="20">
        <v>0</v>
      </c>
      <c r="L3139" s="20">
        <v>2568</v>
      </c>
      <c r="M3139" s="20">
        <f t="shared" si="167"/>
        <v>107</v>
      </c>
      <c r="N3139" s="20">
        <v>11</v>
      </c>
      <c r="O3139" s="20">
        <v>2</v>
      </c>
      <c r="P3139" s="20">
        <v>0</v>
      </c>
      <c r="Q3139" s="20">
        <v>17739</v>
      </c>
      <c r="R3139" s="20">
        <f t="shared" si="168"/>
        <v>739.125</v>
      </c>
      <c r="S3139" s="5">
        <v>1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1</v>
      </c>
      <c r="AA3139" s="5">
        <v>0</v>
      </c>
      <c r="AB3139" s="5">
        <v>0</v>
      </c>
      <c r="AC3139" s="5">
        <v>1</v>
      </c>
      <c r="AD3139" s="5">
        <v>0</v>
      </c>
      <c r="AE3139" s="115">
        <v>6662</v>
      </c>
      <c r="AF3139" s="5">
        <v>1</v>
      </c>
    </row>
    <row r="3140" spans="1:32" x14ac:dyDescent="0.25">
      <c r="A3140" s="2">
        <v>2010</v>
      </c>
      <c r="B3140" s="1" t="s">
        <v>30</v>
      </c>
      <c r="C3140" s="20">
        <v>11</v>
      </c>
      <c r="D3140" s="20">
        <v>453</v>
      </c>
      <c r="E3140" s="20">
        <f t="shared" si="169"/>
        <v>3431.8181818181815</v>
      </c>
      <c r="F3140" s="20">
        <v>3305</v>
      </c>
      <c r="G3140" s="20">
        <v>0</v>
      </c>
      <c r="H3140" s="20">
        <v>0</v>
      </c>
      <c r="I3140" s="21">
        <v>45</v>
      </c>
      <c r="J3140" s="20">
        <v>0</v>
      </c>
      <c r="K3140" s="20">
        <v>0</v>
      </c>
      <c r="L3140" s="20">
        <v>1500</v>
      </c>
      <c r="M3140" s="20">
        <f t="shared" si="167"/>
        <v>136.36363636363637</v>
      </c>
      <c r="N3140" s="20">
        <v>8</v>
      </c>
      <c r="O3140" s="20">
        <v>2</v>
      </c>
      <c r="P3140" s="20">
        <v>1</v>
      </c>
      <c r="Q3140" s="20">
        <v>2805</v>
      </c>
      <c r="R3140" s="20">
        <f t="shared" si="168"/>
        <v>255</v>
      </c>
      <c r="S3140" s="5">
        <v>1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1</v>
      </c>
      <c r="AA3140" s="5">
        <v>1</v>
      </c>
      <c r="AB3140" s="5">
        <v>0</v>
      </c>
      <c r="AC3140" s="5">
        <v>0</v>
      </c>
      <c r="AD3140" s="5">
        <v>0</v>
      </c>
      <c r="AE3140" s="115">
        <v>221</v>
      </c>
      <c r="AF3140" s="5">
        <v>1</v>
      </c>
    </row>
    <row r="3141" spans="1:32" x14ac:dyDescent="0.25">
      <c r="A3141" s="2">
        <v>2010</v>
      </c>
      <c r="B3141" s="1" t="s">
        <v>29</v>
      </c>
      <c r="C3141" s="20">
        <v>10</v>
      </c>
      <c r="D3141" s="20">
        <v>594</v>
      </c>
      <c r="E3141" s="20">
        <f t="shared" si="169"/>
        <v>4950</v>
      </c>
      <c r="F3141" s="20">
        <v>1143</v>
      </c>
      <c r="G3141" s="20">
        <v>0</v>
      </c>
      <c r="H3141" s="20">
        <v>0</v>
      </c>
      <c r="I3141" s="20">
        <v>270</v>
      </c>
      <c r="J3141" s="20">
        <v>0</v>
      </c>
      <c r="K3141" s="20">
        <v>0</v>
      </c>
      <c r="L3141" s="20">
        <v>100</v>
      </c>
      <c r="M3141" s="20">
        <f t="shared" si="167"/>
        <v>10</v>
      </c>
      <c r="N3141" s="20">
        <v>2</v>
      </c>
      <c r="O3141" s="20">
        <v>0</v>
      </c>
      <c r="P3141" s="20">
        <v>0</v>
      </c>
      <c r="Q3141" s="20">
        <v>3893</v>
      </c>
      <c r="R3141" s="20">
        <f t="shared" si="168"/>
        <v>389.3</v>
      </c>
      <c r="S3141" s="5">
        <v>1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1</v>
      </c>
      <c r="AB3141" s="5">
        <v>0</v>
      </c>
      <c r="AC3141" s="5">
        <v>0</v>
      </c>
      <c r="AD3141" s="5">
        <v>0</v>
      </c>
      <c r="AE3141" s="115">
        <v>1659</v>
      </c>
      <c r="AF3141" s="5">
        <v>1</v>
      </c>
    </row>
    <row r="3142" spans="1:32" x14ac:dyDescent="0.25">
      <c r="A3142" s="2">
        <v>2010</v>
      </c>
      <c r="B3142" s="1" t="s">
        <v>29</v>
      </c>
      <c r="C3142" s="20">
        <v>13</v>
      </c>
      <c r="D3142" s="20">
        <v>662</v>
      </c>
      <c r="E3142" s="20">
        <f t="shared" si="169"/>
        <v>4243.5897435897432</v>
      </c>
      <c r="F3142" s="20">
        <v>630</v>
      </c>
      <c r="G3142" s="20">
        <v>188</v>
      </c>
      <c r="H3142" s="20">
        <v>90</v>
      </c>
      <c r="I3142" s="20">
        <v>0</v>
      </c>
      <c r="J3142" s="20">
        <v>0</v>
      </c>
      <c r="K3142" s="20">
        <v>0</v>
      </c>
      <c r="L3142" s="20">
        <v>120</v>
      </c>
      <c r="M3142" s="20">
        <f t="shared" si="167"/>
        <v>9.2307692307692299</v>
      </c>
      <c r="N3142" s="21">
        <v>1</v>
      </c>
      <c r="O3142" s="20">
        <v>0</v>
      </c>
      <c r="P3142" s="20">
        <v>0</v>
      </c>
      <c r="Q3142" s="20">
        <v>241</v>
      </c>
      <c r="R3142" s="20">
        <f t="shared" si="168"/>
        <v>18.53846153846154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1</v>
      </c>
      <c r="AA3142" s="5">
        <v>0</v>
      </c>
      <c r="AB3142" s="5">
        <v>0</v>
      </c>
      <c r="AC3142" s="5">
        <v>1</v>
      </c>
      <c r="AD3142" s="5">
        <v>0</v>
      </c>
      <c r="AE3142" s="115">
        <v>1800</v>
      </c>
      <c r="AF3142" s="5">
        <v>0</v>
      </c>
    </row>
    <row r="3143" spans="1:32" x14ac:dyDescent="0.25">
      <c r="A3143" s="2">
        <v>2010</v>
      </c>
      <c r="B3143" s="1" t="s">
        <v>29</v>
      </c>
      <c r="C3143" s="20">
        <v>72</v>
      </c>
      <c r="D3143" s="20">
        <v>9680</v>
      </c>
      <c r="E3143" s="20">
        <f t="shared" si="169"/>
        <v>11203.703703703704</v>
      </c>
      <c r="F3143" s="20">
        <v>2785</v>
      </c>
      <c r="G3143" s="20">
        <v>270</v>
      </c>
      <c r="H3143" s="20">
        <v>270</v>
      </c>
      <c r="I3143" s="20">
        <v>0</v>
      </c>
      <c r="J3143" s="20">
        <v>0</v>
      </c>
      <c r="K3143" s="20">
        <v>0</v>
      </c>
      <c r="L3143" s="20">
        <v>2336</v>
      </c>
      <c r="M3143" s="20">
        <f t="shared" si="167"/>
        <v>32.444444444444443</v>
      </c>
      <c r="N3143" s="20">
        <v>15</v>
      </c>
      <c r="O3143" s="20">
        <v>0</v>
      </c>
      <c r="P3143" s="20">
        <v>2</v>
      </c>
      <c r="Q3143" s="20">
        <v>27482</v>
      </c>
      <c r="R3143" s="20">
        <f t="shared" si="168"/>
        <v>381.69444444444446</v>
      </c>
      <c r="S3143" s="5">
        <v>1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1</v>
      </c>
      <c r="AA3143" s="5">
        <v>0</v>
      </c>
      <c r="AB3143" s="5">
        <v>0</v>
      </c>
      <c r="AC3143" s="5">
        <v>1</v>
      </c>
      <c r="AD3143" s="5">
        <v>0</v>
      </c>
      <c r="AE3143" s="115">
        <v>20863</v>
      </c>
      <c r="AF3143" s="5">
        <v>1</v>
      </c>
    </row>
    <row r="3144" spans="1:32" x14ac:dyDescent="0.25">
      <c r="A3144" s="2">
        <v>2010</v>
      </c>
      <c r="B3144" s="1" t="s">
        <v>36</v>
      </c>
      <c r="C3144" s="20">
        <v>174</v>
      </c>
      <c r="D3144" s="20">
        <v>11343</v>
      </c>
      <c r="E3144" s="20">
        <f t="shared" si="169"/>
        <v>5432.4712643678158</v>
      </c>
      <c r="F3144" s="20">
        <v>6572</v>
      </c>
      <c r="G3144" s="20">
        <v>1752</v>
      </c>
      <c r="H3144" s="20">
        <v>571</v>
      </c>
      <c r="I3144" s="20">
        <v>0</v>
      </c>
      <c r="J3144" s="20">
        <v>0</v>
      </c>
      <c r="K3144" s="20">
        <v>0</v>
      </c>
      <c r="L3144" s="20">
        <v>9438</v>
      </c>
      <c r="M3144" s="20">
        <f t="shared" si="167"/>
        <v>54.241379310344826</v>
      </c>
      <c r="N3144" s="20">
        <v>28</v>
      </c>
      <c r="O3144" s="20">
        <v>7</v>
      </c>
      <c r="P3144" s="20">
        <v>2</v>
      </c>
      <c r="Q3144" s="20">
        <v>103628</v>
      </c>
      <c r="R3144" s="20">
        <f t="shared" si="168"/>
        <v>595.56321839080465</v>
      </c>
      <c r="S3144" s="5">
        <v>1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1</v>
      </c>
      <c r="AA3144" s="5">
        <v>0</v>
      </c>
      <c r="AB3144" s="5">
        <v>0</v>
      </c>
      <c r="AC3144" s="5">
        <v>1</v>
      </c>
      <c r="AD3144" s="5">
        <v>0</v>
      </c>
      <c r="AE3144" s="115">
        <v>42762</v>
      </c>
      <c r="AF3144" s="5">
        <v>1</v>
      </c>
    </row>
    <row r="3145" spans="1:32" x14ac:dyDescent="0.25">
      <c r="A3145" s="2">
        <v>2010</v>
      </c>
      <c r="B3145" s="1" t="s">
        <v>29</v>
      </c>
      <c r="C3145" s="20">
        <v>81</v>
      </c>
      <c r="D3145" s="20">
        <v>7480</v>
      </c>
      <c r="E3145" s="20">
        <f t="shared" si="169"/>
        <v>7695.4732510288077</v>
      </c>
      <c r="F3145" s="20">
        <v>2229</v>
      </c>
      <c r="G3145" s="20">
        <v>635</v>
      </c>
      <c r="H3145" s="20">
        <v>181</v>
      </c>
      <c r="I3145" s="20">
        <v>0</v>
      </c>
      <c r="J3145" s="20">
        <v>0</v>
      </c>
      <c r="K3145" s="20">
        <v>0</v>
      </c>
      <c r="L3145" s="20">
        <v>3319</v>
      </c>
      <c r="M3145" s="20">
        <f t="shared" si="167"/>
        <v>40.97530864197531</v>
      </c>
      <c r="N3145" s="20">
        <v>9</v>
      </c>
      <c r="O3145" s="20">
        <v>2</v>
      </c>
      <c r="P3145" s="20">
        <v>2</v>
      </c>
      <c r="Q3145" s="20">
        <v>36160</v>
      </c>
      <c r="R3145" s="20">
        <f t="shared" si="168"/>
        <v>446.41975308641975</v>
      </c>
      <c r="S3145" s="5">
        <v>1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  <c r="Z3145" s="5">
        <v>1</v>
      </c>
      <c r="AA3145" s="5">
        <v>0</v>
      </c>
      <c r="AB3145" s="5">
        <v>0</v>
      </c>
      <c r="AC3145" s="5">
        <v>1</v>
      </c>
      <c r="AD3145" s="5">
        <v>0</v>
      </c>
      <c r="AE3145" s="115">
        <v>20596</v>
      </c>
      <c r="AF3145" s="5">
        <v>0</v>
      </c>
    </row>
    <row r="3146" spans="1:32" x14ac:dyDescent="0.25">
      <c r="A3146" s="2">
        <v>2010</v>
      </c>
      <c r="B3146" s="1" t="s">
        <v>29</v>
      </c>
      <c r="C3146" s="20">
        <v>125</v>
      </c>
      <c r="D3146" s="20">
        <v>13376</v>
      </c>
      <c r="E3146" s="20">
        <f t="shared" si="169"/>
        <v>8917.3333333333339</v>
      </c>
      <c r="F3146" s="20">
        <v>2675</v>
      </c>
      <c r="G3146" s="20">
        <v>746</v>
      </c>
      <c r="H3146" s="20">
        <v>300</v>
      </c>
      <c r="I3146" s="20">
        <v>1101</v>
      </c>
      <c r="J3146" s="20">
        <v>0</v>
      </c>
      <c r="K3146" s="20">
        <v>0</v>
      </c>
      <c r="L3146" s="20">
        <v>4380</v>
      </c>
      <c r="M3146" s="20">
        <f t="shared" si="167"/>
        <v>35.04</v>
      </c>
      <c r="N3146" s="20">
        <v>17</v>
      </c>
      <c r="O3146" s="20">
        <v>2</v>
      </c>
      <c r="P3146" s="20">
        <v>1</v>
      </c>
      <c r="Q3146" s="20">
        <v>66604</v>
      </c>
      <c r="R3146" s="20">
        <f t="shared" si="168"/>
        <v>532.83199999999999</v>
      </c>
      <c r="S3146" s="5">
        <v>1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1</v>
      </c>
      <c r="AA3146" s="5">
        <v>1</v>
      </c>
      <c r="AB3146" s="5">
        <v>0</v>
      </c>
      <c r="AC3146" s="5">
        <v>1</v>
      </c>
      <c r="AD3146" s="5">
        <v>0</v>
      </c>
      <c r="AE3146" s="115">
        <v>46992</v>
      </c>
      <c r="AF3146" s="5">
        <v>0</v>
      </c>
    </row>
    <row r="3147" spans="1:32" x14ac:dyDescent="0.25">
      <c r="A3147" s="2">
        <v>2010</v>
      </c>
      <c r="B3147" s="1" t="s">
        <v>29</v>
      </c>
      <c r="C3147" s="20">
        <v>102</v>
      </c>
      <c r="D3147" s="20">
        <v>8310</v>
      </c>
      <c r="E3147" s="20">
        <f t="shared" si="169"/>
        <v>6789.2156862745096</v>
      </c>
      <c r="F3147" s="20">
        <v>3711</v>
      </c>
      <c r="G3147" s="20">
        <v>346</v>
      </c>
      <c r="H3147" s="20">
        <v>165</v>
      </c>
      <c r="I3147" s="20">
        <v>0</v>
      </c>
      <c r="J3147" s="20">
        <v>0</v>
      </c>
      <c r="K3147" s="20">
        <v>0</v>
      </c>
      <c r="L3147" s="20">
        <v>5219</v>
      </c>
      <c r="M3147" s="20">
        <f t="shared" si="167"/>
        <v>51.166666666666664</v>
      </c>
      <c r="N3147" s="20">
        <v>16</v>
      </c>
      <c r="O3147" s="20">
        <v>5</v>
      </c>
      <c r="P3147" s="20">
        <v>0</v>
      </c>
      <c r="Q3147" s="20">
        <v>50658</v>
      </c>
      <c r="R3147" s="20">
        <f t="shared" si="168"/>
        <v>496.64705882352939</v>
      </c>
      <c r="S3147" s="5">
        <v>1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1</v>
      </c>
      <c r="AA3147" s="5">
        <v>0</v>
      </c>
      <c r="AB3147" s="5">
        <v>0</v>
      </c>
      <c r="AC3147" s="5">
        <v>1</v>
      </c>
      <c r="AD3147" s="5">
        <v>0</v>
      </c>
      <c r="AE3147" s="115">
        <v>23637</v>
      </c>
      <c r="AF3147" s="5">
        <v>0</v>
      </c>
    </row>
    <row r="3148" spans="1:32" x14ac:dyDescent="0.25">
      <c r="A3148" s="2">
        <v>2010</v>
      </c>
      <c r="B3148" s="1" t="s">
        <v>29</v>
      </c>
      <c r="C3148" s="20">
        <v>63</v>
      </c>
      <c r="D3148" s="20">
        <v>4856</v>
      </c>
      <c r="E3148" s="20">
        <f t="shared" si="169"/>
        <v>6423.2804232804228</v>
      </c>
      <c r="F3148" s="20">
        <v>2283</v>
      </c>
      <c r="G3148" s="20">
        <v>201</v>
      </c>
      <c r="H3148" s="20">
        <v>125</v>
      </c>
      <c r="I3148" s="20">
        <v>0</v>
      </c>
      <c r="J3148" s="20">
        <v>0</v>
      </c>
      <c r="K3148" s="20">
        <v>0</v>
      </c>
      <c r="L3148" s="20">
        <v>3910</v>
      </c>
      <c r="M3148" s="20">
        <f t="shared" si="167"/>
        <v>62.063492063492063</v>
      </c>
      <c r="N3148" s="20">
        <v>11</v>
      </c>
      <c r="O3148" s="20">
        <v>2</v>
      </c>
      <c r="P3148" s="20">
        <v>2</v>
      </c>
      <c r="Q3148" s="20">
        <v>19986</v>
      </c>
      <c r="R3148" s="20">
        <f t="shared" si="168"/>
        <v>317.23809523809524</v>
      </c>
      <c r="S3148" s="5">
        <v>1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1</v>
      </c>
      <c r="AA3148" s="5">
        <v>0</v>
      </c>
      <c r="AB3148" s="5">
        <v>0</v>
      </c>
      <c r="AC3148" s="5">
        <v>1</v>
      </c>
      <c r="AD3148" s="5">
        <v>0</v>
      </c>
      <c r="AE3148" s="115">
        <v>7370</v>
      </c>
      <c r="AF3148" s="5">
        <v>1</v>
      </c>
    </row>
    <row r="3149" spans="1:32" x14ac:dyDescent="0.25">
      <c r="A3149" s="2">
        <v>2010</v>
      </c>
      <c r="B3149" s="1" t="s">
        <v>30</v>
      </c>
      <c r="C3149" s="20">
        <v>25</v>
      </c>
      <c r="D3149" s="20">
        <v>1449</v>
      </c>
      <c r="E3149" s="20">
        <f t="shared" si="169"/>
        <v>4830</v>
      </c>
      <c r="F3149" s="20">
        <v>4314</v>
      </c>
      <c r="G3149" s="20">
        <v>193</v>
      </c>
      <c r="H3149" s="20">
        <v>100</v>
      </c>
      <c r="I3149" s="20">
        <v>0</v>
      </c>
      <c r="J3149" s="20">
        <v>0</v>
      </c>
      <c r="K3149" s="20">
        <v>0</v>
      </c>
      <c r="L3149" s="20">
        <v>732</v>
      </c>
      <c r="M3149" s="20">
        <f t="shared" si="167"/>
        <v>29.28</v>
      </c>
      <c r="N3149" s="20">
        <v>1</v>
      </c>
      <c r="O3149" s="20">
        <v>0</v>
      </c>
      <c r="P3149" s="20">
        <v>2</v>
      </c>
      <c r="Q3149" s="20">
        <v>9313</v>
      </c>
      <c r="R3149" s="20">
        <f t="shared" si="168"/>
        <v>372.52</v>
      </c>
      <c r="S3149" s="5">
        <v>1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1</v>
      </c>
      <c r="AA3149" s="5">
        <v>0</v>
      </c>
      <c r="AB3149" s="5">
        <v>0</v>
      </c>
      <c r="AC3149" s="5">
        <v>1</v>
      </c>
      <c r="AD3149" s="5">
        <v>0</v>
      </c>
      <c r="AE3149" s="115">
        <v>3308</v>
      </c>
      <c r="AF3149" s="5">
        <v>0</v>
      </c>
    </row>
    <row r="3150" spans="1:32" x14ac:dyDescent="0.25">
      <c r="A3150" s="2">
        <v>2010</v>
      </c>
      <c r="B3150" s="1" t="s">
        <v>30</v>
      </c>
      <c r="C3150" s="20">
        <v>27</v>
      </c>
      <c r="D3150" s="20">
        <v>1953.5</v>
      </c>
      <c r="E3150" s="20">
        <f t="shared" si="169"/>
        <v>6029.3209876543206</v>
      </c>
      <c r="F3150" s="20">
        <v>3267</v>
      </c>
      <c r="G3150" s="20">
        <v>117</v>
      </c>
      <c r="H3150" s="20">
        <v>48</v>
      </c>
      <c r="I3150" s="20">
        <v>61</v>
      </c>
      <c r="J3150" s="20">
        <v>0</v>
      </c>
      <c r="K3150" s="20">
        <v>0</v>
      </c>
      <c r="L3150" s="20">
        <v>2243</v>
      </c>
      <c r="M3150" s="20">
        <f t="shared" si="167"/>
        <v>83.074074074074076</v>
      </c>
      <c r="N3150" s="20">
        <v>10</v>
      </c>
      <c r="O3150" s="20">
        <v>1</v>
      </c>
      <c r="P3150" s="20">
        <v>0</v>
      </c>
      <c r="Q3150" s="20">
        <v>9160</v>
      </c>
      <c r="R3150" s="20">
        <f t="shared" si="168"/>
        <v>339.25925925925924</v>
      </c>
      <c r="S3150" s="5">
        <v>1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1</v>
      </c>
      <c r="AA3150" s="5">
        <v>1</v>
      </c>
      <c r="AB3150" s="5">
        <v>0</v>
      </c>
      <c r="AC3150" s="5">
        <v>1</v>
      </c>
      <c r="AD3150" s="5">
        <v>0</v>
      </c>
      <c r="AE3150" s="115">
        <v>4465</v>
      </c>
      <c r="AF3150" s="5">
        <v>0</v>
      </c>
    </row>
    <row r="3151" spans="1:32" x14ac:dyDescent="0.25">
      <c r="A3151" s="2">
        <v>2010</v>
      </c>
      <c r="B3151" s="1" t="s">
        <v>30</v>
      </c>
      <c r="C3151" s="20">
        <v>20</v>
      </c>
      <c r="D3151" s="20">
        <v>1528.4</v>
      </c>
      <c r="E3151" s="20">
        <f t="shared" si="169"/>
        <v>6368.333333333333</v>
      </c>
      <c r="F3151" s="20">
        <v>2228</v>
      </c>
      <c r="G3151" s="20">
        <v>207</v>
      </c>
      <c r="H3151" s="20">
        <v>110</v>
      </c>
      <c r="I3151" s="20">
        <v>0</v>
      </c>
      <c r="J3151" s="20">
        <v>0</v>
      </c>
      <c r="K3151" s="20">
        <v>0</v>
      </c>
      <c r="L3151" s="20">
        <v>3544</v>
      </c>
      <c r="M3151" s="20">
        <f t="shared" si="167"/>
        <v>177.2</v>
      </c>
      <c r="N3151" s="20">
        <v>7</v>
      </c>
      <c r="O3151" s="20">
        <v>0</v>
      </c>
      <c r="P3151" s="20">
        <v>0</v>
      </c>
      <c r="Q3151" s="20">
        <v>9283</v>
      </c>
      <c r="R3151" s="20">
        <f t="shared" si="168"/>
        <v>464.15</v>
      </c>
      <c r="S3151" s="5">
        <v>1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1</v>
      </c>
      <c r="AA3151" s="5">
        <v>0</v>
      </c>
      <c r="AB3151" s="5">
        <v>0</v>
      </c>
      <c r="AC3151" s="5">
        <v>1</v>
      </c>
      <c r="AD3151" s="5">
        <v>0</v>
      </c>
      <c r="AE3151" s="115">
        <v>3135</v>
      </c>
      <c r="AF3151" s="5">
        <v>0</v>
      </c>
    </row>
    <row r="3152" spans="1:32" x14ac:dyDescent="0.25">
      <c r="A3152" s="2">
        <v>2010</v>
      </c>
      <c r="B3152" s="1" t="s">
        <v>30</v>
      </c>
      <c r="C3152" s="20">
        <v>31</v>
      </c>
      <c r="D3152" s="20">
        <v>1969</v>
      </c>
      <c r="E3152" s="20">
        <f t="shared" si="169"/>
        <v>5293.010752688172</v>
      </c>
      <c r="F3152" s="20">
        <v>1972</v>
      </c>
      <c r="G3152" s="20">
        <v>352</v>
      </c>
      <c r="H3152" s="20">
        <v>128</v>
      </c>
      <c r="I3152" s="20">
        <v>0</v>
      </c>
      <c r="J3152" s="20">
        <v>0</v>
      </c>
      <c r="K3152" s="20">
        <v>0</v>
      </c>
      <c r="L3152" s="20">
        <v>3469</v>
      </c>
      <c r="M3152" s="20">
        <f t="shared" si="167"/>
        <v>111.90322580645162</v>
      </c>
      <c r="N3152" s="20">
        <v>15</v>
      </c>
      <c r="O3152" s="20">
        <v>3</v>
      </c>
      <c r="P3152" s="20">
        <v>0</v>
      </c>
      <c r="Q3152" s="20">
        <v>22298</v>
      </c>
      <c r="R3152" s="20">
        <f t="shared" si="168"/>
        <v>719.29032258064512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1</v>
      </c>
      <c r="AA3152" s="5">
        <v>0</v>
      </c>
      <c r="AB3152" s="5">
        <v>0</v>
      </c>
      <c r="AC3152" s="5">
        <v>1</v>
      </c>
      <c r="AD3152" s="5">
        <v>0</v>
      </c>
      <c r="AE3152" s="115">
        <v>5119</v>
      </c>
      <c r="AF3152" s="5">
        <v>0</v>
      </c>
    </row>
    <row r="3153" spans="1:32" x14ac:dyDescent="0.25">
      <c r="A3153" s="2">
        <v>2010</v>
      </c>
      <c r="B3153" s="1" t="s">
        <v>30</v>
      </c>
      <c r="C3153" s="20">
        <v>4</v>
      </c>
      <c r="D3153" s="20">
        <v>190</v>
      </c>
      <c r="E3153" s="20">
        <f t="shared" si="169"/>
        <v>3958.3333333333335</v>
      </c>
      <c r="F3153" s="20">
        <v>1955</v>
      </c>
      <c r="G3153" s="20">
        <v>0</v>
      </c>
      <c r="H3153" s="20">
        <v>0</v>
      </c>
      <c r="I3153" s="20">
        <v>0</v>
      </c>
      <c r="J3153" s="20">
        <v>0</v>
      </c>
      <c r="K3153" s="20">
        <v>0</v>
      </c>
      <c r="L3153" s="20">
        <v>276</v>
      </c>
      <c r="M3153" s="20">
        <f t="shared" si="167"/>
        <v>69</v>
      </c>
      <c r="N3153" s="20">
        <v>2</v>
      </c>
      <c r="O3153" s="20">
        <v>0</v>
      </c>
      <c r="P3153" s="20">
        <v>0</v>
      </c>
      <c r="Q3153" s="20">
        <v>1438</v>
      </c>
      <c r="R3153" s="20">
        <f t="shared" si="168"/>
        <v>359.5</v>
      </c>
      <c r="S3153" s="5">
        <v>1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115">
        <v>618</v>
      </c>
      <c r="AF3153" s="5">
        <v>0</v>
      </c>
    </row>
    <row r="3154" spans="1:32" x14ac:dyDescent="0.25">
      <c r="A3154" s="2">
        <v>2010</v>
      </c>
      <c r="B3154" s="1" t="s">
        <v>29</v>
      </c>
      <c r="C3154" s="20">
        <v>15</v>
      </c>
      <c r="D3154" s="20">
        <v>1187</v>
      </c>
      <c r="E3154" s="20">
        <f t="shared" si="169"/>
        <v>6594.4444444444453</v>
      </c>
      <c r="F3154" s="20">
        <v>2036</v>
      </c>
      <c r="G3154" s="20">
        <v>122</v>
      </c>
      <c r="H3154" s="20">
        <v>31</v>
      </c>
      <c r="I3154" s="20">
        <v>0</v>
      </c>
      <c r="J3154" s="20">
        <v>0</v>
      </c>
      <c r="K3154" s="20">
        <v>0</v>
      </c>
      <c r="L3154" s="20">
        <v>410</v>
      </c>
      <c r="M3154" s="20">
        <f t="shared" si="167"/>
        <v>27.333333333333332</v>
      </c>
      <c r="N3154" s="20">
        <v>4</v>
      </c>
      <c r="O3154" s="20">
        <v>0</v>
      </c>
      <c r="P3154" s="20">
        <v>0</v>
      </c>
      <c r="Q3154" s="20">
        <v>546</v>
      </c>
      <c r="R3154" s="20">
        <f t="shared" si="168"/>
        <v>36.4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1</v>
      </c>
      <c r="AA3154" s="5">
        <v>0</v>
      </c>
      <c r="AB3154" s="5">
        <v>0</v>
      </c>
      <c r="AC3154" s="5">
        <v>1</v>
      </c>
      <c r="AD3154" s="5">
        <v>0</v>
      </c>
      <c r="AE3154" s="115">
        <v>1247</v>
      </c>
      <c r="AF3154" s="5">
        <v>0</v>
      </c>
    </row>
    <row r="3155" spans="1:32" x14ac:dyDescent="0.25">
      <c r="A3155" s="2">
        <v>2010</v>
      </c>
      <c r="B3155" s="1" t="s">
        <v>30</v>
      </c>
      <c r="C3155" s="20">
        <v>15</v>
      </c>
      <c r="D3155" s="20">
        <v>719</v>
      </c>
      <c r="E3155" s="20">
        <f t="shared" si="169"/>
        <v>3994.4444444444439</v>
      </c>
      <c r="F3155" s="20">
        <v>2011</v>
      </c>
      <c r="G3155" s="20">
        <v>74</v>
      </c>
      <c r="H3155" s="20">
        <v>40</v>
      </c>
      <c r="I3155" s="20">
        <v>0</v>
      </c>
      <c r="J3155" s="20">
        <v>0</v>
      </c>
      <c r="K3155" s="20">
        <v>0</v>
      </c>
      <c r="L3155" s="20">
        <v>732</v>
      </c>
      <c r="M3155" s="20">
        <f t="shared" si="167"/>
        <v>48.8</v>
      </c>
      <c r="N3155" s="20">
        <v>3</v>
      </c>
      <c r="O3155" s="20">
        <v>1</v>
      </c>
      <c r="P3155" s="20">
        <v>0</v>
      </c>
      <c r="Q3155" s="20">
        <v>646</v>
      </c>
      <c r="R3155" s="20">
        <f t="shared" si="168"/>
        <v>43.06666666666667</v>
      </c>
      <c r="S3155" s="5">
        <v>1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  <c r="Z3155" s="5">
        <v>1</v>
      </c>
      <c r="AA3155" s="5">
        <v>0</v>
      </c>
      <c r="AB3155" s="5">
        <v>0</v>
      </c>
      <c r="AC3155" s="5">
        <v>1</v>
      </c>
      <c r="AD3155" s="5">
        <v>0</v>
      </c>
      <c r="AE3155" s="115">
        <v>1378</v>
      </c>
      <c r="AF3155" s="5">
        <v>0</v>
      </c>
    </row>
    <row r="3156" spans="1:32" x14ac:dyDescent="0.25">
      <c r="A3156" s="2">
        <v>2010</v>
      </c>
      <c r="B3156" s="1" t="s">
        <v>29</v>
      </c>
      <c r="C3156" s="20">
        <v>14</v>
      </c>
      <c r="D3156" s="20">
        <v>871.6</v>
      </c>
      <c r="E3156" s="20">
        <f t="shared" si="169"/>
        <v>5188.0952380952385</v>
      </c>
      <c r="F3156" s="20">
        <v>1336</v>
      </c>
      <c r="G3156" s="20">
        <v>131</v>
      </c>
      <c r="H3156" s="20">
        <v>45</v>
      </c>
      <c r="I3156" s="20">
        <v>30</v>
      </c>
      <c r="J3156" s="20">
        <v>0</v>
      </c>
      <c r="K3156" s="20">
        <v>0</v>
      </c>
      <c r="L3156" s="20">
        <v>566</v>
      </c>
      <c r="M3156" s="20">
        <f t="shared" si="167"/>
        <v>40.428571428571431</v>
      </c>
      <c r="N3156" s="20">
        <v>2</v>
      </c>
      <c r="O3156" s="20">
        <v>2</v>
      </c>
      <c r="P3156" s="20">
        <v>0</v>
      </c>
      <c r="Q3156" s="20">
        <v>774</v>
      </c>
      <c r="R3156" s="20">
        <f t="shared" si="168"/>
        <v>55.285714285714285</v>
      </c>
      <c r="S3156" s="5">
        <v>1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1</v>
      </c>
      <c r="AA3156" s="5">
        <v>1</v>
      </c>
      <c r="AB3156" s="5">
        <v>0</v>
      </c>
      <c r="AC3156" s="5">
        <v>1</v>
      </c>
      <c r="AD3156" s="5">
        <v>0</v>
      </c>
      <c r="AE3156" s="115">
        <v>1560</v>
      </c>
      <c r="AF3156" s="5">
        <v>0</v>
      </c>
    </row>
    <row r="3157" spans="1:32" x14ac:dyDescent="0.25">
      <c r="A3157" s="2">
        <v>2010</v>
      </c>
      <c r="B3157" s="1" t="s">
        <v>34</v>
      </c>
      <c r="C3157" s="103">
        <v>10</v>
      </c>
      <c r="D3157" s="103">
        <v>642.9</v>
      </c>
      <c r="E3157" s="20">
        <f t="shared" si="169"/>
        <v>5357.4999999999991</v>
      </c>
      <c r="F3157" s="103">
        <v>1027</v>
      </c>
      <c r="G3157" s="20">
        <v>59</v>
      </c>
      <c r="H3157" s="20">
        <v>50</v>
      </c>
      <c r="I3157" s="20">
        <v>0</v>
      </c>
      <c r="J3157" s="20">
        <v>0</v>
      </c>
      <c r="K3157" s="20">
        <v>0</v>
      </c>
      <c r="L3157" s="20">
        <v>654</v>
      </c>
      <c r="M3157" s="20">
        <f t="shared" si="167"/>
        <v>65.400000000000006</v>
      </c>
      <c r="N3157" s="20">
        <v>4</v>
      </c>
      <c r="O3157" s="20">
        <v>0</v>
      </c>
      <c r="P3157" s="20">
        <v>0</v>
      </c>
      <c r="Q3157" s="20">
        <v>25940</v>
      </c>
      <c r="R3157" s="20">
        <f t="shared" si="168"/>
        <v>2594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1</v>
      </c>
      <c r="AA3157" s="5">
        <v>0</v>
      </c>
      <c r="AB3157" s="5">
        <v>0</v>
      </c>
      <c r="AC3157" s="5">
        <v>1</v>
      </c>
      <c r="AD3157" s="5">
        <v>0</v>
      </c>
      <c r="AE3157" s="115">
        <v>2261</v>
      </c>
      <c r="AF3157" s="5">
        <v>0</v>
      </c>
    </row>
    <row r="3158" spans="1:32" x14ac:dyDescent="0.25">
      <c r="A3158" s="2">
        <v>2010</v>
      </c>
      <c r="B3158" s="1" t="s">
        <v>30</v>
      </c>
      <c r="C3158" s="103">
        <v>11</v>
      </c>
      <c r="D3158" s="103">
        <v>733</v>
      </c>
      <c r="E3158" s="20">
        <f t="shared" si="169"/>
        <v>5553.0303030303039</v>
      </c>
      <c r="F3158" s="103">
        <v>416</v>
      </c>
      <c r="G3158" s="20">
        <v>111</v>
      </c>
      <c r="H3158" s="20">
        <v>96</v>
      </c>
      <c r="I3158" s="20">
        <v>0</v>
      </c>
      <c r="J3158" s="20">
        <v>0</v>
      </c>
      <c r="K3158" s="20">
        <v>0</v>
      </c>
      <c r="L3158" s="20">
        <v>1251</v>
      </c>
      <c r="M3158" s="20">
        <f t="shared" si="167"/>
        <v>113.72727272727273</v>
      </c>
      <c r="N3158" s="20">
        <v>4</v>
      </c>
      <c r="O3158" s="20">
        <v>0</v>
      </c>
      <c r="P3158" s="20">
        <v>0</v>
      </c>
      <c r="Q3158" s="20">
        <v>11511</v>
      </c>
      <c r="R3158" s="20">
        <f t="shared" si="168"/>
        <v>1046.4545454545455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1</v>
      </c>
      <c r="AA3158" s="5">
        <v>0</v>
      </c>
      <c r="AB3158" s="5">
        <v>0</v>
      </c>
      <c r="AC3158" s="5">
        <v>1</v>
      </c>
      <c r="AD3158" s="5">
        <v>0</v>
      </c>
      <c r="AE3158" s="115">
        <v>1659</v>
      </c>
      <c r="AF3158" s="5">
        <v>0</v>
      </c>
    </row>
    <row r="3159" spans="1:32" x14ac:dyDescent="0.25">
      <c r="A3159" s="2">
        <v>2010</v>
      </c>
      <c r="B3159" s="1" t="s">
        <v>34</v>
      </c>
      <c r="C3159" s="103">
        <v>83</v>
      </c>
      <c r="D3159" s="103">
        <v>8433.6</v>
      </c>
      <c r="E3159" s="20">
        <f t="shared" si="169"/>
        <v>8467.469879518072</v>
      </c>
      <c r="F3159" s="103">
        <v>5556</v>
      </c>
      <c r="G3159" s="20">
        <v>1190</v>
      </c>
      <c r="H3159" s="20">
        <v>250</v>
      </c>
      <c r="I3159" s="20">
        <v>0</v>
      </c>
      <c r="J3159" s="20">
        <v>0</v>
      </c>
      <c r="K3159" s="20">
        <v>0</v>
      </c>
      <c r="L3159" s="20">
        <v>2833</v>
      </c>
      <c r="M3159" s="20">
        <f t="shared" si="167"/>
        <v>34.132530120481931</v>
      </c>
      <c r="N3159" s="20">
        <v>10</v>
      </c>
      <c r="O3159" s="20">
        <v>3</v>
      </c>
      <c r="P3159" s="20">
        <v>2</v>
      </c>
      <c r="Q3159" s="20">
        <v>52712</v>
      </c>
      <c r="R3159" s="20">
        <f t="shared" si="168"/>
        <v>635.08433734939763</v>
      </c>
      <c r="S3159" s="5">
        <v>1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1</v>
      </c>
      <c r="AA3159" s="5">
        <v>0</v>
      </c>
      <c r="AB3159" s="5">
        <v>0</v>
      </c>
      <c r="AC3159" s="5">
        <v>1</v>
      </c>
      <c r="AD3159" s="5">
        <v>0</v>
      </c>
      <c r="AE3159" s="115">
        <v>15160</v>
      </c>
      <c r="AF3159" s="5">
        <v>1</v>
      </c>
    </row>
    <row r="3160" spans="1:32" x14ac:dyDescent="0.25">
      <c r="A3160" s="2">
        <v>2010</v>
      </c>
      <c r="B3160" s="1" t="s">
        <v>30</v>
      </c>
      <c r="C3160" s="103">
        <v>42</v>
      </c>
      <c r="D3160" s="103">
        <v>3089.3</v>
      </c>
      <c r="E3160" s="20">
        <f t="shared" si="169"/>
        <v>6129.563492063492</v>
      </c>
      <c r="F3160" s="103">
        <v>3005</v>
      </c>
      <c r="G3160" s="20">
        <v>314</v>
      </c>
      <c r="H3160" s="20">
        <v>121</v>
      </c>
      <c r="I3160" s="20">
        <v>0</v>
      </c>
      <c r="J3160" s="20">
        <v>0</v>
      </c>
      <c r="K3160" s="20">
        <v>0</v>
      </c>
      <c r="L3160" s="20">
        <v>1889</v>
      </c>
      <c r="M3160" s="20">
        <f t="shared" si="167"/>
        <v>44.976190476190474</v>
      </c>
      <c r="N3160" s="20">
        <v>7</v>
      </c>
      <c r="O3160" s="20">
        <v>2</v>
      </c>
      <c r="P3160" s="20">
        <v>0</v>
      </c>
      <c r="Q3160" s="20">
        <v>24888</v>
      </c>
      <c r="R3160" s="20">
        <f t="shared" si="168"/>
        <v>592.57142857142856</v>
      </c>
      <c r="S3160" s="5">
        <v>1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1</v>
      </c>
      <c r="AA3160" s="5">
        <v>0</v>
      </c>
      <c r="AB3160" s="5">
        <v>0</v>
      </c>
      <c r="AC3160" s="5">
        <v>1</v>
      </c>
      <c r="AD3160" s="5">
        <v>0</v>
      </c>
      <c r="AE3160" s="115">
        <v>5923</v>
      </c>
      <c r="AF3160" s="5">
        <v>0</v>
      </c>
    </row>
    <row r="3161" spans="1:32" x14ac:dyDescent="0.25">
      <c r="A3161" s="2">
        <v>2010</v>
      </c>
      <c r="B3161" s="1" t="s">
        <v>36</v>
      </c>
      <c r="C3161" s="103">
        <v>2</v>
      </c>
      <c r="D3161" s="103">
        <v>161.19999999999999</v>
      </c>
      <c r="E3161" s="20">
        <f t="shared" si="169"/>
        <v>6716.6666666666661</v>
      </c>
      <c r="F3161" s="103">
        <v>28</v>
      </c>
      <c r="G3161" s="20">
        <v>0</v>
      </c>
      <c r="H3161" s="20">
        <v>0</v>
      </c>
      <c r="I3161" s="20">
        <v>0</v>
      </c>
      <c r="J3161" s="20">
        <v>0</v>
      </c>
      <c r="K3161" s="20">
        <v>0</v>
      </c>
      <c r="L3161" s="20">
        <v>170</v>
      </c>
      <c r="M3161" s="20">
        <f t="shared" si="167"/>
        <v>85</v>
      </c>
      <c r="N3161" s="20">
        <v>0</v>
      </c>
      <c r="O3161" s="20">
        <v>0</v>
      </c>
      <c r="P3161" s="20">
        <v>0</v>
      </c>
      <c r="Q3161" s="20">
        <v>8664</v>
      </c>
      <c r="R3161" s="20">
        <f t="shared" si="168"/>
        <v>4332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115">
        <v>616</v>
      </c>
      <c r="AF3161" s="5">
        <v>1</v>
      </c>
    </row>
    <row r="3162" spans="1:32" x14ac:dyDescent="0.25">
      <c r="A3162" s="2">
        <v>2010</v>
      </c>
      <c r="B3162" s="1" t="s">
        <v>31</v>
      </c>
      <c r="C3162" s="104">
        <v>1906</v>
      </c>
      <c r="D3162" s="104">
        <v>370485</v>
      </c>
      <c r="E3162" s="20">
        <f t="shared" si="169"/>
        <v>16198.189926547744</v>
      </c>
      <c r="F3162" s="104">
        <v>2463</v>
      </c>
      <c r="G3162" s="104">
        <v>757</v>
      </c>
      <c r="H3162" s="104">
        <v>250</v>
      </c>
      <c r="I3162" s="104">
        <v>0</v>
      </c>
      <c r="J3162" s="104">
        <v>2542</v>
      </c>
      <c r="K3162" s="104">
        <v>1619</v>
      </c>
      <c r="L3162" s="104">
        <v>63042</v>
      </c>
      <c r="M3162" s="20">
        <f t="shared" si="167"/>
        <v>33.075550891920251</v>
      </c>
      <c r="N3162" s="104">
        <f>139+9</f>
        <v>148</v>
      </c>
      <c r="O3162" s="104">
        <v>39</v>
      </c>
      <c r="P3162" s="104">
        <v>0</v>
      </c>
      <c r="Q3162" s="104">
        <v>1588044</v>
      </c>
      <c r="R3162" s="20">
        <f t="shared" si="168"/>
        <v>833.18153200419727</v>
      </c>
      <c r="S3162" s="5">
        <v>1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1</v>
      </c>
      <c r="AA3162" s="5">
        <v>0</v>
      </c>
      <c r="AB3162" s="5">
        <v>1</v>
      </c>
      <c r="AC3162" s="5">
        <v>1</v>
      </c>
      <c r="AD3162" s="5">
        <v>1</v>
      </c>
      <c r="AE3162" s="115">
        <v>1589007</v>
      </c>
      <c r="AF3162" s="5">
        <v>1</v>
      </c>
    </row>
    <row r="3163" spans="1:32" x14ac:dyDescent="0.25">
      <c r="A3163" s="2">
        <v>2010</v>
      </c>
      <c r="B3163" s="1" t="s">
        <v>31</v>
      </c>
      <c r="C3163" s="104">
        <v>284</v>
      </c>
      <c r="D3163" s="104">
        <v>45184</v>
      </c>
      <c r="E3163" s="20">
        <f t="shared" si="169"/>
        <v>13258.215962441314</v>
      </c>
      <c r="F3163" s="104">
        <v>363</v>
      </c>
      <c r="G3163" s="104">
        <v>0</v>
      </c>
      <c r="H3163" s="104">
        <v>0</v>
      </c>
      <c r="I3163" s="104">
        <v>0</v>
      </c>
      <c r="J3163" s="104">
        <v>0</v>
      </c>
      <c r="K3163" s="104">
        <v>0</v>
      </c>
      <c r="L3163" s="104">
        <v>8323</v>
      </c>
      <c r="M3163" s="20">
        <f t="shared" si="167"/>
        <v>29.306338028169016</v>
      </c>
      <c r="N3163" s="104">
        <f>15+3</f>
        <v>18</v>
      </c>
      <c r="O3163" s="104">
        <v>0</v>
      </c>
      <c r="P3163" s="104">
        <v>0</v>
      </c>
      <c r="Q3163" s="104">
        <v>143252</v>
      </c>
      <c r="R3163" s="20">
        <f t="shared" si="168"/>
        <v>504.40845070422534</v>
      </c>
      <c r="S3163" s="5">
        <v>0</v>
      </c>
      <c r="T3163" s="5">
        <v>0</v>
      </c>
      <c r="U3163" s="5">
        <v>0</v>
      </c>
      <c r="V3163" s="5">
        <v>0</v>
      </c>
      <c r="W3163" s="5">
        <v>1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115">
        <v>123827</v>
      </c>
      <c r="AF3163" s="5">
        <v>0</v>
      </c>
    </row>
    <row r="3164" spans="1:32" x14ac:dyDescent="0.25">
      <c r="A3164" s="2">
        <v>2010</v>
      </c>
      <c r="B3164" s="1" t="s">
        <v>31</v>
      </c>
      <c r="C3164" s="104">
        <v>926</v>
      </c>
      <c r="D3164" s="104">
        <v>173597</v>
      </c>
      <c r="E3164" s="20">
        <f t="shared" si="169"/>
        <v>15622.480201583874</v>
      </c>
      <c r="F3164" s="104">
        <v>0</v>
      </c>
      <c r="G3164" s="104">
        <v>0</v>
      </c>
      <c r="H3164" s="104">
        <v>0</v>
      </c>
      <c r="I3164" s="104">
        <f>15143+135073</f>
        <v>150216</v>
      </c>
      <c r="J3164" s="104">
        <v>0</v>
      </c>
      <c r="K3164" s="104">
        <v>0</v>
      </c>
      <c r="L3164" s="104">
        <v>56177</v>
      </c>
      <c r="M3164" s="20">
        <f t="shared" si="167"/>
        <v>60.666306695464364</v>
      </c>
      <c r="N3164" s="104">
        <f>19+2</f>
        <v>21</v>
      </c>
      <c r="O3164" s="104">
        <v>0</v>
      </c>
      <c r="P3164" s="104">
        <v>0</v>
      </c>
      <c r="Q3164" s="104">
        <v>912979</v>
      </c>
      <c r="R3164" s="20">
        <f t="shared" si="168"/>
        <v>985.9384449244061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1</v>
      </c>
      <c r="AB3164" s="5">
        <v>0</v>
      </c>
      <c r="AC3164" s="5">
        <v>0</v>
      </c>
      <c r="AD3164" s="5">
        <v>0</v>
      </c>
      <c r="AE3164" s="115">
        <v>1227561</v>
      </c>
      <c r="AF3164" s="5">
        <v>0</v>
      </c>
    </row>
    <row r="3165" spans="1:32" x14ac:dyDescent="0.25">
      <c r="A3165" s="2">
        <v>2010</v>
      </c>
      <c r="B3165" s="1" t="s">
        <v>30</v>
      </c>
      <c r="C3165" s="21">
        <v>28</v>
      </c>
      <c r="D3165" s="21">
        <v>3019</v>
      </c>
      <c r="E3165" s="20">
        <f t="shared" si="169"/>
        <v>8985.1190476190477</v>
      </c>
      <c r="F3165" s="21">
        <v>2587</v>
      </c>
      <c r="G3165" s="21">
        <f>61+30</f>
        <v>91</v>
      </c>
      <c r="H3165" s="21">
        <v>61</v>
      </c>
      <c r="I3165" s="21">
        <v>0</v>
      </c>
      <c r="J3165" s="21">
        <v>0</v>
      </c>
      <c r="K3165" s="21">
        <v>0</v>
      </c>
      <c r="L3165" s="21">
        <v>2225</v>
      </c>
      <c r="M3165" s="20">
        <f t="shared" si="167"/>
        <v>79.464285714285708</v>
      </c>
      <c r="N3165" s="21">
        <v>8</v>
      </c>
      <c r="O3165" s="21">
        <v>3</v>
      </c>
      <c r="P3165" s="21">
        <v>1</v>
      </c>
      <c r="Q3165" s="21">
        <v>9291</v>
      </c>
      <c r="R3165" s="20">
        <f t="shared" si="168"/>
        <v>331.82142857142856</v>
      </c>
      <c r="S3165" s="5">
        <v>1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1</v>
      </c>
      <c r="AA3165" s="5">
        <v>0</v>
      </c>
      <c r="AB3165" s="5">
        <v>0</v>
      </c>
      <c r="AC3165" s="5">
        <v>1</v>
      </c>
      <c r="AD3165" s="5">
        <v>0</v>
      </c>
      <c r="AE3165" s="115">
        <v>4041</v>
      </c>
      <c r="AF3165" s="5">
        <v>0</v>
      </c>
    </row>
    <row r="3166" spans="1:32" x14ac:dyDescent="0.25">
      <c r="A3166" s="2">
        <v>2010</v>
      </c>
      <c r="B3166" s="1" t="s">
        <v>35</v>
      </c>
      <c r="C3166" s="21">
        <v>33</v>
      </c>
      <c r="D3166" s="21">
        <v>1726</v>
      </c>
      <c r="E3166" s="20">
        <f t="shared" si="169"/>
        <v>4358.5858585858587</v>
      </c>
      <c r="F3166" s="21">
        <v>1546</v>
      </c>
      <c r="G3166" s="21">
        <f>109+115</f>
        <v>224</v>
      </c>
      <c r="H3166" s="21">
        <v>109</v>
      </c>
      <c r="I3166" s="21">
        <v>0</v>
      </c>
      <c r="J3166" s="21">
        <v>0</v>
      </c>
      <c r="K3166" s="21">
        <v>0</v>
      </c>
      <c r="L3166" s="21">
        <v>2240</v>
      </c>
      <c r="M3166" s="20">
        <f t="shared" si="167"/>
        <v>67.878787878787875</v>
      </c>
      <c r="N3166" s="21">
        <v>8</v>
      </c>
      <c r="O3166" s="21">
        <v>2</v>
      </c>
      <c r="P3166" s="21">
        <v>1</v>
      </c>
      <c r="Q3166" s="21">
        <v>10202</v>
      </c>
      <c r="R3166" s="20">
        <f t="shared" si="168"/>
        <v>309.15151515151513</v>
      </c>
      <c r="S3166" s="5">
        <v>1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1</v>
      </c>
      <c r="AA3166" s="5">
        <v>0</v>
      </c>
      <c r="AB3166" s="5">
        <v>0</v>
      </c>
      <c r="AC3166" s="5">
        <v>1</v>
      </c>
      <c r="AD3166" s="5">
        <v>0</v>
      </c>
      <c r="AE3166" s="115">
        <v>3520</v>
      </c>
      <c r="AF3166" s="5">
        <v>0</v>
      </c>
    </row>
    <row r="3167" spans="1:32" x14ac:dyDescent="0.25">
      <c r="A3167" s="2">
        <v>2010</v>
      </c>
      <c r="B3167" s="1" t="s">
        <v>30</v>
      </c>
      <c r="C3167" s="21">
        <v>30</v>
      </c>
      <c r="D3167" s="21">
        <v>2844</v>
      </c>
      <c r="E3167" s="20">
        <f t="shared" si="169"/>
        <v>7899.9999999999991</v>
      </c>
      <c r="F3167" s="21">
        <v>3360</v>
      </c>
      <c r="G3167" s="21">
        <f>107+115</f>
        <v>222</v>
      </c>
      <c r="H3167" s="21">
        <v>107</v>
      </c>
      <c r="I3167" s="21">
        <v>0</v>
      </c>
      <c r="J3167" s="21">
        <v>0</v>
      </c>
      <c r="K3167" s="21">
        <v>0</v>
      </c>
      <c r="L3167" s="21">
        <v>2701</v>
      </c>
      <c r="M3167" s="20">
        <f t="shared" si="167"/>
        <v>90.033333333333331</v>
      </c>
      <c r="N3167" s="21">
        <v>9</v>
      </c>
      <c r="O3167" s="21">
        <v>3</v>
      </c>
      <c r="P3167" s="21">
        <v>1</v>
      </c>
      <c r="Q3167" s="21">
        <v>20240</v>
      </c>
      <c r="R3167" s="20">
        <f t="shared" si="168"/>
        <v>674.66666666666663</v>
      </c>
      <c r="S3167" s="5">
        <v>1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1</v>
      </c>
      <c r="AA3167" s="5">
        <v>0</v>
      </c>
      <c r="AB3167" s="5">
        <v>0</v>
      </c>
      <c r="AC3167" s="5">
        <v>1</v>
      </c>
      <c r="AD3167" s="5">
        <v>0</v>
      </c>
      <c r="AE3167" s="115">
        <v>7173</v>
      </c>
      <c r="AF3167" s="5">
        <v>0</v>
      </c>
    </row>
    <row r="3168" spans="1:32" x14ac:dyDescent="0.25">
      <c r="A3168" s="2">
        <v>2010</v>
      </c>
      <c r="B3168" s="1" t="s">
        <v>30</v>
      </c>
      <c r="C3168" s="21">
        <v>15</v>
      </c>
      <c r="D3168" s="21">
        <v>379</v>
      </c>
      <c r="E3168" s="20">
        <f t="shared" si="169"/>
        <v>2105.5555555555557</v>
      </c>
      <c r="F3168" s="21">
        <v>1243</v>
      </c>
      <c r="G3168" s="21">
        <f>16+16</f>
        <v>32</v>
      </c>
      <c r="H3168" s="21">
        <v>16</v>
      </c>
      <c r="I3168" s="21">
        <v>0</v>
      </c>
      <c r="J3168" s="21">
        <v>0</v>
      </c>
      <c r="K3168" s="21">
        <v>0</v>
      </c>
      <c r="L3168" s="21">
        <v>3126</v>
      </c>
      <c r="M3168" s="20">
        <f t="shared" si="167"/>
        <v>208.4</v>
      </c>
      <c r="N3168" s="21">
        <v>9</v>
      </c>
      <c r="O3168" s="21">
        <v>2</v>
      </c>
      <c r="P3168" s="21">
        <v>0</v>
      </c>
      <c r="Q3168" s="21">
        <v>2099</v>
      </c>
      <c r="R3168" s="20">
        <f t="shared" si="168"/>
        <v>139.93333333333334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  <c r="Z3168" s="5">
        <v>1</v>
      </c>
      <c r="AA3168" s="5">
        <v>0</v>
      </c>
      <c r="AB3168" s="5">
        <v>0</v>
      </c>
      <c r="AC3168" s="5">
        <v>1</v>
      </c>
      <c r="AD3168" s="5">
        <v>0</v>
      </c>
      <c r="AE3168" s="115">
        <v>578</v>
      </c>
      <c r="AF3168" s="5">
        <v>0</v>
      </c>
    </row>
    <row r="3169" spans="1:32" x14ac:dyDescent="0.25">
      <c r="A3169" s="2">
        <v>2010</v>
      </c>
      <c r="B3169" s="1" t="s">
        <v>35</v>
      </c>
      <c r="C3169" s="21">
        <v>28</v>
      </c>
      <c r="D3169" s="21">
        <v>3393</v>
      </c>
      <c r="E3169" s="20">
        <f t="shared" si="169"/>
        <v>10098.214285714286</v>
      </c>
      <c r="F3169" s="21">
        <v>2502</v>
      </c>
      <c r="G3169" s="21">
        <f>160+99</f>
        <v>259</v>
      </c>
      <c r="H3169" s="21">
        <v>160</v>
      </c>
      <c r="I3169" s="21">
        <v>0</v>
      </c>
      <c r="J3169" s="21">
        <v>0</v>
      </c>
      <c r="K3169" s="21">
        <v>0</v>
      </c>
      <c r="L3169" s="21">
        <v>2229</v>
      </c>
      <c r="M3169" s="20">
        <f t="shared" si="167"/>
        <v>79.607142857142861</v>
      </c>
      <c r="N3169" s="21">
        <v>10</v>
      </c>
      <c r="O3169" s="21">
        <v>3</v>
      </c>
      <c r="P3169" s="21">
        <v>1</v>
      </c>
      <c r="Q3169" s="21">
        <v>15848</v>
      </c>
      <c r="R3169" s="20">
        <f t="shared" si="168"/>
        <v>566</v>
      </c>
      <c r="S3169" s="5">
        <v>1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1</v>
      </c>
      <c r="AA3169" s="5">
        <v>0</v>
      </c>
      <c r="AB3169" s="5">
        <v>0</v>
      </c>
      <c r="AC3169" s="5">
        <v>1</v>
      </c>
      <c r="AD3169" s="5">
        <v>0</v>
      </c>
      <c r="AE3169" s="115">
        <v>8619</v>
      </c>
      <c r="AF3169" s="5">
        <v>0</v>
      </c>
    </row>
    <row r="3170" spans="1:32" x14ac:dyDescent="0.25">
      <c r="A3170" s="2">
        <v>2010</v>
      </c>
      <c r="B3170" s="1" t="s">
        <v>31</v>
      </c>
      <c r="C3170" s="21">
        <v>148</v>
      </c>
      <c r="D3170" s="21">
        <v>17831</v>
      </c>
      <c r="E3170" s="20">
        <f t="shared" si="169"/>
        <v>10039.977477477476</v>
      </c>
      <c r="F3170" s="21">
        <v>4503</v>
      </c>
      <c r="G3170" s="21">
        <f>431+496</f>
        <v>927</v>
      </c>
      <c r="H3170" s="21">
        <v>431</v>
      </c>
      <c r="I3170" s="21">
        <v>0</v>
      </c>
      <c r="J3170" s="21">
        <v>0</v>
      </c>
      <c r="K3170" s="21">
        <v>0</v>
      </c>
      <c r="L3170" s="21">
        <v>6888</v>
      </c>
      <c r="M3170" s="20">
        <f t="shared" si="167"/>
        <v>46.54054054054054</v>
      </c>
      <c r="N3170" s="21">
        <v>17</v>
      </c>
      <c r="O3170" s="21">
        <v>4</v>
      </c>
      <c r="P3170" s="21">
        <v>5</v>
      </c>
      <c r="Q3170" s="21">
        <v>107133</v>
      </c>
      <c r="R3170" s="20">
        <f t="shared" si="168"/>
        <v>723.87162162162167</v>
      </c>
      <c r="S3170" s="5">
        <v>1</v>
      </c>
      <c r="T3170" s="5">
        <v>1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1</v>
      </c>
      <c r="AA3170" s="5">
        <v>0</v>
      </c>
      <c r="AB3170" s="5">
        <v>0</v>
      </c>
      <c r="AC3170" s="5">
        <v>1</v>
      </c>
      <c r="AD3170" s="5">
        <v>0</v>
      </c>
      <c r="AE3170" s="115">
        <v>54817</v>
      </c>
      <c r="AF3170" s="5">
        <v>0</v>
      </c>
    </row>
    <row r="3171" spans="1:32" x14ac:dyDescent="0.25">
      <c r="A3171" s="2">
        <v>2010</v>
      </c>
      <c r="B3171" s="1" t="s">
        <v>35</v>
      </c>
      <c r="C3171" s="21">
        <v>5</v>
      </c>
      <c r="D3171" s="21">
        <v>297</v>
      </c>
      <c r="E3171" s="20">
        <f t="shared" si="169"/>
        <v>4950</v>
      </c>
      <c r="F3171" s="21">
        <v>1472</v>
      </c>
      <c r="G3171" s="21">
        <v>0</v>
      </c>
      <c r="H3171" s="21">
        <v>0</v>
      </c>
      <c r="I3171" s="21">
        <v>0</v>
      </c>
      <c r="J3171" s="21">
        <v>0</v>
      </c>
      <c r="K3171" s="21">
        <v>0</v>
      </c>
      <c r="L3171" s="21">
        <v>275</v>
      </c>
      <c r="M3171" s="20">
        <f t="shared" si="167"/>
        <v>55</v>
      </c>
      <c r="N3171" s="21">
        <v>3</v>
      </c>
      <c r="O3171" s="21">
        <v>0</v>
      </c>
      <c r="P3171" s="21">
        <v>0</v>
      </c>
      <c r="Q3171" s="21">
        <v>13967</v>
      </c>
      <c r="R3171" s="20">
        <f t="shared" si="168"/>
        <v>2793.4</v>
      </c>
      <c r="S3171" s="5">
        <v>0</v>
      </c>
      <c r="T3171" s="5">
        <v>0</v>
      </c>
      <c r="U3171" s="5">
        <v>1</v>
      </c>
      <c r="V3171" s="5">
        <v>1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115">
        <v>1229</v>
      </c>
      <c r="AF3171" s="5">
        <v>0</v>
      </c>
    </row>
    <row r="3172" spans="1:32" x14ac:dyDescent="0.25">
      <c r="A3172" s="2">
        <v>2010</v>
      </c>
      <c r="B3172" s="1" t="s">
        <v>31</v>
      </c>
      <c r="C3172" s="21">
        <v>27</v>
      </c>
      <c r="D3172" s="21">
        <v>1001</v>
      </c>
      <c r="E3172" s="20">
        <f t="shared" si="169"/>
        <v>3089.5061728395062</v>
      </c>
      <c r="F3172" s="21">
        <v>2665</v>
      </c>
      <c r="G3172" s="21">
        <f>157+93</f>
        <v>250</v>
      </c>
      <c r="H3172" s="21">
        <v>157</v>
      </c>
      <c r="I3172" s="21">
        <f>60+108</f>
        <v>168</v>
      </c>
      <c r="J3172" s="21">
        <v>0</v>
      </c>
      <c r="K3172" s="21">
        <v>0</v>
      </c>
      <c r="L3172" s="21">
        <v>2360</v>
      </c>
      <c r="M3172" s="20">
        <f t="shared" si="167"/>
        <v>87.407407407407405</v>
      </c>
      <c r="N3172" s="21">
        <v>9</v>
      </c>
      <c r="O3172" s="21">
        <v>2</v>
      </c>
      <c r="P3172" s="21">
        <v>2</v>
      </c>
      <c r="Q3172" s="21">
        <v>17589</v>
      </c>
      <c r="R3172" s="20">
        <f t="shared" si="168"/>
        <v>651.44444444444446</v>
      </c>
      <c r="S3172" s="5">
        <v>1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1</v>
      </c>
      <c r="AA3172" s="5">
        <v>1</v>
      </c>
      <c r="AB3172" s="5">
        <v>0</v>
      </c>
      <c r="AC3172" s="5">
        <v>1</v>
      </c>
      <c r="AD3172" s="5">
        <v>0</v>
      </c>
      <c r="AE3172" s="115">
        <v>3846</v>
      </c>
      <c r="AF3172" s="5">
        <v>0</v>
      </c>
    </row>
    <row r="3173" spans="1:32" x14ac:dyDescent="0.25">
      <c r="A3173" s="2">
        <v>2010</v>
      </c>
      <c r="B3173" s="1" t="s">
        <v>35</v>
      </c>
      <c r="C3173" s="21">
        <v>43</v>
      </c>
      <c r="D3173" s="21">
        <v>2507</v>
      </c>
      <c r="E3173" s="20">
        <f t="shared" si="169"/>
        <v>4858.5271317829456</v>
      </c>
      <c r="F3173" s="21">
        <v>2229</v>
      </c>
      <c r="G3173" s="21">
        <f>271+108</f>
        <v>379</v>
      </c>
      <c r="H3173" s="21">
        <v>271</v>
      </c>
      <c r="I3173" s="21">
        <v>0</v>
      </c>
      <c r="J3173" s="21">
        <v>0</v>
      </c>
      <c r="K3173" s="21">
        <v>0</v>
      </c>
      <c r="L3173" s="21">
        <v>4261</v>
      </c>
      <c r="M3173" s="20">
        <f t="shared" si="167"/>
        <v>99.093023255813947</v>
      </c>
      <c r="N3173" s="21">
        <v>18</v>
      </c>
      <c r="O3173" s="21">
        <v>4</v>
      </c>
      <c r="P3173" s="21">
        <v>3</v>
      </c>
      <c r="Q3173" s="21">
        <v>26589</v>
      </c>
      <c r="R3173" s="20">
        <f t="shared" si="168"/>
        <v>618.34883720930236</v>
      </c>
      <c r="S3173" s="5">
        <v>1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1</v>
      </c>
      <c r="AA3173" s="5">
        <v>0</v>
      </c>
      <c r="AB3173" s="5">
        <v>0</v>
      </c>
      <c r="AC3173" s="5">
        <v>1</v>
      </c>
      <c r="AD3173" s="5">
        <v>0</v>
      </c>
      <c r="AE3173" s="115">
        <v>8200</v>
      </c>
      <c r="AF3173" s="5">
        <v>0</v>
      </c>
    </row>
    <row r="3174" spans="1:32" x14ac:dyDescent="0.25">
      <c r="A3174" s="2">
        <v>2010</v>
      </c>
      <c r="B3174" s="1" t="s">
        <v>29</v>
      </c>
      <c r="C3174" s="21">
        <v>38</v>
      </c>
      <c r="D3174" s="21">
        <v>3318</v>
      </c>
      <c r="E3174" s="20">
        <f t="shared" si="169"/>
        <v>7276.3157894736842</v>
      </c>
      <c r="F3174" s="21">
        <v>1460</v>
      </c>
      <c r="G3174" s="21">
        <f>76+33+13</f>
        <v>122</v>
      </c>
      <c r="H3174" s="21">
        <v>0</v>
      </c>
      <c r="I3174" s="21">
        <v>0</v>
      </c>
      <c r="J3174" s="21">
        <v>0</v>
      </c>
      <c r="K3174" s="21">
        <v>0</v>
      </c>
      <c r="L3174" s="21">
        <v>2339</v>
      </c>
      <c r="M3174" s="20">
        <f t="shared" si="167"/>
        <v>61.55263157894737</v>
      </c>
      <c r="N3174" s="21">
        <v>8</v>
      </c>
      <c r="O3174" s="21">
        <v>1</v>
      </c>
      <c r="P3174" s="21">
        <v>0</v>
      </c>
      <c r="Q3174" s="21">
        <v>10813</v>
      </c>
      <c r="R3174" s="20">
        <f t="shared" si="168"/>
        <v>284.55263157894734</v>
      </c>
      <c r="S3174" s="5">
        <v>1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1</v>
      </c>
      <c r="AA3174" s="5">
        <v>0</v>
      </c>
      <c r="AB3174" s="5">
        <v>0</v>
      </c>
      <c r="AC3174" s="5">
        <v>0</v>
      </c>
      <c r="AD3174" s="5">
        <v>0</v>
      </c>
      <c r="AE3174" s="115">
        <v>5970</v>
      </c>
      <c r="AF3174" s="5">
        <v>0</v>
      </c>
    </row>
    <row r="3175" spans="1:32" x14ac:dyDescent="0.25">
      <c r="A3175" s="2">
        <v>2010</v>
      </c>
      <c r="B3175" s="1" t="s">
        <v>29</v>
      </c>
      <c r="C3175" s="21">
        <v>20</v>
      </c>
      <c r="D3175" s="21">
        <v>1241</v>
      </c>
      <c r="E3175" s="20">
        <f t="shared" si="169"/>
        <v>5170.833333333333</v>
      </c>
      <c r="F3175" s="21">
        <v>760</v>
      </c>
      <c r="G3175" s="21">
        <f>82+56</f>
        <v>138</v>
      </c>
      <c r="H3175" s="21">
        <v>82</v>
      </c>
      <c r="I3175" s="21">
        <v>0</v>
      </c>
      <c r="J3175" s="21">
        <v>0</v>
      </c>
      <c r="K3175" s="21">
        <v>0</v>
      </c>
      <c r="L3175" s="21">
        <v>855</v>
      </c>
      <c r="M3175" s="20">
        <f t="shared" si="167"/>
        <v>42.75</v>
      </c>
      <c r="N3175" s="21">
        <v>2</v>
      </c>
      <c r="O3175" s="21">
        <v>2</v>
      </c>
      <c r="P3175" s="21">
        <v>0</v>
      </c>
      <c r="Q3175" s="21">
        <v>4353</v>
      </c>
      <c r="R3175" s="20">
        <f t="shared" si="168"/>
        <v>217.65</v>
      </c>
      <c r="S3175" s="5">
        <v>1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1</v>
      </c>
      <c r="AA3175" s="5">
        <v>0</v>
      </c>
      <c r="AB3175" s="5">
        <v>0</v>
      </c>
      <c r="AC3175" s="5">
        <v>1</v>
      </c>
      <c r="AD3175" s="5">
        <v>0</v>
      </c>
      <c r="AE3175" s="115">
        <v>5487</v>
      </c>
      <c r="AF3175" s="5">
        <v>0</v>
      </c>
    </row>
    <row r="3176" spans="1:32" x14ac:dyDescent="0.25">
      <c r="A3176" s="2">
        <v>2010</v>
      </c>
      <c r="B3176" s="1" t="s">
        <v>29</v>
      </c>
      <c r="C3176" s="21">
        <v>7</v>
      </c>
      <c r="D3176" s="21">
        <v>242</v>
      </c>
      <c r="E3176" s="20">
        <f t="shared" si="169"/>
        <v>2880.9523809523807</v>
      </c>
      <c r="F3176" s="21">
        <v>532</v>
      </c>
      <c r="G3176" s="21">
        <f>25+48</f>
        <v>73</v>
      </c>
      <c r="H3176" s="21">
        <v>25</v>
      </c>
      <c r="I3176" s="21">
        <v>0</v>
      </c>
      <c r="J3176" s="21">
        <v>0</v>
      </c>
      <c r="K3176" s="21">
        <v>0</v>
      </c>
      <c r="L3176" s="21">
        <v>58</v>
      </c>
      <c r="M3176" s="20">
        <f t="shared" si="167"/>
        <v>8.2857142857142865</v>
      </c>
      <c r="N3176" s="21">
        <v>0</v>
      </c>
      <c r="O3176" s="21">
        <v>0</v>
      </c>
      <c r="P3176" s="21">
        <v>0</v>
      </c>
      <c r="Q3176" s="21">
        <v>598</v>
      </c>
      <c r="R3176" s="20">
        <f t="shared" si="168"/>
        <v>85.428571428571431</v>
      </c>
      <c r="S3176" s="5">
        <v>1</v>
      </c>
      <c r="T3176" s="5">
        <v>0</v>
      </c>
      <c r="U3176" s="5">
        <v>1</v>
      </c>
      <c r="V3176" s="5">
        <v>0</v>
      </c>
      <c r="W3176" s="5">
        <v>0</v>
      </c>
      <c r="X3176" s="5">
        <v>0</v>
      </c>
      <c r="Y3176" s="5">
        <v>0</v>
      </c>
      <c r="Z3176" s="5">
        <v>1</v>
      </c>
      <c r="AA3176" s="5">
        <v>0</v>
      </c>
      <c r="AB3176" s="5">
        <v>0</v>
      </c>
      <c r="AC3176" s="5">
        <v>1</v>
      </c>
      <c r="AD3176" s="5">
        <v>0</v>
      </c>
      <c r="AE3176" s="115">
        <v>759</v>
      </c>
      <c r="AF3176" s="5">
        <v>1</v>
      </c>
    </row>
    <row r="3177" spans="1:32" x14ac:dyDescent="0.25">
      <c r="A3177" s="2">
        <v>2010</v>
      </c>
      <c r="B3177" s="1" t="s">
        <v>29</v>
      </c>
      <c r="C3177" s="21">
        <v>38</v>
      </c>
      <c r="D3177" s="21">
        <v>2659</v>
      </c>
      <c r="E3177" s="20">
        <f t="shared" si="169"/>
        <v>5831.1403508771928</v>
      </c>
      <c r="F3177" s="21">
        <v>1320</v>
      </c>
      <c r="G3177" s="21">
        <f>202+267</f>
        <v>469</v>
      </c>
      <c r="H3177" s="21">
        <v>202</v>
      </c>
      <c r="I3177" s="21">
        <v>0</v>
      </c>
      <c r="J3177" s="21">
        <v>0</v>
      </c>
      <c r="K3177" s="21">
        <v>0</v>
      </c>
      <c r="L3177" s="21">
        <v>3800</v>
      </c>
      <c r="M3177" s="20">
        <f t="shared" si="167"/>
        <v>100</v>
      </c>
      <c r="N3177" s="21">
        <v>10</v>
      </c>
      <c r="O3177" s="21">
        <v>2</v>
      </c>
      <c r="P3177" s="21">
        <v>1</v>
      </c>
      <c r="Q3177" s="21">
        <v>13696</v>
      </c>
      <c r="R3177" s="20">
        <f t="shared" si="168"/>
        <v>360.42105263157896</v>
      </c>
      <c r="S3177" s="5">
        <v>1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1</v>
      </c>
      <c r="AA3177" s="5">
        <v>0</v>
      </c>
      <c r="AB3177" s="5">
        <v>0</v>
      </c>
      <c r="AC3177" s="5">
        <v>1</v>
      </c>
      <c r="AD3177" s="5">
        <v>0</v>
      </c>
      <c r="AE3177" s="115">
        <v>9784</v>
      </c>
      <c r="AF3177" s="5">
        <v>0</v>
      </c>
    </row>
    <row r="3178" spans="1:32" x14ac:dyDescent="0.25">
      <c r="A3178" s="2">
        <v>2010</v>
      </c>
      <c r="B3178" s="1" t="s">
        <v>29</v>
      </c>
      <c r="C3178" s="21">
        <v>14</v>
      </c>
      <c r="D3178" s="21">
        <v>822</v>
      </c>
      <c r="E3178" s="20">
        <f t="shared" si="169"/>
        <v>4892.8571428571431</v>
      </c>
      <c r="F3178" s="21">
        <v>745</v>
      </c>
      <c r="G3178" s="21">
        <f>68+26</f>
        <v>94</v>
      </c>
      <c r="H3178" s="21">
        <v>68</v>
      </c>
      <c r="I3178" s="21">
        <v>0</v>
      </c>
      <c r="J3178" s="21">
        <v>0</v>
      </c>
      <c r="K3178" s="21">
        <v>0</v>
      </c>
      <c r="L3178" s="21">
        <v>110</v>
      </c>
      <c r="M3178" s="20">
        <f t="shared" si="167"/>
        <v>7.8571428571428568</v>
      </c>
      <c r="N3178" s="21">
        <v>3</v>
      </c>
      <c r="O3178" s="21">
        <v>0</v>
      </c>
      <c r="P3178" s="21">
        <v>0</v>
      </c>
      <c r="Q3178" s="21">
        <v>562</v>
      </c>
      <c r="R3178" s="20">
        <f t="shared" si="168"/>
        <v>40.142857142857146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1</v>
      </c>
      <c r="AA3178" s="5">
        <v>0</v>
      </c>
      <c r="AB3178" s="5">
        <v>0</v>
      </c>
      <c r="AC3178" s="5">
        <v>1</v>
      </c>
      <c r="AD3178" s="5">
        <v>0</v>
      </c>
      <c r="AE3178" s="115">
        <v>2215</v>
      </c>
      <c r="AF3178" s="5">
        <v>0</v>
      </c>
    </row>
    <row r="3179" spans="1:32" x14ac:dyDescent="0.25">
      <c r="A3179" s="2">
        <v>2010</v>
      </c>
      <c r="B3179" s="1" t="s">
        <v>30</v>
      </c>
      <c r="C3179" s="20">
        <v>5</v>
      </c>
      <c r="D3179" s="20">
        <v>157</v>
      </c>
      <c r="E3179" s="20">
        <f t="shared" ref="E3179:E3236" si="170">D3179/C3179/12*1000</f>
        <v>2616.6666666666665</v>
      </c>
      <c r="F3179" s="20">
        <v>2333</v>
      </c>
      <c r="G3179" s="20">
        <v>0</v>
      </c>
      <c r="H3179" s="20">
        <v>0</v>
      </c>
      <c r="I3179" s="20">
        <v>0</v>
      </c>
      <c r="J3179" s="20">
        <v>0</v>
      </c>
      <c r="K3179" s="20">
        <v>0</v>
      </c>
      <c r="L3179" s="20">
        <v>2095</v>
      </c>
      <c r="M3179" s="20">
        <f t="shared" si="167"/>
        <v>419</v>
      </c>
      <c r="N3179" s="20">
        <v>9</v>
      </c>
      <c r="O3179" s="20">
        <v>3</v>
      </c>
      <c r="P3179" s="20">
        <v>1</v>
      </c>
      <c r="Q3179" s="20">
        <v>2534</v>
      </c>
      <c r="R3179" s="20">
        <f t="shared" si="168"/>
        <v>506.8</v>
      </c>
      <c r="S3179" s="5">
        <v>1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115">
        <v>363</v>
      </c>
      <c r="AF3179" s="5">
        <v>0</v>
      </c>
    </row>
    <row r="3180" spans="1:32" x14ac:dyDescent="0.25">
      <c r="A3180" s="2">
        <v>2010</v>
      </c>
      <c r="B3180" s="1" t="s">
        <v>30</v>
      </c>
      <c r="C3180" s="20">
        <v>17</v>
      </c>
      <c r="D3180" s="20">
        <v>1077</v>
      </c>
      <c r="E3180" s="20">
        <f t="shared" si="170"/>
        <v>5279.411764705882</v>
      </c>
      <c r="F3180" s="20">
        <v>2262</v>
      </c>
      <c r="G3180" s="20">
        <v>135</v>
      </c>
      <c r="H3180" s="20">
        <v>116</v>
      </c>
      <c r="I3180" s="20">
        <v>0</v>
      </c>
      <c r="J3180" s="20">
        <v>0</v>
      </c>
      <c r="K3180" s="20">
        <v>0</v>
      </c>
      <c r="L3180" s="20">
        <v>1860</v>
      </c>
      <c r="M3180" s="20">
        <f t="shared" si="167"/>
        <v>109.41176470588235</v>
      </c>
      <c r="N3180" s="20">
        <v>7</v>
      </c>
      <c r="O3180" s="20">
        <v>0</v>
      </c>
      <c r="P3180" s="20">
        <v>0</v>
      </c>
      <c r="Q3180" s="20">
        <v>5282</v>
      </c>
      <c r="R3180" s="20">
        <f t="shared" si="168"/>
        <v>310.70588235294116</v>
      </c>
      <c r="S3180" s="5">
        <v>1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1</v>
      </c>
      <c r="AA3180" s="5">
        <v>0</v>
      </c>
      <c r="AB3180" s="5">
        <v>0</v>
      </c>
      <c r="AC3180" s="5">
        <v>1</v>
      </c>
      <c r="AD3180" s="5">
        <v>0</v>
      </c>
      <c r="AE3180" s="115">
        <v>2683</v>
      </c>
      <c r="AF3180" s="5">
        <v>0</v>
      </c>
    </row>
    <row r="3181" spans="1:32" x14ac:dyDescent="0.25">
      <c r="A3181" s="2">
        <v>2010</v>
      </c>
      <c r="B3181" s="1" t="s">
        <v>30</v>
      </c>
      <c r="C3181" s="20">
        <v>6</v>
      </c>
      <c r="D3181" s="20">
        <v>257</v>
      </c>
      <c r="E3181" s="20">
        <f t="shared" si="170"/>
        <v>3569.4444444444448</v>
      </c>
      <c r="F3181" s="20">
        <v>2578</v>
      </c>
      <c r="G3181" s="20">
        <v>0</v>
      </c>
      <c r="H3181" s="20">
        <v>0</v>
      </c>
      <c r="I3181" s="20">
        <v>0</v>
      </c>
      <c r="J3181" s="20">
        <v>0</v>
      </c>
      <c r="K3181" s="20">
        <v>0</v>
      </c>
      <c r="L3181" s="20">
        <v>317</v>
      </c>
      <c r="M3181" s="20">
        <f t="shared" si="167"/>
        <v>52.833333333333336</v>
      </c>
      <c r="N3181" s="20">
        <v>2</v>
      </c>
      <c r="O3181" s="20">
        <v>0</v>
      </c>
      <c r="P3181" s="20">
        <v>0</v>
      </c>
      <c r="Q3181" s="20">
        <v>1908</v>
      </c>
      <c r="R3181" s="20">
        <f t="shared" si="168"/>
        <v>318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115">
        <v>387</v>
      </c>
      <c r="AF3181" s="5">
        <v>0</v>
      </c>
    </row>
    <row r="3182" spans="1:32" x14ac:dyDescent="0.25">
      <c r="A3182" s="2">
        <v>2010</v>
      </c>
      <c r="B3182" s="1" t="s">
        <v>30</v>
      </c>
      <c r="C3182" s="20">
        <v>22</v>
      </c>
      <c r="D3182" s="20">
        <v>463</v>
      </c>
      <c r="E3182" s="20">
        <f t="shared" si="170"/>
        <v>1753.787878787879</v>
      </c>
      <c r="F3182" s="20">
        <v>3230</v>
      </c>
      <c r="G3182" s="20">
        <v>66</v>
      </c>
      <c r="H3182" s="20">
        <v>33</v>
      </c>
      <c r="I3182" s="20">
        <v>0</v>
      </c>
      <c r="J3182" s="20">
        <v>0</v>
      </c>
      <c r="K3182" s="20">
        <v>0</v>
      </c>
      <c r="L3182" s="20">
        <v>2450</v>
      </c>
      <c r="M3182" s="20">
        <f t="shared" si="167"/>
        <v>111.36363636363636</v>
      </c>
      <c r="N3182" s="20">
        <v>7</v>
      </c>
      <c r="O3182" s="20">
        <v>4</v>
      </c>
      <c r="P3182" s="20">
        <v>3</v>
      </c>
      <c r="Q3182" s="20">
        <v>14133</v>
      </c>
      <c r="R3182" s="20">
        <f t="shared" si="168"/>
        <v>642.40909090909088</v>
      </c>
      <c r="S3182" s="5">
        <v>1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1</v>
      </c>
      <c r="AA3182" s="5">
        <v>0</v>
      </c>
      <c r="AB3182" s="5">
        <v>0</v>
      </c>
      <c r="AC3182" s="5">
        <v>1</v>
      </c>
      <c r="AD3182" s="5">
        <v>0</v>
      </c>
      <c r="AE3182" s="115">
        <v>456</v>
      </c>
      <c r="AF3182" s="5">
        <v>0</v>
      </c>
    </row>
    <row r="3183" spans="1:32" x14ac:dyDescent="0.25">
      <c r="A3183" s="2">
        <v>2010</v>
      </c>
      <c r="B3183" s="1" t="s">
        <v>30</v>
      </c>
      <c r="C3183" s="20">
        <v>12</v>
      </c>
      <c r="D3183" s="20">
        <v>330</v>
      </c>
      <c r="E3183" s="20">
        <f t="shared" si="170"/>
        <v>2291.6666666666665</v>
      </c>
      <c r="F3183" s="20">
        <v>1616</v>
      </c>
      <c r="G3183" s="20">
        <v>112</v>
      </c>
      <c r="H3183" s="20">
        <v>100</v>
      </c>
      <c r="I3183" s="20">
        <v>0</v>
      </c>
      <c r="J3183" s="20">
        <v>0</v>
      </c>
      <c r="K3183" s="20">
        <v>0</v>
      </c>
      <c r="L3183" s="20">
        <v>1475</v>
      </c>
      <c r="M3183" s="20">
        <f t="shared" ref="M3183:M3246" si="171">L3183/C3183</f>
        <v>122.91666666666667</v>
      </c>
      <c r="N3183" s="20">
        <v>5</v>
      </c>
      <c r="O3183" s="20">
        <v>1</v>
      </c>
      <c r="P3183" s="20">
        <v>0</v>
      </c>
      <c r="Q3183" s="20">
        <v>3470</v>
      </c>
      <c r="R3183" s="20">
        <f t="shared" ref="R3183:R3246" si="172">Q3183/C3183</f>
        <v>289.16666666666669</v>
      </c>
      <c r="S3183" s="5">
        <v>1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1</v>
      </c>
      <c r="AA3183" s="5">
        <v>0</v>
      </c>
      <c r="AB3183" s="5">
        <v>0</v>
      </c>
      <c r="AC3183" s="5">
        <v>1</v>
      </c>
      <c r="AD3183" s="5">
        <v>0</v>
      </c>
      <c r="AE3183" s="115">
        <v>3327</v>
      </c>
      <c r="AF3183" s="5">
        <v>0</v>
      </c>
    </row>
    <row r="3184" spans="1:32" x14ac:dyDescent="0.25">
      <c r="A3184" s="2">
        <v>2010</v>
      </c>
      <c r="B3184" s="1" t="s">
        <v>30</v>
      </c>
      <c r="C3184" s="20">
        <v>4</v>
      </c>
      <c r="D3184" s="20">
        <v>318</v>
      </c>
      <c r="E3184" s="20">
        <f t="shared" si="170"/>
        <v>6625</v>
      </c>
      <c r="F3184" s="20">
        <v>2429</v>
      </c>
      <c r="G3184" s="20">
        <v>0</v>
      </c>
      <c r="H3184" s="20">
        <v>0</v>
      </c>
      <c r="I3184" s="20">
        <v>0</v>
      </c>
      <c r="J3184" s="20">
        <v>0</v>
      </c>
      <c r="K3184" s="20">
        <v>0</v>
      </c>
      <c r="L3184" s="20">
        <v>2070</v>
      </c>
      <c r="M3184" s="20">
        <f t="shared" si="171"/>
        <v>517.5</v>
      </c>
      <c r="N3184" s="20">
        <v>4</v>
      </c>
      <c r="O3184" s="20">
        <v>1</v>
      </c>
      <c r="P3184" s="20">
        <v>0</v>
      </c>
      <c r="Q3184" s="20">
        <v>8850</v>
      </c>
      <c r="R3184" s="20">
        <f t="shared" si="172"/>
        <v>2212.5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115">
        <v>1039</v>
      </c>
      <c r="AF3184" s="5">
        <v>0</v>
      </c>
    </row>
    <row r="3185" spans="1:32" x14ac:dyDescent="0.25">
      <c r="A3185" s="2">
        <v>2010</v>
      </c>
      <c r="B3185" s="1" t="s">
        <v>30</v>
      </c>
      <c r="C3185" s="20">
        <v>78</v>
      </c>
      <c r="D3185" s="20">
        <v>7293</v>
      </c>
      <c r="E3185" s="20">
        <f t="shared" si="170"/>
        <v>7791.666666666667</v>
      </c>
      <c r="F3185" s="20">
        <v>2804</v>
      </c>
      <c r="G3185" s="20">
        <v>851</v>
      </c>
      <c r="H3185" s="20">
        <v>373</v>
      </c>
      <c r="I3185" s="20">
        <v>0</v>
      </c>
      <c r="J3185" s="20">
        <v>0</v>
      </c>
      <c r="K3185" s="20">
        <v>0</v>
      </c>
      <c r="L3185" s="20">
        <v>5273</v>
      </c>
      <c r="M3185" s="20">
        <f t="shared" si="171"/>
        <v>67.602564102564102</v>
      </c>
      <c r="N3185" s="20">
        <v>18</v>
      </c>
      <c r="O3185" s="20">
        <v>4</v>
      </c>
      <c r="P3185" s="20">
        <v>1</v>
      </c>
      <c r="Q3185" s="20">
        <v>29117</v>
      </c>
      <c r="R3185" s="20">
        <f t="shared" si="172"/>
        <v>373.29487179487177</v>
      </c>
      <c r="S3185" s="5">
        <v>1</v>
      </c>
      <c r="T3185" s="5">
        <v>0</v>
      </c>
      <c r="U3185" s="5">
        <v>1</v>
      </c>
      <c r="V3185" s="5">
        <v>0</v>
      </c>
      <c r="W3185" s="5">
        <v>0</v>
      </c>
      <c r="X3185" s="5">
        <v>0</v>
      </c>
      <c r="Y3185" s="5">
        <v>0</v>
      </c>
      <c r="Z3185" s="5">
        <v>1</v>
      </c>
      <c r="AA3185" s="5">
        <v>0</v>
      </c>
      <c r="AB3185" s="5">
        <v>0</v>
      </c>
      <c r="AC3185" s="5">
        <v>1</v>
      </c>
      <c r="AD3185" s="5">
        <v>0</v>
      </c>
      <c r="AE3185" s="115">
        <v>16140</v>
      </c>
      <c r="AF3185" s="5">
        <v>0</v>
      </c>
    </row>
    <row r="3186" spans="1:32" x14ac:dyDescent="0.25">
      <c r="A3186" s="2">
        <v>2010</v>
      </c>
      <c r="B3186" s="1" t="s">
        <v>30</v>
      </c>
      <c r="C3186" s="20">
        <v>3</v>
      </c>
      <c r="D3186" s="20">
        <v>74</v>
      </c>
      <c r="E3186" s="20">
        <f t="shared" si="170"/>
        <v>2055.5555555555557</v>
      </c>
      <c r="F3186" s="20">
        <v>1575</v>
      </c>
      <c r="G3186" s="20">
        <v>5</v>
      </c>
      <c r="H3186" s="20">
        <v>0</v>
      </c>
      <c r="I3186" s="20">
        <v>0</v>
      </c>
      <c r="J3186" s="20">
        <v>0</v>
      </c>
      <c r="K3186" s="20">
        <v>0</v>
      </c>
      <c r="L3186" s="20">
        <v>505</v>
      </c>
      <c r="M3186" s="20">
        <f t="shared" si="171"/>
        <v>168.33333333333334</v>
      </c>
      <c r="N3186" s="20">
        <v>3</v>
      </c>
      <c r="O3186" s="20">
        <v>0</v>
      </c>
      <c r="P3186" s="20">
        <v>1</v>
      </c>
      <c r="Q3186" s="20">
        <v>3029</v>
      </c>
      <c r="R3186" s="20">
        <f t="shared" si="172"/>
        <v>1009.6666666666666</v>
      </c>
      <c r="S3186" s="5">
        <v>1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1</v>
      </c>
      <c r="AA3186" s="5">
        <v>0</v>
      </c>
      <c r="AB3186" s="5">
        <v>0</v>
      </c>
      <c r="AC3186" s="5">
        <v>0</v>
      </c>
      <c r="AD3186" s="5">
        <v>0</v>
      </c>
      <c r="AE3186" s="115">
        <v>451</v>
      </c>
      <c r="AF3186" s="5">
        <v>0</v>
      </c>
    </row>
    <row r="3187" spans="1:32" x14ac:dyDescent="0.25">
      <c r="A3187" s="2">
        <v>2010</v>
      </c>
      <c r="B3187" s="1" t="s">
        <v>30</v>
      </c>
      <c r="C3187" s="20">
        <v>18</v>
      </c>
      <c r="D3187" s="20">
        <v>1341</v>
      </c>
      <c r="E3187" s="20">
        <f t="shared" si="170"/>
        <v>6208.333333333333</v>
      </c>
      <c r="F3187" s="20">
        <v>1531</v>
      </c>
      <c r="G3187" s="20">
        <v>202</v>
      </c>
      <c r="H3187" s="20">
        <v>0</v>
      </c>
      <c r="I3187" s="20">
        <v>0</v>
      </c>
      <c r="J3187" s="20">
        <v>0</v>
      </c>
      <c r="K3187" s="20">
        <v>0</v>
      </c>
      <c r="L3187" s="20">
        <v>3362</v>
      </c>
      <c r="M3187" s="20">
        <f t="shared" si="171"/>
        <v>186.77777777777777</v>
      </c>
      <c r="N3187" s="20">
        <v>6</v>
      </c>
      <c r="O3187" s="20">
        <v>2</v>
      </c>
      <c r="P3187" s="20">
        <v>1</v>
      </c>
      <c r="Q3187" s="20">
        <v>8969</v>
      </c>
      <c r="R3187" s="20">
        <f t="shared" si="172"/>
        <v>498.27777777777777</v>
      </c>
      <c r="S3187" s="5">
        <v>1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1</v>
      </c>
      <c r="AA3187" s="5">
        <v>0</v>
      </c>
      <c r="AB3187" s="5">
        <v>0</v>
      </c>
      <c r="AC3187" s="5">
        <v>0</v>
      </c>
      <c r="AD3187" s="5">
        <v>0</v>
      </c>
      <c r="AE3187" s="115">
        <v>2570</v>
      </c>
      <c r="AF3187" s="5">
        <v>0</v>
      </c>
    </row>
    <row r="3188" spans="1:32" x14ac:dyDescent="0.25">
      <c r="A3188" s="2">
        <v>2010</v>
      </c>
      <c r="B3188" s="1" t="s">
        <v>30</v>
      </c>
      <c r="C3188" s="20">
        <v>9</v>
      </c>
      <c r="D3188" s="20">
        <v>582</v>
      </c>
      <c r="E3188" s="20">
        <f t="shared" si="170"/>
        <v>5388.8888888888896</v>
      </c>
      <c r="F3188" s="21">
        <v>4491</v>
      </c>
      <c r="G3188" s="20">
        <v>40</v>
      </c>
      <c r="H3188" s="20">
        <v>0</v>
      </c>
      <c r="I3188" s="20">
        <v>0</v>
      </c>
      <c r="J3188" s="20">
        <v>0</v>
      </c>
      <c r="K3188" s="20">
        <v>0</v>
      </c>
      <c r="L3188" s="20">
        <v>1977</v>
      </c>
      <c r="M3188" s="20">
        <f t="shared" si="171"/>
        <v>219.66666666666666</v>
      </c>
      <c r="N3188" s="20">
        <v>5</v>
      </c>
      <c r="O3188" s="20">
        <v>2</v>
      </c>
      <c r="P3188" s="20">
        <v>2</v>
      </c>
      <c r="Q3188" s="20">
        <v>3610</v>
      </c>
      <c r="R3188" s="20">
        <f t="shared" si="172"/>
        <v>401.11111111111109</v>
      </c>
      <c r="S3188" s="5">
        <v>0</v>
      </c>
      <c r="T3188" s="5">
        <v>0</v>
      </c>
      <c r="U3188" s="5">
        <v>1</v>
      </c>
      <c r="V3188" s="5">
        <v>0</v>
      </c>
      <c r="W3188" s="5">
        <v>0</v>
      </c>
      <c r="X3188" s="5">
        <v>0</v>
      </c>
      <c r="Y3188" s="5">
        <v>0</v>
      </c>
      <c r="Z3188" s="5">
        <v>1</v>
      </c>
      <c r="AA3188" s="5">
        <v>0</v>
      </c>
      <c r="AB3188" s="5">
        <v>0</v>
      </c>
      <c r="AC3188" s="5">
        <v>0</v>
      </c>
      <c r="AD3188" s="5">
        <v>0</v>
      </c>
      <c r="AE3188" s="115">
        <v>1942</v>
      </c>
      <c r="AF3188" s="5">
        <v>0</v>
      </c>
    </row>
    <row r="3189" spans="1:32" x14ac:dyDescent="0.25">
      <c r="A3189" s="2">
        <v>2010</v>
      </c>
      <c r="B3189" s="1" t="s">
        <v>29</v>
      </c>
      <c r="C3189" s="20">
        <v>26</v>
      </c>
      <c r="D3189" s="20">
        <v>2188</v>
      </c>
      <c r="E3189" s="20">
        <f t="shared" si="170"/>
        <v>7012.8205128205136</v>
      </c>
      <c r="F3189" s="20">
        <v>1018</v>
      </c>
      <c r="G3189" s="20">
        <v>255</v>
      </c>
      <c r="H3189" s="20">
        <v>142</v>
      </c>
      <c r="I3189" s="20">
        <v>0</v>
      </c>
      <c r="J3189" s="20">
        <v>0</v>
      </c>
      <c r="K3189" s="20">
        <v>0</v>
      </c>
      <c r="L3189" s="20">
        <v>1413</v>
      </c>
      <c r="M3189" s="20">
        <f t="shared" si="171"/>
        <v>54.346153846153847</v>
      </c>
      <c r="N3189" s="20">
        <v>7</v>
      </c>
      <c r="O3189" s="20">
        <v>2</v>
      </c>
      <c r="P3189" s="20">
        <v>2</v>
      </c>
      <c r="Q3189" s="20">
        <v>3880</v>
      </c>
      <c r="R3189" s="20">
        <f t="shared" si="172"/>
        <v>149.23076923076923</v>
      </c>
      <c r="S3189" s="5">
        <v>1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  <c r="Z3189" s="5">
        <v>1</v>
      </c>
      <c r="AA3189" s="5">
        <v>0</v>
      </c>
      <c r="AB3189" s="5">
        <v>0</v>
      </c>
      <c r="AC3189" s="5">
        <v>1</v>
      </c>
      <c r="AD3189" s="5">
        <v>0</v>
      </c>
      <c r="AE3189" s="115">
        <v>3966</v>
      </c>
      <c r="AF3189" s="5">
        <v>0</v>
      </c>
    </row>
    <row r="3190" spans="1:32" x14ac:dyDescent="0.25">
      <c r="A3190" s="2">
        <v>2010</v>
      </c>
      <c r="B3190" s="1" t="s">
        <v>29</v>
      </c>
      <c r="C3190" s="20">
        <v>10</v>
      </c>
      <c r="D3190" s="20">
        <v>707</v>
      </c>
      <c r="E3190" s="20">
        <f t="shared" si="170"/>
        <v>5891.666666666667</v>
      </c>
      <c r="F3190" s="20">
        <v>500</v>
      </c>
      <c r="G3190" s="20">
        <v>18</v>
      </c>
      <c r="H3190" s="20">
        <v>7</v>
      </c>
      <c r="I3190" s="20">
        <v>0</v>
      </c>
      <c r="J3190" s="20">
        <v>0</v>
      </c>
      <c r="K3190" s="20">
        <v>0</v>
      </c>
      <c r="L3190" s="20">
        <v>252</v>
      </c>
      <c r="M3190" s="20">
        <f t="shared" si="171"/>
        <v>25.2</v>
      </c>
      <c r="N3190" s="20">
        <v>3</v>
      </c>
      <c r="O3190" s="20">
        <v>0</v>
      </c>
      <c r="P3190" s="20">
        <v>0</v>
      </c>
      <c r="Q3190" s="20">
        <v>307</v>
      </c>
      <c r="R3190" s="20">
        <f t="shared" si="172"/>
        <v>30.7</v>
      </c>
      <c r="S3190" s="5">
        <v>1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1</v>
      </c>
      <c r="AA3190" s="5">
        <v>0</v>
      </c>
      <c r="AB3190" s="5">
        <v>0</v>
      </c>
      <c r="AC3190" s="5">
        <v>1</v>
      </c>
      <c r="AD3190" s="5">
        <v>0</v>
      </c>
      <c r="AE3190" s="115">
        <v>264</v>
      </c>
      <c r="AF3190" s="5">
        <v>1</v>
      </c>
    </row>
    <row r="3191" spans="1:32" x14ac:dyDescent="0.25">
      <c r="A3191" s="2">
        <v>2010</v>
      </c>
      <c r="B3191" s="1" t="s">
        <v>29</v>
      </c>
      <c r="C3191" s="23">
        <v>674</v>
      </c>
      <c r="D3191" s="23">
        <v>93768</v>
      </c>
      <c r="E3191" s="20">
        <f t="shared" si="170"/>
        <v>11593.47181008902</v>
      </c>
      <c r="F3191" s="23">
        <v>14773</v>
      </c>
      <c r="G3191" s="23">
        <f>1242+2048+140+72+134</f>
        <v>3636</v>
      </c>
      <c r="H3191" s="23">
        <v>1242</v>
      </c>
      <c r="I3191" s="23">
        <v>12532</v>
      </c>
      <c r="J3191" s="23">
        <v>0</v>
      </c>
      <c r="K3191" s="23">
        <v>0</v>
      </c>
      <c r="L3191" s="23">
        <v>34524</v>
      </c>
      <c r="M3191" s="20">
        <f t="shared" si="171"/>
        <v>51.222551928783382</v>
      </c>
      <c r="N3191" s="23">
        <f>81+12</f>
        <v>93</v>
      </c>
      <c r="O3191" s="23">
        <v>34</v>
      </c>
      <c r="P3191" s="23">
        <v>9</v>
      </c>
      <c r="Q3191" s="23">
        <v>646917</v>
      </c>
      <c r="R3191" s="20">
        <f t="shared" si="172"/>
        <v>959.81750741839767</v>
      </c>
      <c r="S3191" s="5">
        <v>1</v>
      </c>
      <c r="T3191" s="5">
        <v>0</v>
      </c>
      <c r="U3191" s="5">
        <v>1</v>
      </c>
      <c r="V3191" s="5">
        <v>0</v>
      </c>
      <c r="W3191" s="5">
        <v>0</v>
      </c>
      <c r="X3191" s="5">
        <v>0</v>
      </c>
      <c r="Y3191" s="5">
        <v>0</v>
      </c>
      <c r="Z3191" s="5">
        <v>1</v>
      </c>
      <c r="AA3191" s="5">
        <v>1</v>
      </c>
      <c r="AB3191" s="5">
        <v>0</v>
      </c>
      <c r="AC3191" s="5">
        <v>1</v>
      </c>
      <c r="AD3191" s="5">
        <v>0</v>
      </c>
      <c r="AE3191" s="115">
        <v>286787</v>
      </c>
      <c r="AF3191" s="5">
        <v>0</v>
      </c>
    </row>
    <row r="3192" spans="1:32" x14ac:dyDescent="0.25">
      <c r="A3192" s="2">
        <v>2010</v>
      </c>
      <c r="B3192" s="1" t="s">
        <v>29</v>
      </c>
      <c r="C3192" s="23">
        <v>22</v>
      </c>
      <c r="D3192" s="23">
        <v>2058</v>
      </c>
      <c r="E3192" s="20">
        <f t="shared" si="170"/>
        <v>7795.454545454546</v>
      </c>
      <c r="F3192" s="23">
        <v>2387</v>
      </c>
      <c r="G3192" s="23">
        <f>142+136</f>
        <v>278</v>
      </c>
      <c r="H3192" s="23">
        <v>142</v>
      </c>
      <c r="I3192" s="23">
        <v>0</v>
      </c>
      <c r="J3192" s="23">
        <v>0</v>
      </c>
      <c r="K3192" s="23">
        <v>0</v>
      </c>
      <c r="L3192" s="23">
        <v>357</v>
      </c>
      <c r="M3192" s="20">
        <f t="shared" si="171"/>
        <v>16.227272727272727</v>
      </c>
      <c r="N3192" s="23">
        <v>0</v>
      </c>
      <c r="O3192" s="23">
        <v>0</v>
      </c>
      <c r="P3192" s="23">
        <v>0</v>
      </c>
      <c r="Q3192" s="23">
        <v>6582</v>
      </c>
      <c r="R3192" s="20">
        <f t="shared" si="172"/>
        <v>299.18181818181819</v>
      </c>
      <c r="S3192" s="5">
        <v>0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  <c r="Z3192" s="5">
        <v>1</v>
      </c>
      <c r="AA3192" s="5">
        <v>0</v>
      </c>
      <c r="AB3192" s="5">
        <v>0</v>
      </c>
      <c r="AC3192" s="5">
        <v>1</v>
      </c>
      <c r="AD3192" s="5">
        <v>0</v>
      </c>
      <c r="AE3192" s="115">
        <v>3811</v>
      </c>
      <c r="AF3192" s="5">
        <v>1</v>
      </c>
    </row>
    <row r="3193" spans="1:32" x14ac:dyDescent="0.25">
      <c r="A3193" s="2">
        <v>2010</v>
      </c>
      <c r="B3193" s="1" t="s">
        <v>29</v>
      </c>
      <c r="C3193" s="23">
        <v>10</v>
      </c>
      <c r="D3193" s="23">
        <v>963</v>
      </c>
      <c r="E3193" s="20">
        <f t="shared" si="170"/>
        <v>8025</v>
      </c>
      <c r="F3193" s="23">
        <v>0</v>
      </c>
      <c r="G3193" s="23">
        <v>0</v>
      </c>
      <c r="H3193" s="23">
        <v>0</v>
      </c>
      <c r="I3193" s="23">
        <v>0</v>
      </c>
      <c r="J3193" s="23">
        <v>0</v>
      </c>
      <c r="K3193" s="23">
        <v>0</v>
      </c>
      <c r="L3193" s="23">
        <v>607</v>
      </c>
      <c r="M3193" s="20">
        <f t="shared" si="171"/>
        <v>60.7</v>
      </c>
      <c r="N3193" s="23">
        <v>7</v>
      </c>
      <c r="O3193" s="23">
        <v>0</v>
      </c>
      <c r="P3193" s="23">
        <v>0</v>
      </c>
      <c r="Q3193" s="23">
        <v>12199</v>
      </c>
      <c r="R3193" s="20">
        <f t="shared" si="172"/>
        <v>1219.9000000000001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0</v>
      </c>
      <c r="AD3193" s="5">
        <v>0</v>
      </c>
      <c r="AE3193" s="115">
        <v>4587</v>
      </c>
      <c r="AF3193" s="5">
        <v>1</v>
      </c>
    </row>
    <row r="3194" spans="1:32" x14ac:dyDescent="0.25">
      <c r="A3194" s="2">
        <v>2010</v>
      </c>
      <c r="B3194" s="1" t="s">
        <v>29</v>
      </c>
      <c r="C3194" s="23">
        <v>417</v>
      </c>
      <c r="D3194" s="23">
        <v>66670</v>
      </c>
      <c r="E3194" s="20">
        <f t="shared" si="170"/>
        <v>13323.341326938449</v>
      </c>
      <c r="F3194" s="23">
        <v>508</v>
      </c>
      <c r="G3194" s="23">
        <v>0</v>
      </c>
      <c r="H3194" s="23">
        <v>0</v>
      </c>
      <c r="I3194" s="23">
        <v>0</v>
      </c>
      <c r="J3194" s="23">
        <f>494+146</f>
        <v>640</v>
      </c>
      <c r="K3194" s="23">
        <v>494</v>
      </c>
      <c r="L3194" s="23">
        <v>14370</v>
      </c>
      <c r="M3194" s="20">
        <f t="shared" si="171"/>
        <v>34.460431654676256</v>
      </c>
      <c r="N3194" s="23">
        <f>11+1</f>
        <v>12</v>
      </c>
      <c r="O3194" s="23">
        <v>0</v>
      </c>
      <c r="P3194" s="23">
        <v>0</v>
      </c>
      <c r="Q3194" s="23">
        <v>46922</v>
      </c>
      <c r="R3194" s="20">
        <f t="shared" si="172"/>
        <v>112.52278177458034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1</v>
      </c>
      <c r="AC3194" s="5">
        <v>0</v>
      </c>
      <c r="AD3194" s="5">
        <v>1</v>
      </c>
      <c r="AE3194" s="115">
        <v>317127</v>
      </c>
      <c r="AF3194" s="5">
        <v>1</v>
      </c>
    </row>
    <row r="3195" spans="1:32" x14ac:dyDescent="0.25">
      <c r="A3195" s="2">
        <v>2010</v>
      </c>
      <c r="B3195" s="1" t="s">
        <v>29</v>
      </c>
      <c r="C3195" s="23">
        <v>14</v>
      </c>
      <c r="D3195" s="23">
        <v>1188</v>
      </c>
      <c r="E3195" s="20">
        <f t="shared" si="170"/>
        <v>7071.4285714285725</v>
      </c>
      <c r="F3195" s="23">
        <v>125</v>
      </c>
      <c r="G3195" s="23">
        <f>35+51</f>
        <v>86</v>
      </c>
      <c r="H3195" s="23">
        <v>35</v>
      </c>
      <c r="I3195" s="23">
        <v>0</v>
      </c>
      <c r="J3195" s="23">
        <v>0</v>
      </c>
      <c r="K3195" s="23">
        <v>0</v>
      </c>
      <c r="L3195" s="23">
        <v>283</v>
      </c>
      <c r="M3195" s="20">
        <f t="shared" si="171"/>
        <v>20.214285714285715</v>
      </c>
      <c r="N3195" s="23">
        <v>0</v>
      </c>
      <c r="O3195" s="23">
        <v>0</v>
      </c>
      <c r="P3195" s="23">
        <v>0</v>
      </c>
      <c r="Q3195" s="23">
        <v>2146</v>
      </c>
      <c r="R3195" s="20">
        <f t="shared" si="172"/>
        <v>153.28571428571428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1</v>
      </c>
      <c r="AA3195" s="5">
        <v>0</v>
      </c>
      <c r="AB3195" s="5">
        <v>0</v>
      </c>
      <c r="AC3195" s="5">
        <v>1</v>
      </c>
      <c r="AD3195" s="5">
        <v>0</v>
      </c>
      <c r="AE3195" s="115">
        <v>1929</v>
      </c>
      <c r="AF3195" s="5">
        <v>1</v>
      </c>
    </row>
    <row r="3196" spans="1:32" x14ac:dyDescent="0.25">
      <c r="A3196" s="2">
        <v>2010</v>
      </c>
      <c r="B3196" s="1" t="s">
        <v>29</v>
      </c>
      <c r="C3196" s="23">
        <v>70</v>
      </c>
      <c r="D3196" s="23">
        <v>9612</v>
      </c>
      <c r="E3196" s="20">
        <f t="shared" si="170"/>
        <v>11442.857142857143</v>
      </c>
      <c r="F3196" s="23">
        <v>1039</v>
      </c>
      <c r="G3196" s="23">
        <f>264+368</f>
        <v>632</v>
      </c>
      <c r="H3196" s="23">
        <v>264</v>
      </c>
      <c r="I3196" s="23">
        <v>0</v>
      </c>
      <c r="J3196" s="23">
        <v>0</v>
      </c>
      <c r="K3196" s="23">
        <v>0</v>
      </c>
      <c r="L3196" s="23">
        <v>1834</v>
      </c>
      <c r="M3196" s="20">
        <f t="shared" si="171"/>
        <v>26.2</v>
      </c>
      <c r="N3196" s="23">
        <v>11</v>
      </c>
      <c r="O3196" s="23">
        <v>0</v>
      </c>
      <c r="P3196" s="23">
        <v>1</v>
      </c>
      <c r="Q3196" s="23">
        <v>8967</v>
      </c>
      <c r="R3196" s="20">
        <f t="shared" si="172"/>
        <v>128.1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1</v>
      </c>
      <c r="AA3196" s="5">
        <v>0</v>
      </c>
      <c r="AB3196" s="5">
        <v>0</v>
      </c>
      <c r="AC3196" s="5">
        <v>1</v>
      </c>
      <c r="AD3196" s="5">
        <v>0</v>
      </c>
      <c r="AE3196" s="115">
        <v>16034</v>
      </c>
      <c r="AF3196" s="5">
        <v>1</v>
      </c>
    </row>
    <row r="3197" spans="1:32" x14ac:dyDescent="0.25">
      <c r="A3197" s="2">
        <v>2010</v>
      </c>
      <c r="B3197" s="1" t="s">
        <v>29</v>
      </c>
      <c r="C3197" s="20">
        <v>64</v>
      </c>
      <c r="D3197" s="20">
        <v>3767</v>
      </c>
      <c r="E3197" s="20">
        <f t="shared" si="170"/>
        <v>4904.947916666667</v>
      </c>
      <c r="F3197" s="20">
        <v>2748</v>
      </c>
      <c r="G3197" s="20">
        <v>350</v>
      </c>
      <c r="H3197" s="20">
        <v>249</v>
      </c>
      <c r="I3197" s="20">
        <v>0</v>
      </c>
      <c r="J3197" s="20">
        <v>0</v>
      </c>
      <c r="K3197" s="20">
        <v>0</v>
      </c>
      <c r="L3197" s="20">
        <v>1122</v>
      </c>
      <c r="M3197" s="20">
        <f t="shared" si="171"/>
        <v>17.53125</v>
      </c>
      <c r="N3197" s="20">
        <v>4</v>
      </c>
      <c r="O3197" s="20">
        <v>1</v>
      </c>
      <c r="P3197" s="20">
        <v>0</v>
      </c>
      <c r="Q3197" s="20">
        <v>5911</v>
      </c>
      <c r="R3197" s="20">
        <f t="shared" si="172"/>
        <v>92.359375</v>
      </c>
      <c r="S3197" s="5">
        <v>1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1</v>
      </c>
      <c r="AA3197" s="5">
        <v>0</v>
      </c>
      <c r="AB3197" s="5">
        <v>0</v>
      </c>
      <c r="AC3197" s="5">
        <v>1</v>
      </c>
      <c r="AD3197" s="5">
        <v>0</v>
      </c>
      <c r="AE3197" s="115">
        <v>7207</v>
      </c>
      <c r="AF3197" s="5">
        <v>0</v>
      </c>
    </row>
    <row r="3198" spans="1:32" x14ac:dyDescent="0.25">
      <c r="A3198" s="2">
        <v>2010</v>
      </c>
      <c r="B3198" s="1" t="s">
        <v>30</v>
      </c>
      <c r="C3198" s="20">
        <v>15</v>
      </c>
      <c r="D3198" s="20">
        <v>1207</v>
      </c>
      <c r="E3198" s="20">
        <f t="shared" si="170"/>
        <v>6705.5555555555557</v>
      </c>
      <c r="F3198" s="20">
        <v>0</v>
      </c>
      <c r="G3198" s="20">
        <v>101</v>
      </c>
      <c r="H3198" s="20">
        <v>39</v>
      </c>
      <c r="I3198" s="20">
        <v>0</v>
      </c>
      <c r="J3198" s="20">
        <v>0</v>
      </c>
      <c r="K3198" s="20">
        <v>0</v>
      </c>
      <c r="L3198" s="20">
        <v>3352</v>
      </c>
      <c r="M3198" s="20">
        <f t="shared" si="171"/>
        <v>223.46666666666667</v>
      </c>
      <c r="N3198" s="20">
        <v>7</v>
      </c>
      <c r="O3198" s="20">
        <v>0</v>
      </c>
      <c r="P3198" s="20">
        <v>0</v>
      </c>
      <c r="Q3198" s="20">
        <v>13175</v>
      </c>
      <c r="R3198" s="20">
        <f t="shared" si="172"/>
        <v>878.33333333333337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1</v>
      </c>
      <c r="AA3198" s="5">
        <v>0</v>
      </c>
      <c r="AB3198" s="5">
        <v>0</v>
      </c>
      <c r="AC3198" s="5">
        <v>1</v>
      </c>
      <c r="AD3198" s="5">
        <v>0</v>
      </c>
      <c r="AE3198" s="115">
        <v>13157</v>
      </c>
      <c r="AF3198" s="5">
        <v>0</v>
      </c>
    </row>
    <row r="3199" spans="1:32" x14ac:dyDescent="0.25">
      <c r="A3199" s="2">
        <v>2010</v>
      </c>
      <c r="B3199" s="1" t="s">
        <v>30</v>
      </c>
      <c r="C3199" s="20">
        <v>77</v>
      </c>
      <c r="D3199" s="20">
        <v>4149</v>
      </c>
      <c r="E3199" s="20">
        <f t="shared" si="170"/>
        <v>4490.2597402597403</v>
      </c>
      <c r="F3199" s="20">
        <v>2418</v>
      </c>
      <c r="G3199" s="20">
        <v>420</v>
      </c>
      <c r="H3199" s="20">
        <v>305</v>
      </c>
      <c r="I3199" s="20">
        <v>0</v>
      </c>
      <c r="J3199" s="20">
        <v>0</v>
      </c>
      <c r="K3199" s="20">
        <v>0</v>
      </c>
      <c r="L3199" s="20">
        <v>6302</v>
      </c>
      <c r="M3199" s="20">
        <f t="shared" si="171"/>
        <v>81.84415584415585</v>
      </c>
      <c r="N3199" s="20">
        <v>17</v>
      </c>
      <c r="O3199" s="20">
        <v>9</v>
      </c>
      <c r="P3199" s="20">
        <v>2</v>
      </c>
      <c r="Q3199" s="20">
        <v>36638</v>
      </c>
      <c r="R3199" s="20">
        <f t="shared" si="172"/>
        <v>475.81818181818181</v>
      </c>
      <c r="S3199" s="5">
        <v>1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1</v>
      </c>
      <c r="AA3199" s="5">
        <v>0</v>
      </c>
      <c r="AB3199" s="5">
        <v>0</v>
      </c>
      <c r="AC3199" s="5">
        <v>1</v>
      </c>
      <c r="AD3199" s="5">
        <v>0</v>
      </c>
      <c r="AE3199" s="115">
        <v>9361</v>
      </c>
      <c r="AF3199" s="5">
        <v>1</v>
      </c>
    </row>
    <row r="3200" spans="1:32" x14ac:dyDescent="0.25">
      <c r="A3200" s="2">
        <v>2010</v>
      </c>
      <c r="B3200" s="1" t="s">
        <v>30</v>
      </c>
      <c r="C3200" s="20">
        <v>165</v>
      </c>
      <c r="D3200" s="20">
        <v>13216</v>
      </c>
      <c r="E3200" s="20">
        <f t="shared" si="170"/>
        <v>6674.7474747474744</v>
      </c>
      <c r="F3200" s="20">
        <v>4741</v>
      </c>
      <c r="G3200" s="20">
        <v>2037</v>
      </c>
      <c r="H3200" s="20">
        <v>624</v>
      </c>
      <c r="I3200" s="20">
        <v>0</v>
      </c>
      <c r="J3200" s="20">
        <v>0</v>
      </c>
      <c r="K3200" s="20">
        <v>0</v>
      </c>
      <c r="L3200" s="20">
        <v>6381</v>
      </c>
      <c r="M3200" s="20">
        <f t="shared" si="171"/>
        <v>38.672727272727272</v>
      </c>
      <c r="N3200" s="20">
        <v>20</v>
      </c>
      <c r="O3200" s="20">
        <v>7</v>
      </c>
      <c r="P3200" s="20">
        <v>3</v>
      </c>
      <c r="Q3200" s="20">
        <v>83354</v>
      </c>
      <c r="R3200" s="20">
        <f t="shared" si="172"/>
        <v>505.17575757575759</v>
      </c>
      <c r="S3200" s="5">
        <v>1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1</v>
      </c>
      <c r="AA3200" s="5">
        <v>0</v>
      </c>
      <c r="AB3200" s="5">
        <v>0</v>
      </c>
      <c r="AC3200" s="5">
        <v>1</v>
      </c>
      <c r="AD3200" s="5">
        <v>0</v>
      </c>
      <c r="AE3200" s="115">
        <v>40076</v>
      </c>
      <c r="AF3200" s="5">
        <v>1</v>
      </c>
    </row>
    <row r="3201" spans="1:32" x14ac:dyDescent="0.25">
      <c r="A3201" s="2">
        <v>2010</v>
      </c>
      <c r="B3201" s="1" t="s">
        <v>30</v>
      </c>
      <c r="C3201" s="20">
        <v>254</v>
      </c>
      <c r="D3201" s="20">
        <v>28168</v>
      </c>
      <c r="E3201" s="20">
        <f t="shared" si="170"/>
        <v>9241.4698162729655</v>
      </c>
      <c r="F3201" s="20">
        <v>7287</v>
      </c>
      <c r="G3201" s="20">
        <v>2953</v>
      </c>
      <c r="H3201" s="20">
        <v>1017</v>
      </c>
      <c r="I3201" s="20">
        <v>0</v>
      </c>
      <c r="J3201" s="20">
        <v>0</v>
      </c>
      <c r="K3201" s="20">
        <v>0</v>
      </c>
      <c r="L3201" s="20">
        <v>14860</v>
      </c>
      <c r="M3201" s="20">
        <f t="shared" si="171"/>
        <v>58.503937007874015</v>
      </c>
      <c r="N3201" s="20">
        <v>44</v>
      </c>
      <c r="O3201" s="20">
        <v>14</v>
      </c>
      <c r="P3201" s="20">
        <v>4</v>
      </c>
      <c r="Q3201" s="20">
        <v>167607</v>
      </c>
      <c r="R3201" s="20">
        <f t="shared" si="172"/>
        <v>659.87007874015751</v>
      </c>
      <c r="S3201" s="5">
        <v>1</v>
      </c>
      <c r="T3201" s="5">
        <v>0</v>
      </c>
      <c r="U3201" s="5">
        <v>0</v>
      </c>
      <c r="V3201" s="5">
        <v>0</v>
      </c>
      <c r="W3201" s="5">
        <v>0</v>
      </c>
      <c r="X3201" s="5">
        <v>1</v>
      </c>
      <c r="Y3201" s="5">
        <v>0</v>
      </c>
      <c r="Z3201" s="5">
        <v>1</v>
      </c>
      <c r="AA3201" s="5">
        <v>0</v>
      </c>
      <c r="AB3201" s="5">
        <v>0</v>
      </c>
      <c r="AC3201" s="5">
        <v>1</v>
      </c>
      <c r="AD3201" s="5">
        <v>0</v>
      </c>
      <c r="AE3201" s="115">
        <v>108254</v>
      </c>
      <c r="AF3201" s="5">
        <v>0</v>
      </c>
    </row>
    <row r="3202" spans="1:32" x14ac:dyDescent="0.25">
      <c r="A3202" s="2">
        <v>2010</v>
      </c>
      <c r="B3202" s="1" t="s">
        <v>31</v>
      </c>
      <c r="C3202" s="20">
        <v>76</v>
      </c>
      <c r="D3202" s="20">
        <v>6871</v>
      </c>
      <c r="E3202" s="20">
        <f t="shared" si="170"/>
        <v>7533.9912280701756</v>
      </c>
      <c r="F3202" s="20">
        <v>2306</v>
      </c>
      <c r="G3202" s="20">
        <v>300</v>
      </c>
      <c r="H3202" s="20">
        <v>157</v>
      </c>
      <c r="I3202" s="20">
        <v>0</v>
      </c>
      <c r="J3202" s="20">
        <v>0</v>
      </c>
      <c r="K3202" s="20">
        <v>0</v>
      </c>
      <c r="L3202" s="20">
        <v>3937</v>
      </c>
      <c r="M3202" s="20">
        <f t="shared" si="171"/>
        <v>51.80263157894737</v>
      </c>
      <c r="N3202" s="20">
        <v>13</v>
      </c>
      <c r="O3202" s="20">
        <v>7</v>
      </c>
      <c r="P3202" s="20">
        <v>0</v>
      </c>
      <c r="Q3202" s="20">
        <v>58257</v>
      </c>
      <c r="R3202" s="20">
        <f t="shared" si="172"/>
        <v>766.53947368421052</v>
      </c>
      <c r="S3202" s="5">
        <v>1</v>
      </c>
      <c r="T3202" s="5">
        <v>1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1</v>
      </c>
      <c r="AA3202" s="5">
        <v>0</v>
      </c>
      <c r="AB3202" s="5">
        <v>0</v>
      </c>
      <c r="AC3202" s="5">
        <v>1</v>
      </c>
      <c r="AD3202" s="5">
        <v>0</v>
      </c>
      <c r="AE3202" s="115">
        <v>12068</v>
      </c>
      <c r="AF3202" s="5">
        <v>0</v>
      </c>
    </row>
    <row r="3203" spans="1:32" x14ac:dyDescent="0.25">
      <c r="A3203" s="2">
        <v>2010</v>
      </c>
      <c r="B3203" s="1" t="s">
        <v>30</v>
      </c>
      <c r="C3203" s="20">
        <v>137</v>
      </c>
      <c r="D3203" s="20">
        <v>14561</v>
      </c>
      <c r="E3203" s="20">
        <f t="shared" si="170"/>
        <v>8857.0559610705586</v>
      </c>
      <c r="F3203" s="20">
        <v>4450</v>
      </c>
      <c r="G3203" s="20">
        <v>1231</v>
      </c>
      <c r="H3203" s="20">
        <v>504</v>
      </c>
      <c r="I3203" s="20">
        <v>0</v>
      </c>
      <c r="J3203" s="20">
        <v>0</v>
      </c>
      <c r="K3203" s="20">
        <v>0</v>
      </c>
      <c r="L3203" s="20">
        <v>12748</v>
      </c>
      <c r="M3203" s="20">
        <f t="shared" si="171"/>
        <v>93.051094890510953</v>
      </c>
      <c r="N3203" s="20">
        <v>27</v>
      </c>
      <c r="O3203" s="20">
        <v>8</v>
      </c>
      <c r="P3203" s="20">
        <v>3</v>
      </c>
      <c r="Q3203" s="20">
        <v>97562</v>
      </c>
      <c r="R3203" s="20">
        <f t="shared" si="172"/>
        <v>712.1313868613139</v>
      </c>
      <c r="S3203" s="5">
        <v>1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1</v>
      </c>
      <c r="AA3203" s="5">
        <v>0</v>
      </c>
      <c r="AB3203" s="5">
        <v>0</v>
      </c>
      <c r="AC3203" s="5">
        <v>1</v>
      </c>
      <c r="AD3203" s="5">
        <v>0</v>
      </c>
      <c r="AE3203" s="115">
        <v>35274</v>
      </c>
      <c r="AF3203" s="5">
        <v>1</v>
      </c>
    </row>
    <row r="3204" spans="1:32" x14ac:dyDescent="0.25">
      <c r="A3204" s="2">
        <v>2010</v>
      </c>
      <c r="B3204" s="1" t="s">
        <v>30</v>
      </c>
      <c r="C3204" s="20">
        <v>7</v>
      </c>
      <c r="D3204" s="20">
        <v>134</v>
      </c>
      <c r="E3204" s="20">
        <f t="shared" si="170"/>
        <v>1595.2380952380952</v>
      </c>
      <c r="F3204" s="20">
        <v>1840</v>
      </c>
      <c r="G3204" s="20">
        <v>4</v>
      </c>
      <c r="H3204" s="20">
        <v>4</v>
      </c>
      <c r="I3204" s="20">
        <v>0</v>
      </c>
      <c r="J3204" s="20">
        <v>0</v>
      </c>
      <c r="K3204" s="20">
        <v>0</v>
      </c>
      <c r="L3204" s="20">
        <v>876</v>
      </c>
      <c r="M3204" s="20">
        <f t="shared" si="171"/>
        <v>125.14285714285714</v>
      </c>
      <c r="N3204" s="20">
        <v>1</v>
      </c>
      <c r="O3204" s="20">
        <v>1</v>
      </c>
      <c r="P3204" s="20">
        <v>0</v>
      </c>
      <c r="Q3204" s="20">
        <v>9007</v>
      </c>
      <c r="R3204" s="20">
        <f t="shared" si="172"/>
        <v>1286.7142857142858</v>
      </c>
      <c r="S3204" s="5">
        <v>1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1</v>
      </c>
      <c r="AA3204" s="5">
        <v>0</v>
      </c>
      <c r="AB3204" s="5">
        <v>0</v>
      </c>
      <c r="AC3204" s="5">
        <v>1</v>
      </c>
      <c r="AD3204" s="5">
        <v>0</v>
      </c>
      <c r="AE3204" s="115">
        <v>544</v>
      </c>
      <c r="AF3204" s="5">
        <v>1</v>
      </c>
    </row>
    <row r="3205" spans="1:32" x14ac:dyDescent="0.25">
      <c r="A3205" s="2">
        <v>2010</v>
      </c>
      <c r="B3205" s="1" t="s">
        <v>31</v>
      </c>
      <c r="C3205" s="20">
        <v>64</v>
      </c>
      <c r="D3205" s="20">
        <v>6091</v>
      </c>
      <c r="E3205" s="20">
        <f t="shared" si="170"/>
        <v>7930.989583333333</v>
      </c>
      <c r="F3205" s="20">
        <v>2809</v>
      </c>
      <c r="G3205" s="20">
        <v>213</v>
      </c>
      <c r="H3205" s="20">
        <v>105</v>
      </c>
      <c r="I3205" s="20">
        <v>0</v>
      </c>
      <c r="J3205" s="20">
        <v>0</v>
      </c>
      <c r="K3205" s="20">
        <v>0</v>
      </c>
      <c r="L3205" s="20">
        <v>1404</v>
      </c>
      <c r="M3205" s="20">
        <f t="shared" si="171"/>
        <v>21.9375</v>
      </c>
      <c r="N3205" s="20">
        <v>10</v>
      </c>
      <c r="O3205" s="20">
        <v>1</v>
      </c>
      <c r="P3205" s="20">
        <v>0</v>
      </c>
      <c r="Q3205" s="20">
        <v>34574</v>
      </c>
      <c r="R3205" s="20">
        <f t="shared" si="172"/>
        <v>540.21875</v>
      </c>
      <c r="S3205" s="5">
        <v>1</v>
      </c>
      <c r="T3205" s="5">
        <v>1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1</v>
      </c>
      <c r="AA3205" s="5">
        <v>0</v>
      </c>
      <c r="AB3205" s="5">
        <v>0</v>
      </c>
      <c r="AC3205" s="5">
        <v>1</v>
      </c>
      <c r="AD3205" s="5">
        <v>0</v>
      </c>
      <c r="AE3205" s="115">
        <v>20283</v>
      </c>
      <c r="AF3205" s="5">
        <v>1</v>
      </c>
    </row>
    <row r="3206" spans="1:32" x14ac:dyDescent="0.25">
      <c r="A3206" s="2">
        <v>2010</v>
      </c>
      <c r="B3206" s="1" t="s">
        <v>29</v>
      </c>
      <c r="C3206" s="20">
        <v>39</v>
      </c>
      <c r="D3206" s="20">
        <v>3178</v>
      </c>
      <c r="E3206" s="20">
        <f t="shared" si="170"/>
        <v>6790.5982905982901</v>
      </c>
      <c r="F3206" s="20">
        <v>1106</v>
      </c>
      <c r="G3206" s="20">
        <v>0</v>
      </c>
      <c r="H3206" s="20">
        <v>0</v>
      </c>
      <c r="I3206" s="20">
        <v>0</v>
      </c>
      <c r="J3206" s="20">
        <v>0</v>
      </c>
      <c r="K3206" s="20">
        <v>0</v>
      </c>
      <c r="L3206" s="20">
        <v>825</v>
      </c>
      <c r="M3206" s="20">
        <f t="shared" si="171"/>
        <v>21.153846153846153</v>
      </c>
      <c r="N3206" s="20">
        <v>5</v>
      </c>
      <c r="O3206" s="20">
        <v>0</v>
      </c>
      <c r="P3206" s="20">
        <v>0</v>
      </c>
      <c r="Q3206" s="20">
        <v>1947</v>
      </c>
      <c r="R3206" s="20">
        <f t="shared" si="172"/>
        <v>49.92307692307692</v>
      </c>
      <c r="S3206" s="5">
        <v>1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  <c r="Z3206" s="5">
        <v>0</v>
      </c>
      <c r="AA3206" s="5">
        <v>0</v>
      </c>
      <c r="AB3206" s="5">
        <v>0</v>
      </c>
      <c r="AC3206" s="5">
        <v>0</v>
      </c>
      <c r="AD3206" s="5">
        <v>0</v>
      </c>
      <c r="AE3206" s="115">
        <v>3842</v>
      </c>
      <c r="AF3206" s="5">
        <v>0</v>
      </c>
    </row>
    <row r="3207" spans="1:32" x14ac:dyDescent="0.25">
      <c r="A3207" s="2">
        <v>2010</v>
      </c>
      <c r="B3207" s="1" t="s">
        <v>29</v>
      </c>
      <c r="C3207" s="20">
        <v>4</v>
      </c>
      <c r="D3207" s="20">
        <v>247</v>
      </c>
      <c r="E3207" s="20">
        <f t="shared" si="170"/>
        <v>5145.833333333333</v>
      </c>
      <c r="F3207" s="20">
        <v>340</v>
      </c>
      <c r="G3207" s="20">
        <v>0</v>
      </c>
      <c r="H3207" s="20">
        <v>0</v>
      </c>
      <c r="I3207" s="20">
        <v>0</v>
      </c>
      <c r="J3207" s="20">
        <v>0</v>
      </c>
      <c r="K3207" s="20">
        <v>0</v>
      </c>
      <c r="L3207" s="20">
        <v>970</v>
      </c>
      <c r="M3207" s="20">
        <f t="shared" si="171"/>
        <v>242.5</v>
      </c>
      <c r="N3207" s="20">
        <v>6</v>
      </c>
      <c r="O3207" s="20">
        <v>2</v>
      </c>
      <c r="P3207" s="20">
        <v>0</v>
      </c>
      <c r="Q3207" s="20">
        <v>589</v>
      </c>
      <c r="R3207" s="20">
        <f t="shared" si="172"/>
        <v>147.25</v>
      </c>
      <c r="S3207" s="5">
        <v>1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115">
        <v>841</v>
      </c>
      <c r="AF3207" s="5">
        <v>0</v>
      </c>
    </row>
    <row r="3208" spans="1:32" x14ac:dyDescent="0.25">
      <c r="A3208" s="2">
        <v>2010</v>
      </c>
      <c r="B3208" s="1" t="s">
        <v>31</v>
      </c>
      <c r="C3208" s="20">
        <v>10</v>
      </c>
      <c r="D3208" s="20">
        <v>845</v>
      </c>
      <c r="E3208" s="20">
        <f t="shared" si="170"/>
        <v>7041.666666666667</v>
      </c>
      <c r="F3208" s="20">
        <v>0</v>
      </c>
      <c r="G3208" s="20">
        <v>97</v>
      </c>
      <c r="H3208" s="20">
        <v>49</v>
      </c>
      <c r="I3208" s="20">
        <v>0</v>
      </c>
      <c r="J3208" s="20">
        <v>0</v>
      </c>
      <c r="K3208" s="20">
        <v>0</v>
      </c>
      <c r="L3208" s="20">
        <v>690</v>
      </c>
      <c r="M3208" s="20">
        <f t="shared" si="171"/>
        <v>69</v>
      </c>
      <c r="N3208" s="20">
        <v>9</v>
      </c>
      <c r="O3208" s="20">
        <v>2</v>
      </c>
      <c r="P3208" s="20">
        <v>2</v>
      </c>
      <c r="Q3208" s="20">
        <v>10652</v>
      </c>
      <c r="R3208" s="20">
        <f t="shared" si="172"/>
        <v>1065.2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1</v>
      </c>
      <c r="AA3208" s="5">
        <v>0</v>
      </c>
      <c r="AB3208" s="5">
        <v>0</v>
      </c>
      <c r="AC3208" s="5">
        <v>1</v>
      </c>
      <c r="AD3208" s="5">
        <v>0</v>
      </c>
      <c r="AE3208" s="115">
        <v>8131</v>
      </c>
      <c r="AF3208" s="5">
        <v>0</v>
      </c>
    </row>
    <row r="3209" spans="1:32" x14ac:dyDescent="0.25">
      <c r="A3209" s="2">
        <v>2010</v>
      </c>
      <c r="B3209" s="1" t="s">
        <v>29</v>
      </c>
      <c r="C3209" s="20">
        <v>116</v>
      </c>
      <c r="D3209" s="20">
        <v>7292</v>
      </c>
      <c r="E3209" s="20">
        <f t="shared" si="170"/>
        <v>5238.5057471264363</v>
      </c>
      <c r="F3209" s="20">
        <v>2775</v>
      </c>
      <c r="G3209" s="20">
        <v>869</v>
      </c>
      <c r="H3209" s="20">
        <v>304</v>
      </c>
      <c r="I3209" s="20">
        <v>0</v>
      </c>
      <c r="J3209" s="20">
        <v>0</v>
      </c>
      <c r="K3209" s="20">
        <v>0</v>
      </c>
      <c r="L3209" s="20">
        <v>7017</v>
      </c>
      <c r="M3209" s="20">
        <f t="shared" si="171"/>
        <v>60.491379310344826</v>
      </c>
      <c r="N3209" s="20">
        <v>20</v>
      </c>
      <c r="O3209" s="20">
        <v>5</v>
      </c>
      <c r="P3209" s="20">
        <v>2</v>
      </c>
      <c r="Q3209" s="20">
        <v>57271</v>
      </c>
      <c r="R3209" s="20">
        <f t="shared" si="172"/>
        <v>493.7155172413793</v>
      </c>
      <c r="S3209" s="5">
        <v>1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1</v>
      </c>
      <c r="AA3209" s="5">
        <v>0</v>
      </c>
      <c r="AB3209" s="5">
        <v>0</v>
      </c>
      <c r="AC3209" s="5">
        <v>1</v>
      </c>
      <c r="AD3209" s="5">
        <v>0</v>
      </c>
      <c r="AE3209" s="115">
        <v>18753</v>
      </c>
      <c r="AF3209" s="5">
        <v>0</v>
      </c>
    </row>
    <row r="3210" spans="1:32" x14ac:dyDescent="0.25">
      <c r="A3210" s="2">
        <v>2010</v>
      </c>
      <c r="B3210" s="1" t="s">
        <v>30</v>
      </c>
      <c r="C3210" s="20">
        <v>50</v>
      </c>
      <c r="D3210" s="20">
        <v>3915</v>
      </c>
      <c r="E3210" s="20">
        <f t="shared" si="170"/>
        <v>6524.9999999999991</v>
      </c>
      <c r="F3210" s="20">
        <v>3391</v>
      </c>
      <c r="G3210" s="20">
        <v>350</v>
      </c>
      <c r="H3210" s="20">
        <v>180</v>
      </c>
      <c r="I3210" s="20">
        <v>0</v>
      </c>
      <c r="J3210" s="20">
        <v>0</v>
      </c>
      <c r="K3210" s="20">
        <v>0</v>
      </c>
      <c r="L3210" s="20">
        <v>2604</v>
      </c>
      <c r="M3210" s="20">
        <f t="shared" si="171"/>
        <v>52.08</v>
      </c>
      <c r="N3210" s="20">
        <v>2</v>
      </c>
      <c r="O3210" s="20">
        <v>1</v>
      </c>
      <c r="P3210" s="20">
        <v>0</v>
      </c>
      <c r="Q3210" s="20">
        <v>12733</v>
      </c>
      <c r="R3210" s="20">
        <f t="shared" si="172"/>
        <v>254.66</v>
      </c>
      <c r="S3210" s="5">
        <v>1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1</v>
      </c>
      <c r="AA3210" s="5">
        <v>0</v>
      </c>
      <c r="AB3210" s="5">
        <v>0</v>
      </c>
      <c r="AC3210" s="5">
        <v>1</v>
      </c>
      <c r="AD3210" s="5">
        <v>0</v>
      </c>
      <c r="AE3210" s="115">
        <v>7538</v>
      </c>
      <c r="AF3210" s="5">
        <v>0</v>
      </c>
    </row>
    <row r="3211" spans="1:32" x14ac:dyDescent="0.25">
      <c r="A3211" s="2">
        <v>2010</v>
      </c>
      <c r="B3211" s="1" t="s">
        <v>29</v>
      </c>
      <c r="C3211" s="20">
        <v>258</v>
      </c>
      <c r="D3211" s="20">
        <v>20029</v>
      </c>
      <c r="E3211" s="20">
        <f t="shared" si="170"/>
        <v>6469.3152454780356</v>
      </c>
      <c r="F3211" s="20">
        <v>24431</v>
      </c>
      <c r="G3211" s="20">
        <v>0</v>
      </c>
      <c r="H3211" s="20">
        <v>0</v>
      </c>
      <c r="I3211" s="20">
        <v>0</v>
      </c>
      <c r="J3211" s="20">
        <v>0</v>
      </c>
      <c r="K3211" s="20">
        <v>0</v>
      </c>
      <c r="L3211" s="20">
        <v>47754</v>
      </c>
      <c r="M3211" s="20">
        <f t="shared" si="171"/>
        <v>185.09302325581396</v>
      </c>
      <c r="N3211" s="20">
        <v>23</v>
      </c>
      <c r="O3211" s="20">
        <v>92</v>
      </c>
      <c r="P3211" s="20">
        <v>5</v>
      </c>
      <c r="Q3211" s="20">
        <v>711853</v>
      </c>
      <c r="R3211" s="20">
        <f t="shared" si="172"/>
        <v>2759.1201550387595</v>
      </c>
      <c r="S3211" s="5">
        <v>1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0</v>
      </c>
      <c r="AD3211" s="5">
        <v>0</v>
      </c>
      <c r="AE3211" s="115">
        <v>117563</v>
      </c>
      <c r="AF3211" s="5">
        <v>0</v>
      </c>
    </row>
    <row r="3212" spans="1:32" x14ac:dyDescent="0.25">
      <c r="A3212" s="2">
        <v>2010</v>
      </c>
      <c r="B3212" s="1" t="s">
        <v>29</v>
      </c>
      <c r="C3212" s="20">
        <v>3</v>
      </c>
      <c r="D3212" s="20">
        <v>177</v>
      </c>
      <c r="E3212" s="20">
        <f t="shared" si="170"/>
        <v>4916.666666666667</v>
      </c>
      <c r="F3212" s="20">
        <v>500</v>
      </c>
      <c r="G3212" s="20">
        <v>0</v>
      </c>
      <c r="H3212" s="20">
        <v>0</v>
      </c>
      <c r="I3212" s="20">
        <v>0</v>
      </c>
      <c r="J3212" s="20">
        <v>0</v>
      </c>
      <c r="K3212" s="20">
        <v>0</v>
      </c>
      <c r="L3212" s="20">
        <v>75</v>
      </c>
      <c r="M3212" s="20">
        <f t="shared" si="171"/>
        <v>25</v>
      </c>
      <c r="N3212" s="20">
        <v>2</v>
      </c>
      <c r="O3212" s="20">
        <v>0</v>
      </c>
      <c r="P3212" s="20">
        <v>0</v>
      </c>
      <c r="Q3212" s="20">
        <v>3976</v>
      </c>
      <c r="R3212" s="20">
        <f t="shared" si="172"/>
        <v>1325.3333333333333</v>
      </c>
      <c r="S3212" s="5">
        <v>1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0</v>
      </c>
      <c r="AD3212" s="5">
        <v>0</v>
      </c>
      <c r="AE3212" s="115">
        <v>865</v>
      </c>
      <c r="AF3212" s="5">
        <v>0</v>
      </c>
    </row>
    <row r="3213" spans="1:32" x14ac:dyDescent="0.25">
      <c r="A3213" s="2">
        <v>2010</v>
      </c>
      <c r="B3213" s="1" t="s">
        <v>31</v>
      </c>
      <c r="C3213" s="20">
        <v>50</v>
      </c>
      <c r="D3213" s="20">
        <v>5153</v>
      </c>
      <c r="E3213" s="20">
        <f t="shared" si="170"/>
        <v>8588.3333333333321</v>
      </c>
      <c r="F3213" s="20">
        <v>1460</v>
      </c>
      <c r="G3213" s="20">
        <v>429</v>
      </c>
      <c r="H3213" s="20">
        <v>148</v>
      </c>
      <c r="I3213" s="20">
        <v>0</v>
      </c>
      <c r="J3213" s="20">
        <v>0</v>
      </c>
      <c r="K3213" s="20">
        <v>0</v>
      </c>
      <c r="L3213" s="20">
        <v>1881</v>
      </c>
      <c r="M3213" s="20">
        <f t="shared" si="171"/>
        <v>37.619999999999997</v>
      </c>
      <c r="N3213" s="20">
        <v>3</v>
      </c>
      <c r="O3213" s="20">
        <v>3</v>
      </c>
      <c r="P3213" s="20">
        <v>1</v>
      </c>
      <c r="Q3213" s="20">
        <v>32091</v>
      </c>
      <c r="R3213" s="20">
        <f t="shared" si="172"/>
        <v>641.82000000000005</v>
      </c>
      <c r="S3213" s="5">
        <v>1</v>
      </c>
      <c r="T3213" s="5">
        <v>1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1</v>
      </c>
      <c r="AA3213" s="5">
        <v>0</v>
      </c>
      <c r="AB3213" s="5">
        <v>0</v>
      </c>
      <c r="AC3213" s="5">
        <v>1</v>
      </c>
      <c r="AD3213" s="5">
        <v>0</v>
      </c>
      <c r="AE3213" s="115">
        <v>23670</v>
      </c>
      <c r="AF3213" s="5">
        <v>0</v>
      </c>
    </row>
    <row r="3214" spans="1:32" x14ac:dyDescent="0.25">
      <c r="A3214" s="2">
        <v>2010</v>
      </c>
      <c r="B3214" s="1" t="s">
        <v>29</v>
      </c>
      <c r="C3214" s="105">
        <v>70</v>
      </c>
      <c r="D3214" s="105">
        <v>7570</v>
      </c>
      <c r="E3214" s="20">
        <f t="shared" si="170"/>
        <v>9011.9047619047615</v>
      </c>
      <c r="F3214" s="105">
        <v>2110</v>
      </c>
      <c r="G3214" s="23">
        <v>602</v>
      </c>
      <c r="H3214" s="105">
        <v>210</v>
      </c>
      <c r="I3214" s="23">
        <v>0</v>
      </c>
      <c r="J3214" s="23">
        <v>0</v>
      </c>
      <c r="K3214" s="23">
        <v>0</v>
      </c>
      <c r="L3214" s="105">
        <v>5333</v>
      </c>
      <c r="M3214" s="20">
        <f t="shared" si="171"/>
        <v>76.185714285714283</v>
      </c>
      <c r="N3214" s="23">
        <v>19</v>
      </c>
      <c r="O3214" s="105">
        <v>4</v>
      </c>
      <c r="P3214" s="105">
        <v>2</v>
      </c>
      <c r="Q3214" s="105">
        <v>44427</v>
      </c>
      <c r="R3214" s="20">
        <f t="shared" si="172"/>
        <v>634.67142857142858</v>
      </c>
      <c r="S3214" s="5">
        <v>1</v>
      </c>
      <c r="T3214" s="5">
        <v>0</v>
      </c>
      <c r="U3214" s="5">
        <v>1</v>
      </c>
      <c r="V3214" s="5">
        <v>0</v>
      </c>
      <c r="W3214" s="5">
        <v>0</v>
      </c>
      <c r="X3214" s="5">
        <v>0</v>
      </c>
      <c r="Y3214" s="5">
        <v>0</v>
      </c>
      <c r="Z3214" s="5">
        <v>1</v>
      </c>
      <c r="AA3214" s="5">
        <v>0</v>
      </c>
      <c r="AB3214" s="5">
        <v>0</v>
      </c>
      <c r="AC3214" s="5">
        <v>1</v>
      </c>
      <c r="AD3214" s="5">
        <v>0</v>
      </c>
      <c r="AE3214" s="115">
        <v>21720</v>
      </c>
      <c r="AF3214" s="5">
        <v>1</v>
      </c>
    </row>
    <row r="3215" spans="1:32" x14ac:dyDescent="0.25">
      <c r="A3215" s="2">
        <v>2010</v>
      </c>
      <c r="B3215" s="1" t="s">
        <v>36</v>
      </c>
      <c r="C3215" s="105">
        <v>100</v>
      </c>
      <c r="D3215" s="105">
        <v>11911</v>
      </c>
      <c r="E3215" s="20">
        <f t="shared" si="170"/>
        <v>9925.8333333333339</v>
      </c>
      <c r="F3215" s="105">
        <v>1575</v>
      </c>
      <c r="G3215" s="23">
        <v>432</v>
      </c>
      <c r="H3215" s="105">
        <v>201</v>
      </c>
      <c r="I3215" s="23">
        <v>0</v>
      </c>
      <c r="J3215" s="23">
        <v>0</v>
      </c>
      <c r="K3215" s="23">
        <v>0</v>
      </c>
      <c r="L3215" s="105">
        <v>6647</v>
      </c>
      <c r="M3215" s="20">
        <f t="shared" si="171"/>
        <v>66.47</v>
      </c>
      <c r="N3215" s="23">
        <v>23</v>
      </c>
      <c r="O3215" s="105">
        <v>3</v>
      </c>
      <c r="P3215" s="105">
        <v>2</v>
      </c>
      <c r="Q3215" s="105">
        <v>74359</v>
      </c>
      <c r="R3215" s="20">
        <f t="shared" si="172"/>
        <v>743.59</v>
      </c>
      <c r="S3215" s="5">
        <v>1</v>
      </c>
      <c r="T3215" s="5">
        <v>0</v>
      </c>
      <c r="U3215" s="5">
        <v>1</v>
      </c>
      <c r="V3215" s="5">
        <v>0</v>
      </c>
      <c r="W3215" s="5">
        <v>0</v>
      </c>
      <c r="X3215" s="5">
        <v>0</v>
      </c>
      <c r="Y3215" s="5">
        <v>0</v>
      </c>
      <c r="Z3215" s="5">
        <v>1</v>
      </c>
      <c r="AA3215" s="5">
        <v>0</v>
      </c>
      <c r="AB3215" s="5">
        <v>0</v>
      </c>
      <c r="AC3215" s="5">
        <v>1</v>
      </c>
      <c r="AD3215" s="5">
        <v>0</v>
      </c>
      <c r="AE3215" s="115">
        <v>31391</v>
      </c>
      <c r="AF3215" s="5">
        <v>1</v>
      </c>
    </row>
    <row r="3216" spans="1:32" x14ac:dyDescent="0.25">
      <c r="A3216" s="2">
        <v>2010</v>
      </c>
      <c r="B3216" s="1" t="s">
        <v>36</v>
      </c>
      <c r="C3216" s="105">
        <v>8</v>
      </c>
      <c r="D3216" s="105">
        <v>473</v>
      </c>
      <c r="E3216" s="20">
        <f t="shared" si="170"/>
        <v>4927.083333333333</v>
      </c>
      <c r="F3216" s="105">
        <v>196</v>
      </c>
      <c r="G3216" s="23">
        <v>0</v>
      </c>
      <c r="H3216" s="105">
        <v>0</v>
      </c>
      <c r="I3216" s="23">
        <v>0</v>
      </c>
      <c r="J3216" s="23">
        <v>0</v>
      </c>
      <c r="K3216" s="23">
        <v>0</v>
      </c>
      <c r="L3216" s="105">
        <v>690</v>
      </c>
      <c r="M3216" s="20">
        <f t="shared" si="171"/>
        <v>86.25</v>
      </c>
      <c r="N3216" s="23">
        <v>1</v>
      </c>
      <c r="O3216" s="105">
        <v>0</v>
      </c>
      <c r="P3216" s="105">
        <v>0</v>
      </c>
      <c r="Q3216" s="105">
        <v>1731</v>
      </c>
      <c r="R3216" s="20">
        <f t="shared" si="172"/>
        <v>216.375</v>
      </c>
      <c r="S3216" s="5">
        <v>1</v>
      </c>
      <c r="T3216" s="5">
        <v>0</v>
      </c>
      <c r="U3216" s="5">
        <v>0</v>
      </c>
      <c r="V3216" s="5">
        <v>1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0</v>
      </c>
      <c r="AD3216" s="5">
        <v>0</v>
      </c>
      <c r="AE3216" s="115">
        <v>974</v>
      </c>
      <c r="AF3216" s="5">
        <v>1</v>
      </c>
    </row>
    <row r="3217" spans="1:32" x14ac:dyDescent="0.25">
      <c r="A3217" s="2">
        <v>2010</v>
      </c>
      <c r="B3217" s="1" t="s">
        <v>36</v>
      </c>
      <c r="C3217" s="105">
        <v>17</v>
      </c>
      <c r="D3217" s="105">
        <v>1758</v>
      </c>
      <c r="E3217" s="20">
        <f t="shared" si="170"/>
        <v>8617.6470588235297</v>
      </c>
      <c r="F3217" s="105">
        <v>194</v>
      </c>
      <c r="G3217" s="23">
        <v>0</v>
      </c>
      <c r="H3217" s="105">
        <v>0</v>
      </c>
      <c r="I3217" s="23">
        <v>0</v>
      </c>
      <c r="J3217" s="23">
        <v>0</v>
      </c>
      <c r="K3217" s="23">
        <v>0</v>
      </c>
      <c r="L3217" s="105">
        <v>1176</v>
      </c>
      <c r="M3217" s="20">
        <f t="shared" si="171"/>
        <v>69.17647058823529</v>
      </c>
      <c r="N3217" s="23">
        <v>5</v>
      </c>
      <c r="O3217" s="105">
        <v>1</v>
      </c>
      <c r="P3217" s="105">
        <v>0</v>
      </c>
      <c r="Q3217" s="105">
        <v>2438</v>
      </c>
      <c r="R3217" s="20">
        <f t="shared" si="172"/>
        <v>143.41176470588235</v>
      </c>
      <c r="S3217" s="5">
        <v>1</v>
      </c>
      <c r="T3217" s="5">
        <v>0</v>
      </c>
      <c r="U3217" s="5">
        <v>1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0</v>
      </c>
      <c r="AD3217" s="5">
        <v>0</v>
      </c>
      <c r="AE3217" s="115">
        <v>4440</v>
      </c>
      <c r="AF3217" s="5">
        <v>1</v>
      </c>
    </row>
    <row r="3218" spans="1:32" x14ac:dyDescent="0.25">
      <c r="A3218" s="2">
        <v>2010</v>
      </c>
      <c r="B3218" s="1" t="s">
        <v>40</v>
      </c>
      <c r="C3218" s="105">
        <v>189</v>
      </c>
      <c r="D3218" s="105">
        <v>22321</v>
      </c>
      <c r="E3218" s="20">
        <f t="shared" si="170"/>
        <v>9841.710758377425</v>
      </c>
      <c r="F3218" s="105">
        <v>4496</v>
      </c>
      <c r="G3218" s="23">
        <v>1046</v>
      </c>
      <c r="H3218" s="105">
        <v>450</v>
      </c>
      <c r="I3218" s="23">
        <v>0</v>
      </c>
      <c r="J3218" s="23">
        <v>0</v>
      </c>
      <c r="K3218" s="23">
        <v>0</v>
      </c>
      <c r="L3218" s="105">
        <v>9034</v>
      </c>
      <c r="M3218" s="20">
        <f t="shared" si="171"/>
        <v>47.798941798941797</v>
      </c>
      <c r="N3218" s="23">
        <v>33</v>
      </c>
      <c r="O3218" s="105">
        <v>4</v>
      </c>
      <c r="P3218" s="105">
        <v>5</v>
      </c>
      <c r="Q3218" s="105">
        <v>117420</v>
      </c>
      <c r="R3218" s="20">
        <f t="shared" si="172"/>
        <v>621.26984126984132</v>
      </c>
      <c r="S3218" s="5">
        <v>1</v>
      </c>
      <c r="T3218" s="5">
        <v>0</v>
      </c>
      <c r="U3218" s="5">
        <v>1</v>
      </c>
      <c r="V3218" s="5">
        <v>0</v>
      </c>
      <c r="W3218" s="5">
        <v>0</v>
      </c>
      <c r="X3218" s="5">
        <v>0</v>
      </c>
      <c r="Y3218" s="5">
        <v>0</v>
      </c>
      <c r="Z3218" s="5">
        <v>1</v>
      </c>
      <c r="AA3218" s="5">
        <v>0</v>
      </c>
      <c r="AB3218" s="5">
        <v>0</v>
      </c>
      <c r="AC3218" s="5">
        <v>1</v>
      </c>
      <c r="AD3218" s="5">
        <v>0</v>
      </c>
      <c r="AE3218" s="115">
        <v>55258</v>
      </c>
      <c r="AF3218" s="5">
        <v>1</v>
      </c>
    </row>
    <row r="3219" spans="1:32" x14ac:dyDescent="0.25">
      <c r="A3219" s="2">
        <v>2010</v>
      </c>
      <c r="B3219" s="1" t="s">
        <v>29</v>
      </c>
      <c r="C3219" s="105">
        <v>6</v>
      </c>
      <c r="D3219" s="105">
        <v>433</v>
      </c>
      <c r="E3219" s="20">
        <f t="shared" si="170"/>
        <v>6013.8888888888896</v>
      </c>
      <c r="F3219" s="105">
        <v>51</v>
      </c>
      <c r="G3219" s="23">
        <v>0</v>
      </c>
      <c r="H3219" s="105">
        <v>0</v>
      </c>
      <c r="I3219" s="23">
        <v>0</v>
      </c>
      <c r="J3219" s="23">
        <v>0</v>
      </c>
      <c r="K3219" s="23">
        <v>0</v>
      </c>
      <c r="L3219" s="105">
        <v>641</v>
      </c>
      <c r="M3219" s="20">
        <f t="shared" si="171"/>
        <v>106.83333333333333</v>
      </c>
      <c r="N3219" s="23">
        <v>6</v>
      </c>
      <c r="O3219" s="105">
        <v>0</v>
      </c>
      <c r="P3219" s="105">
        <v>0</v>
      </c>
      <c r="Q3219" s="105">
        <v>1552</v>
      </c>
      <c r="R3219" s="20">
        <f t="shared" si="172"/>
        <v>258.66666666666669</v>
      </c>
      <c r="S3219" s="5">
        <v>0</v>
      </c>
      <c r="T3219" s="5">
        <v>0</v>
      </c>
      <c r="U3219" s="5">
        <v>1</v>
      </c>
      <c r="V3219" s="5">
        <v>1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0</v>
      </c>
      <c r="AD3219" s="5">
        <v>0</v>
      </c>
      <c r="AE3219" s="115">
        <v>2511</v>
      </c>
      <c r="AF3219" s="5">
        <v>1</v>
      </c>
    </row>
    <row r="3220" spans="1:32" x14ac:dyDescent="0.25">
      <c r="A3220" s="2">
        <v>2010</v>
      </c>
      <c r="B3220" s="1" t="s">
        <v>29</v>
      </c>
      <c r="C3220" s="105">
        <v>3</v>
      </c>
      <c r="D3220" s="105">
        <v>360</v>
      </c>
      <c r="E3220" s="20">
        <f t="shared" si="170"/>
        <v>10000</v>
      </c>
      <c r="F3220" s="105">
        <v>135</v>
      </c>
      <c r="G3220" s="23">
        <v>0</v>
      </c>
      <c r="H3220" s="105">
        <v>0</v>
      </c>
      <c r="I3220" s="23">
        <v>0</v>
      </c>
      <c r="J3220" s="23">
        <v>0</v>
      </c>
      <c r="K3220" s="23">
        <v>0</v>
      </c>
      <c r="L3220" s="105">
        <v>751</v>
      </c>
      <c r="M3220" s="20">
        <f t="shared" si="171"/>
        <v>250.33333333333334</v>
      </c>
      <c r="N3220" s="23">
        <v>4</v>
      </c>
      <c r="O3220" s="105">
        <v>1</v>
      </c>
      <c r="P3220" s="105">
        <v>0</v>
      </c>
      <c r="Q3220" s="105">
        <v>992</v>
      </c>
      <c r="R3220" s="20">
        <f t="shared" si="172"/>
        <v>330.66666666666669</v>
      </c>
      <c r="S3220" s="5">
        <v>1</v>
      </c>
      <c r="T3220" s="5">
        <v>0</v>
      </c>
      <c r="U3220" s="5">
        <v>1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0</v>
      </c>
      <c r="AD3220" s="5">
        <v>0</v>
      </c>
      <c r="AE3220" s="115">
        <v>1067</v>
      </c>
      <c r="AF3220" s="5">
        <v>1</v>
      </c>
    </row>
    <row r="3221" spans="1:32" x14ac:dyDescent="0.25">
      <c r="A3221" s="2">
        <v>2010</v>
      </c>
      <c r="B3221" s="1" t="s">
        <v>29</v>
      </c>
      <c r="C3221" s="105">
        <v>36</v>
      </c>
      <c r="D3221" s="105">
        <v>3040</v>
      </c>
      <c r="E3221" s="20">
        <f t="shared" si="170"/>
        <v>7037.0370370370374</v>
      </c>
      <c r="F3221" s="105">
        <v>1300</v>
      </c>
      <c r="G3221" s="23">
        <v>255</v>
      </c>
      <c r="H3221" s="105">
        <v>78</v>
      </c>
      <c r="I3221" s="23">
        <v>0</v>
      </c>
      <c r="J3221" s="23">
        <v>0</v>
      </c>
      <c r="K3221" s="23">
        <v>0</v>
      </c>
      <c r="L3221" s="105">
        <v>3682</v>
      </c>
      <c r="M3221" s="20">
        <f t="shared" si="171"/>
        <v>102.27777777777777</v>
      </c>
      <c r="N3221" s="23">
        <v>13</v>
      </c>
      <c r="O3221" s="105">
        <v>1</v>
      </c>
      <c r="P3221" s="105">
        <v>0</v>
      </c>
      <c r="Q3221" s="105">
        <v>46389</v>
      </c>
      <c r="R3221" s="20">
        <f t="shared" si="172"/>
        <v>1288.5833333333333</v>
      </c>
      <c r="S3221" s="5">
        <v>1</v>
      </c>
      <c r="T3221" s="5">
        <v>0</v>
      </c>
      <c r="U3221" s="5">
        <v>1</v>
      </c>
      <c r="V3221" s="5">
        <v>1</v>
      </c>
      <c r="W3221" s="5">
        <v>0</v>
      </c>
      <c r="X3221" s="5">
        <v>0</v>
      </c>
      <c r="Y3221" s="5">
        <v>0</v>
      </c>
      <c r="Z3221" s="5">
        <v>1</v>
      </c>
      <c r="AA3221" s="5">
        <v>0</v>
      </c>
      <c r="AB3221" s="5">
        <v>0</v>
      </c>
      <c r="AC3221" s="5">
        <v>1</v>
      </c>
      <c r="AD3221" s="5">
        <v>0</v>
      </c>
      <c r="AE3221" s="115">
        <v>13989</v>
      </c>
      <c r="AF3221" s="5">
        <v>1</v>
      </c>
    </row>
    <row r="3222" spans="1:32" x14ac:dyDescent="0.25">
      <c r="A3222" s="2">
        <v>2010</v>
      </c>
      <c r="B3222" s="1" t="s">
        <v>29</v>
      </c>
      <c r="C3222" s="105">
        <v>84</v>
      </c>
      <c r="D3222" s="105">
        <v>11589</v>
      </c>
      <c r="E3222" s="20">
        <f t="shared" si="170"/>
        <v>11497.023809523811</v>
      </c>
      <c r="F3222" s="105">
        <v>3340</v>
      </c>
      <c r="G3222" s="23">
        <v>1016</v>
      </c>
      <c r="H3222" s="105">
        <v>550</v>
      </c>
      <c r="I3222" s="23">
        <v>0</v>
      </c>
      <c r="J3222" s="23">
        <v>0</v>
      </c>
      <c r="K3222" s="23">
        <v>0</v>
      </c>
      <c r="L3222" s="105">
        <v>9860</v>
      </c>
      <c r="M3222" s="20">
        <f t="shared" si="171"/>
        <v>117.38095238095238</v>
      </c>
      <c r="N3222" s="23">
        <v>24</v>
      </c>
      <c r="O3222" s="105">
        <v>2</v>
      </c>
      <c r="P3222" s="105">
        <v>3</v>
      </c>
      <c r="Q3222" s="105">
        <v>154367</v>
      </c>
      <c r="R3222" s="20">
        <f t="shared" si="172"/>
        <v>1837.702380952381</v>
      </c>
      <c r="S3222" s="5">
        <v>1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1</v>
      </c>
      <c r="AA3222" s="5">
        <v>0</v>
      </c>
      <c r="AB3222" s="5">
        <v>0</v>
      </c>
      <c r="AC3222" s="5">
        <v>1</v>
      </c>
      <c r="AD3222" s="5">
        <v>0</v>
      </c>
      <c r="AE3222" s="115">
        <v>46802</v>
      </c>
      <c r="AF3222" s="5">
        <v>0</v>
      </c>
    </row>
    <row r="3223" spans="1:32" x14ac:dyDescent="0.25">
      <c r="A3223" s="2">
        <v>2010</v>
      </c>
      <c r="B3223" s="1" t="s">
        <v>29</v>
      </c>
      <c r="C3223" s="105">
        <v>16</v>
      </c>
      <c r="D3223" s="105">
        <v>1762</v>
      </c>
      <c r="E3223" s="20">
        <f t="shared" si="170"/>
        <v>9177.0833333333339</v>
      </c>
      <c r="F3223" s="105">
        <v>374</v>
      </c>
      <c r="G3223" s="23">
        <v>0</v>
      </c>
      <c r="H3223" s="105">
        <v>0</v>
      </c>
      <c r="I3223" s="23">
        <v>0</v>
      </c>
      <c r="J3223" s="23">
        <v>0</v>
      </c>
      <c r="K3223" s="23">
        <v>0</v>
      </c>
      <c r="L3223" s="105">
        <v>642</v>
      </c>
      <c r="M3223" s="20">
        <f t="shared" si="171"/>
        <v>40.125</v>
      </c>
      <c r="N3223" s="23">
        <v>3</v>
      </c>
      <c r="O3223" s="105">
        <v>0</v>
      </c>
      <c r="P3223" s="105">
        <v>0</v>
      </c>
      <c r="Q3223" s="105">
        <v>11426</v>
      </c>
      <c r="R3223" s="20">
        <f t="shared" si="172"/>
        <v>714.125</v>
      </c>
      <c r="S3223" s="5">
        <v>1</v>
      </c>
      <c r="T3223" s="5">
        <v>0</v>
      </c>
      <c r="U3223" s="5">
        <v>1</v>
      </c>
      <c r="V3223" s="5">
        <v>1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0</v>
      </c>
      <c r="AD3223" s="5">
        <v>0</v>
      </c>
      <c r="AE3223" s="115">
        <v>7442</v>
      </c>
      <c r="AF3223" s="5">
        <v>1</v>
      </c>
    </row>
    <row r="3224" spans="1:32" x14ac:dyDescent="0.25">
      <c r="A3224" s="2">
        <v>2010</v>
      </c>
      <c r="B3224" s="1" t="s">
        <v>29</v>
      </c>
      <c r="C3224" s="105">
        <v>9</v>
      </c>
      <c r="D3224" s="105">
        <v>756</v>
      </c>
      <c r="E3224" s="20">
        <f t="shared" si="170"/>
        <v>7000</v>
      </c>
      <c r="F3224" s="105">
        <v>1325</v>
      </c>
      <c r="G3224" s="23">
        <v>0</v>
      </c>
      <c r="H3224" s="105">
        <v>0</v>
      </c>
      <c r="I3224" s="23">
        <v>0</v>
      </c>
      <c r="J3224" s="23">
        <v>0</v>
      </c>
      <c r="K3224" s="23">
        <v>0</v>
      </c>
      <c r="L3224" s="105">
        <v>2300</v>
      </c>
      <c r="M3224" s="20">
        <f t="shared" si="171"/>
        <v>255.55555555555554</v>
      </c>
      <c r="N3224" s="23">
        <v>6</v>
      </c>
      <c r="O3224" s="105">
        <v>1</v>
      </c>
      <c r="P3224" s="105">
        <v>2</v>
      </c>
      <c r="Q3224" s="105">
        <v>11599</v>
      </c>
      <c r="R3224" s="20">
        <f t="shared" si="172"/>
        <v>1288.7777777777778</v>
      </c>
      <c r="S3224" s="5">
        <v>1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0</v>
      </c>
      <c r="AD3224" s="5">
        <v>0</v>
      </c>
      <c r="AE3224" s="115">
        <v>2768</v>
      </c>
      <c r="AF3224" s="5">
        <v>0</v>
      </c>
    </row>
    <row r="3225" spans="1:32" x14ac:dyDescent="0.25">
      <c r="A3225" s="2">
        <v>2010</v>
      </c>
      <c r="B3225" s="1" t="s">
        <v>30</v>
      </c>
      <c r="C3225" s="105">
        <v>34</v>
      </c>
      <c r="D3225" s="105">
        <v>2785</v>
      </c>
      <c r="E3225" s="20">
        <f t="shared" si="170"/>
        <v>6825.9803921568619</v>
      </c>
      <c r="F3225" s="105">
        <v>690</v>
      </c>
      <c r="G3225" s="23">
        <v>51</v>
      </c>
      <c r="H3225" s="105">
        <v>35</v>
      </c>
      <c r="I3225" s="23">
        <v>0</v>
      </c>
      <c r="J3225" s="23">
        <v>0</v>
      </c>
      <c r="K3225" s="23">
        <v>0</v>
      </c>
      <c r="L3225" s="105">
        <v>2036</v>
      </c>
      <c r="M3225" s="20">
        <f t="shared" si="171"/>
        <v>59.882352941176471</v>
      </c>
      <c r="N3225" s="23">
        <v>11</v>
      </c>
      <c r="O3225" s="105">
        <v>3</v>
      </c>
      <c r="P3225" s="105">
        <v>0</v>
      </c>
      <c r="Q3225" s="105">
        <v>5941</v>
      </c>
      <c r="R3225" s="20">
        <f t="shared" si="172"/>
        <v>174.73529411764707</v>
      </c>
      <c r="S3225" s="5">
        <v>1</v>
      </c>
      <c r="T3225" s="5">
        <v>0</v>
      </c>
      <c r="U3225" s="5">
        <v>1</v>
      </c>
      <c r="V3225" s="5">
        <v>0</v>
      </c>
      <c r="W3225" s="5">
        <v>0</v>
      </c>
      <c r="X3225" s="5">
        <v>0</v>
      </c>
      <c r="Y3225" s="5">
        <v>0</v>
      </c>
      <c r="Z3225" s="5">
        <v>1</v>
      </c>
      <c r="AA3225" s="5">
        <v>0</v>
      </c>
      <c r="AB3225" s="5">
        <v>0</v>
      </c>
      <c r="AC3225" s="5">
        <v>1</v>
      </c>
      <c r="AD3225" s="5">
        <v>0</v>
      </c>
      <c r="AE3225" s="115">
        <v>5755</v>
      </c>
      <c r="AF3225" s="5">
        <v>1</v>
      </c>
    </row>
    <row r="3226" spans="1:32" x14ac:dyDescent="0.25">
      <c r="A3226" s="2">
        <v>2010</v>
      </c>
      <c r="B3226" s="1" t="s">
        <v>30</v>
      </c>
      <c r="C3226" s="105">
        <v>249</v>
      </c>
      <c r="D3226" s="105">
        <v>38530</v>
      </c>
      <c r="E3226" s="20">
        <f t="shared" si="170"/>
        <v>12894.91298527443</v>
      </c>
      <c r="F3226" s="105">
        <v>2707</v>
      </c>
      <c r="G3226" s="23">
        <v>1823</v>
      </c>
      <c r="H3226" s="105">
        <v>600</v>
      </c>
      <c r="I3226" s="23">
        <v>0</v>
      </c>
      <c r="J3226" s="23">
        <v>0</v>
      </c>
      <c r="K3226" s="23">
        <v>0</v>
      </c>
      <c r="L3226" s="105">
        <v>12788</v>
      </c>
      <c r="M3226" s="20">
        <f t="shared" si="171"/>
        <v>51.357429718875501</v>
      </c>
      <c r="N3226" s="23">
        <v>6</v>
      </c>
      <c r="O3226" s="105">
        <v>4</v>
      </c>
      <c r="P3226" s="105">
        <v>1</v>
      </c>
      <c r="Q3226" s="105">
        <v>143689</v>
      </c>
      <c r="R3226" s="20">
        <f t="shared" si="172"/>
        <v>577.06425702811248</v>
      </c>
      <c r="S3226" s="5">
        <v>1</v>
      </c>
      <c r="T3226" s="5">
        <v>0</v>
      </c>
      <c r="U3226" s="5">
        <v>1</v>
      </c>
      <c r="V3226" s="5">
        <v>0</v>
      </c>
      <c r="W3226" s="5">
        <v>0</v>
      </c>
      <c r="X3226" s="5">
        <v>0</v>
      </c>
      <c r="Y3226" s="5">
        <v>0</v>
      </c>
      <c r="Z3226" s="5">
        <v>1</v>
      </c>
      <c r="AA3226" s="5">
        <v>0</v>
      </c>
      <c r="AB3226" s="5">
        <v>0</v>
      </c>
      <c r="AC3226" s="5">
        <v>1</v>
      </c>
      <c r="AD3226" s="5">
        <v>0</v>
      </c>
      <c r="AE3226" s="115">
        <v>93465</v>
      </c>
      <c r="AF3226" s="5">
        <v>1</v>
      </c>
    </row>
    <row r="3227" spans="1:32" x14ac:dyDescent="0.25">
      <c r="A3227" s="2">
        <v>2010</v>
      </c>
      <c r="B3227" s="1" t="s">
        <v>30</v>
      </c>
      <c r="C3227" s="105">
        <v>245</v>
      </c>
      <c r="D3227" s="105">
        <v>35270</v>
      </c>
      <c r="E3227" s="20">
        <f t="shared" si="170"/>
        <v>11996.598639455784</v>
      </c>
      <c r="F3227" s="105">
        <v>3049</v>
      </c>
      <c r="G3227" s="23">
        <v>1755</v>
      </c>
      <c r="H3227" s="105">
        <v>600</v>
      </c>
      <c r="I3227" s="23">
        <v>0</v>
      </c>
      <c r="J3227" s="23">
        <v>0</v>
      </c>
      <c r="K3227" s="23">
        <v>0</v>
      </c>
      <c r="L3227" s="105">
        <v>14440</v>
      </c>
      <c r="M3227" s="20">
        <f t="shared" si="171"/>
        <v>58.938775510204081</v>
      </c>
      <c r="N3227" s="23">
        <v>28</v>
      </c>
      <c r="O3227" s="105">
        <v>4</v>
      </c>
      <c r="P3227" s="105">
        <v>3</v>
      </c>
      <c r="Q3227" s="105">
        <v>133397</v>
      </c>
      <c r="R3227" s="20">
        <f t="shared" si="172"/>
        <v>544.47755102040821</v>
      </c>
      <c r="S3227" s="5">
        <v>1</v>
      </c>
      <c r="T3227" s="5">
        <v>0</v>
      </c>
      <c r="U3227" s="5">
        <v>1</v>
      </c>
      <c r="V3227" s="5">
        <v>0</v>
      </c>
      <c r="W3227" s="5">
        <v>0</v>
      </c>
      <c r="X3227" s="5">
        <v>0</v>
      </c>
      <c r="Y3227" s="5">
        <v>0</v>
      </c>
      <c r="Z3227" s="5">
        <v>1</v>
      </c>
      <c r="AA3227" s="5">
        <v>0</v>
      </c>
      <c r="AB3227" s="5">
        <v>0</v>
      </c>
      <c r="AC3227" s="5">
        <v>1</v>
      </c>
      <c r="AD3227" s="5">
        <v>0</v>
      </c>
      <c r="AE3227" s="115">
        <v>74292</v>
      </c>
      <c r="AF3227" s="5">
        <v>1</v>
      </c>
    </row>
    <row r="3228" spans="1:32" x14ac:dyDescent="0.25">
      <c r="A3228" s="2">
        <v>2010</v>
      </c>
      <c r="B3228" s="1" t="s">
        <v>30</v>
      </c>
      <c r="C3228" s="105">
        <v>65</v>
      </c>
      <c r="D3228" s="105">
        <v>5205</v>
      </c>
      <c r="E3228" s="20">
        <f t="shared" si="170"/>
        <v>6673.0769230769238</v>
      </c>
      <c r="F3228" s="106">
        <v>2109</v>
      </c>
      <c r="G3228" s="23">
        <v>341</v>
      </c>
      <c r="H3228" s="105">
        <v>157</v>
      </c>
      <c r="I3228" s="23">
        <v>0</v>
      </c>
      <c r="J3228" s="23">
        <v>0</v>
      </c>
      <c r="K3228" s="23">
        <v>0</v>
      </c>
      <c r="L3228" s="105">
        <v>3120</v>
      </c>
      <c r="M3228" s="20">
        <f t="shared" si="171"/>
        <v>48</v>
      </c>
      <c r="N3228" s="23">
        <v>13</v>
      </c>
      <c r="O3228" s="105">
        <v>3</v>
      </c>
      <c r="P3228" s="105">
        <v>1</v>
      </c>
      <c r="Q3228" s="105">
        <v>18121</v>
      </c>
      <c r="R3228" s="20">
        <f t="shared" si="172"/>
        <v>278.78461538461539</v>
      </c>
      <c r="S3228" s="5">
        <v>1</v>
      </c>
      <c r="T3228" s="5">
        <v>0</v>
      </c>
      <c r="U3228" s="5">
        <v>1</v>
      </c>
      <c r="V3228" s="5">
        <v>0</v>
      </c>
      <c r="W3228" s="5">
        <v>0</v>
      </c>
      <c r="X3228" s="5">
        <v>0</v>
      </c>
      <c r="Y3228" s="5">
        <v>0</v>
      </c>
      <c r="Z3228" s="5">
        <v>1</v>
      </c>
      <c r="AA3228" s="5">
        <v>0</v>
      </c>
      <c r="AB3228" s="5">
        <v>0</v>
      </c>
      <c r="AC3228" s="5">
        <v>1</v>
      </c>
      <c r="AD3228" s="5">
        <v>0</v>
      </c>
      <c r="AE3228" s="115">
        <v>10686</v>
      </c>
      <c r="AF3228" s="5">
        <v>0</v>
      </c>
    </row>
    <row r="3229" spans="1:32" x14ac:dyDescent="0.25">
      <c r="A3229" s="2">
        <v>2010</v>
      </c>
      <c r="B3229" s="1" t="s">
        <v>30</v>
      </c>
      <c r="C3229" s="105">
        <v>159</v>
      </c>
      <c r="D3229" s="105">
        <v>15976</v>
      </c>
      <c r="E3229" s="20">
        <f t="shared" si="170"/>
        <v>8373.1656184486365</v>
      </c>
      <c r="F3229" s="105">
        <v>2366</v>
      </c>
      <c r="G3229" s="23">
        <v>1104</v>
      </c>
      <c r="H3229" s="105">
        <v>380</v>
      </c>
      <c r="I3229" s="23">
        <v>0</v>
      </c>
      <c r="J3229" s="23">
        <v>0</v>
      </c>
      <c r="K3229" s="23">
        <v>0</v>
      </c>
      <c r="L3229" s="105">
        <v>7465</v>
      </c>
      <c r="M3229" s="20">
        <f t="shared" si="171"/>
        <v>46.949685534591197</v>
      </c>
      <c r="N3229" s="23">
        <v>23</v>
      </c>
      <c r="O3229" s="105">
        <v>5</v>
      </c>
      <c r="P3229" s="105">
        <v>3</v>
      </c>
      <c r="Q3229" s="105">
        <v>83987</v>
      </c>
      <c r="R3229" s="20">
        <f t="shared" si="172"/>
        <v>528.22012578616352</v>
      </c>
      <c r="S3229" s="5">
        <v>1</v>
      </c>
      <c r="T3229" s="5">
        <v>0</v>
      </c>
      <c r="U3229" s="5">
        <v>1</v>
      </c>
      <c r="V3229" s="5">
        <v>0</v>
      </c>
      <c r="W3229" s="5">
        <v>0</v>
      </c>
      <c r="X3229" s="5">
        <v>0</v>
      </c>
      <c r="Y3229" s="5">
        <v>0</v>
      </c>
      <c r="Z3229" s="5">
        <v>1</v>
      </c>
      <c r="AA3229" s="5">
        <v>0</v>
      </c>
      <c r="AB3229" s="5">
        <v>0</v>
      </c>
      <c r="AC3229" s="5">
        <v>1</v>
      </c>
      <c r="AD3229" s="5">
        <v>0</v>
      </c>
      <c r="AE3229" s="115">
        <v>43128</v>
      </c>
      <c r="AF3229" s="5">
        <v>1</v>
      </c>
    </row>
    <row r="3230" spans="1:32" x14ac:dyDescent="0.25">
      <c r="A3230" s="2">
        <v>2010</v>
      </c>
      <c r="B3230" s="1" t="s">
        <v>30</v>
      </c>
      <c r="C3230" s="105">
        <v>15</v>
      </c>
      <c r="D3230" s="105">
        <v>1691</v>
      </c>
      <c r="E3230" s="20">
        <f t="shared" si="170"/>
        <v>9394.4444444444434</v>
      </c>
      <c r="F3230" s="105">
        <v>501</v>
      </c>
      <c r="G3230" s="23">
        <v>0</v>
      </c>
      <c r="H3230" s="105">
        <v>0</v>
      </c>
      <c r="I3230" s="23">
        <v>0</v>
      </c>
      <c r="J3230" s="23">
        <v>0</v>
      </c>
      <c r="K3230" s="23">
        <v>0</v>
      </c>
      <c r="L3230" s="105">
        <v>1553</v>
      </c>
      <c r="M3230" s="20">
        <f t="shared" si="171"/>
        <v>103.53333333333333</v>
      </c>
      <c r="N3230" s="23">
        <v>6</v>
      </c>
      <c r="O3230" s="105">
        <v>1</v>
      </c>
      <c r="P3230" s="105">
        <v>0</v>
      </c>
      <c r="Q3230" s="105">
        <v>21751</v>
      </c>
      <c r="R3230" s="20">
        <f t="shared" si="172"/>
        <v>1450.0666666666666</v>
      </c>
      <c r="S3230" s="5">
        <v>1</v>
      </c>
      <c r="T3230" s="5">
        <v>0</v>
      </c>
      <c r="U3230" s="5">
        <v>1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0</v>
      </c>
      <c r="AD3230" s="5">
        <v>0</v>
      </c>
      <c r="AE3230" s="115">
        <v>3752</v>
      </c>
      <c r="AF3230" s="5">
        <v>1</v>
      </c>
    </row>
    <row r="3231" spans="1:32" x14ac:dyDescent="0.25">
      <c r="A3231" s="2">
        <v>2010</v>
      </c>
      <c r="B3231" s="1" t="s">
        <v>33</v>
      </c>
      <c r="C3231" s="105">
        <v>180</v>
      </c>
      <c r="D3231" s="105">
        <v>24814</v>
      </c>
      <c r="E3231" s="20">
        <f t="shared" si="170"/>
        <v>11487.962962962962</v>
      </c>
      <c r="F3231" s="105">
        <v>2579</v>
      </c>
      <c r="G3231" s="23">
        <v>677</v>
      </c>
      <c r="H3231" s="105">
        <v>321</v>
      </c>
      <c r="I3231" s="23">
        <v>0</v>
      </c>
      <c r="J3231" s="23">
        <v>0</v>
      </c>
      <c r="K3231" s="23">
        <v>0</v>
      </c>
      <c r="L3231" s="105">
        <v>9251</v>
      </c>
      <c r="M3231" s="20">
        <f t="shared" si="171"/>
        <v>51.394444444444446</v>
      </c>
      <c r="N3231" s="23">
        <v>31</v>
      </c>
      <c r="O3231" s="105">
        <v>3</v>
      </c>
      <c r="P3231" s="105">
        <v>3</v>
      </c>
      <c r="Q3231" s="105">
        <v>108685</v>
      </c>
      <c r="R3231" s="20">
        <f t="shared" si="172"/>
        <v>603.80555555555554</v>
      </c>
      <c r="S3231" s="5">
        <v>1</v>
      </c>
      <c r="T3231" s="5">
        <v>0</v>
      </c>
      <c r="U3231" s="5">
        <v>1</v>
      </c>
      <c r="V3231" s="5">
        <v>1</v>
      </c>
      <c r="W3231" s="5">
        <v>0</v>
      </c>
      <c r="X3231" s="5">
        <v>0</v>
      </c>
      <c r="Y3231" s="5">
        <v>0</v>
      </c>
      <c r="Z3231" s="5">
        <v>1</v>
      </c>
      <c r="AA3231" s="5">
        <v>0</v>
      </c>
      <c r="AB3231" s="5">
        <v>0</v>
      </c>
      <c r="AC3231" s="5">
        <v>1</v>
      </c>
      <c r="AD3231" s="5">
        <v>0</v>
      </c>
      <c r="AE3231" s="115">
        <v>48347</v>
      </c>
      <c r="AF3231" s="5">
        <v>1</v>
      </c>
    </row>
    <row r="3232" spans="1:32" x14ac:dyDescent="0.25">
      <c r="A3232" s="2">
        <v>2010</v>
      </c>
      <c r="B3232" s="1" t="s">
        <v>31</v>
      </c>
      <c r="C3232" s="21">
        <v>172</v>
      </c>
      <c r="D3232" s="21">
        <v>26997</v>
      </c>
      <c r="E3232" s="20">
        <f t="shared" si="170"/>
        <v>13079.941860465118</v>
      </c>
      <c r="F3232" s="21">
        <v>3548</v>
      </c>
      <c r="G3232" s="21">
        <v>1523</v>
      </c>
      <c r="H3232" s="21">
        <v>484</v>
      </c>
      <c r="I3232" s="21">
        <v>0</v>
      </c>
      <c r="J3232" s="21">
        <v>0</v>
      </c>
      <c r="K3232" s="21">
        <v>0</v>
      </c>
      <c r="L3232" s="21">
        <v>10343</v>
      </c>
      <c r="M3232" s="20">
        <f t="shared" si="171"/>
        <v>60.133720930232556</v>
      </c>
      <c r="N3232" s="21">
        <v>25</v>
      </c>
      <c r="O3232" s="21">
        <v>9</v>
      </c>
      <c r="P3232" s="21">
        <v>2</v>
      </c>
      <c r="Q3232" s="21">
        <v>161826</v>
      </c>
      <c r="R3232" s="20">
        <f t="shared" si="172"/>
        <v>940.84883720930236</v>
      </c>
      <c r="S3232" s="5">
        <v>1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1</v>
      </c>
      <c r="AA3232" s="5">
        <v>0</v>
      </c>
      <c r="AB3232" s="5">
        <v>0</v>
      </c>
      <c r="AC3232" s="5">
        <v>1</v>
      </c>
      <c r="AD3232" s="5">
        <v>0</v>
      </c>
      <c r="AE3232" s="115">
        <v>94105</v>
      </c>
      <c r="AF3232" s="5">
        <v>1</v>
      </c>
    </row>
    <row r="3233" spans="1:32" x14ac:dyDescent="0.25">
      <c r="A3233" s="2">
        <v>2010</v>
      </c>
      <c r="B3233" s="1" t="s">
        <v>30</v>
      </c>
      <c r="C3233" s="21">
        <v>123</v>
      </c>
      <c r="D3233" s="21">
        <v>20121</v>
      </c>
      <c r="E3233" s="20">
        <f t="shared" si="170"/>
        <v>13632.113821138211</v>
      </c>
      <c r="F3233" s="21">
        <v>3926</v>
      </c>
      <c r="G3233" s="21">
        <v>1531</v>
      </c>
      <c r="H3233" s="21">
        <v>506</v>
      </c>
      <c r="I3233" s="21">
        <v>122</v>
      </c>
      <c r="J3233" s="21">
        <v>0</v>
      </c>
      <c r="K3233" s="21">
        <v>0</v>
      </c>
      <c r="L3233" s="21">
        <v>8672</v>
      </c>
      <c r="M3233" s="20">
        <f t="shared" si="171"/>
        <v>70.504065040650403</v>
      </c>
      <c r="N3233" s="21">
        <v>18</v>
      </c>
      <c r="O3233" s="21">
        <v>6</v>
      </c>
      <c r="P3233" s="21">
        <v>3</v>
      </c>
      <c r="Q3233" s="21">
        <v>134738</v>
      </c>
      <c r="R3233" s="20">
        <f t="shared" si="172"/>
        <v>1095.4308943089432</v>
      </c>
      <c r="S3233" s="5">
        <v>1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1</v>
      </c>
      <c r="AA3233" s="5">
        <v>1</v>
      </c>
      <c r="AB3233" s="5">
        <v>0</v>
      </c>
      <c r="AC3233" s="5">
        <v>1</v>
      </c>
      <c r="AD3233" s="5">
        <v>0</v>
      </c>
      <c r="AE3233" s="115">
        <v>58952</v>
      </c>
      <c r="AF3233" s="5">
        <v>1</v>
      </c>
    </row>
    <row r="3234" spans="1:32" x14ac:dyDescent="0.25">
      <c r="A3234" s="2">
        <v>2010</v>
      </c>
      <c r="B3234" s="1" t="s">
        <v>30</v>
      </c>
      <c r="C3234" s="21">
        <v>103</v>
      </c>
      <c r="D3234" s="21">
        <v>11605</v>
      </c>
      <c r="E3234" s="20">
        <f t="shared" si="170"/>
        <v>9389.1585760517792</v>
      </c>
      <c r="F3234" s="21">
        <v>4943</v>
      </c>
      <c r="G3234" s="21">
        <v>1117</v>
      </c>
      <c r="H3234" s="21">
        <v>574</v>
      </c>
      <c r="I3234" s="21">
        <v>0</v>
      </c>
      <c r="J3234" s="21">
        <v>0</v>
      </c>
      <c r="K3234" s="21">
        <v>0</v>
      </c>
      <c r="L3234" s="21">
        <v>12961</v>
      </c>
      <c r="M3234" s="20">
        <f t="shared" si="171"/>
        <v>125.83495145631068</v>
      </c>
      <c r="N3234" s="21">
        <v>23</v>
      </c>
      <c r="O3234" s="21">
        <v>7</v>
      </c>
      <c r="P3234" s="21">
        <v>6</v>
      </c>
      <c r="Q3234" s="21">
        <v>87054</v>
      </c>
      <c r="R3234" s="20">
        <f t="shared" si="172"/>
        <v>845.18446601941753</v>
      </c>
      <c r="S3234" s="5">
        <v>1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1</v>
      </c>
      <c r="AA3234" s="5">
        <v>0</v>
      </c>
      <c r="AB3234" s="5">
        <v>0</v>
      </c>
      <c r="AC3234" s="5">
        <v>1</v>
      </c>
      <c r="AD3234" s="5">
        <v>0</v>
      </c>
      <c r="AE3234" s="115">
        <v>33239</v>
      </c>
      <c r="AF3234" s="5">
        <v>1</v>
      </c>
    </row>
    <row r="3235" spans="1:32" x14ac:dyDescent="0.25">
      <c r="A3235" s="2">
        <v>2010</v>
      </c>
      <c r="B3235" s="1" t="s">
        <v>30</v>
      </c>
      <c r="C3235" s="21">
        <v>100</v>
      </c>
      <c r="D3235" s="21">
        <v>8757</v>
      </c>
      <c r="E3235" s="20">
        <f t="shared" si="170"/>
        <v>7297.4999999999991</v>
      </c>
      <c r="F3235" s="21">
        <v>4881</v>
      </c>
      <c r="G3235" s="21">
        <v>1108</v>
      </c>
      <c r="H3235" s="21">
        <v>523</v>
      </c>
      <c r="I3235" s="21">
        <v>0</v>
      </c>
      <c r="J3235" s="21">
        <v>0</v>
      </c>
      <c r="K3235" s="21">
        <v>0</v>
      </c>
      <c r="L3235" s="21">
        <v>5410</v>
      </c>
      <c r="M3235" s="20">
        <f t="shared" si="171"/>
        <v>54.1</v>
      </c>
      <c r="N3235" s="21">
        <v>17</v>
      </c>
      <c r="O3235" s="21">
        <v>5</v>
      </c>
      <c r="P3235" s="21">
        <v>3</v>
      </c>
      <c r="Q3235" s="21">
        <v>66628</v>
      </c>
      <c r="R3235" s="20">
        <f t="shared" si="172"/>
        <v>666.28</v>
      </c>
      <c r="S3235" s="5">
        <v>1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1</v>
      </c>
      <c r="AA3235" s="5">
        <v>0</v>
      </c>
      <c r="AB3235" s="5">
        <v>0</v>
      </c>
      <c r="AC3235" s="5">
        <v>1</v>
      </c>
      <c r="AD3235" s="5">
        <v>0</v>
      </c>
      <c r="AE3235" s="115">
        <v>20355</v>
      </c>
      <c r="AF3235" s="5">
        <v>1</v>
      </c>
    </row>
    <row r="3236" spans="1:32" x14ac:dyDescent="0.25">
      <c r="A3236" s="2">
        <v>2010</v>
      </c>
      <c r="B3236" s="1" t="s">
        <v>30</v>
      </c>
      <c r="C3236" s="21">
        <v>88</v>
      </c>
      <c r="D3236" s="21">
        <v>11799</v>
      </c>
      <c r="E3236" s="20">
        <f t="shared" si="170"/>
        <v>11173.295454545456</v>
      </c>
      <c r="F3236" s="21">
        <v>878</v>
      </c>
      <c r="G3236" s="21">
        <v>1007</v>
      </c>
      <c r="H3236" s="21">
        <v>488</v>
      </c>
      <c r="I3236" s="21">
        <v>0</v>
      </c>
      <c r="J3236" s="21">
        <v>0</v>
      </c>
      <c r="K3236" s="21">
        <v>0</v>
      </c>
      <c r="L3236" s="21">
        <v>2856</v>
      </c>
      <c r="M3236" s="20">
        <f t="shared" si="171"/>
        <v>32.454545454545453</v>
      </c>
      <c r="N3236" s="21">
        <v>11</v>
      </c>
      <c r="O3236" s="21">
        <v>1</v>
      </c>
      <c r="P3236" s="21">
        <v>1</v>
      </c>
      <c r="Q3236" s="21">
        <v>94877</v>
      </c>
      <c r="R3236" s="20">
        <f t="shared" si="172"/>
        <v>1078.1477272727273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1</v>
      </c>
      <c r="AA3236" s="5">
        <v>0</v>
      </c>
      <c r="AB3236" s="5">
        <v>0</v>
      </c>
      <c r="AC3236" s="5">
        <v>1</v>
      </c>
      <c r="AD3236" s="5">
        <v>0</v>
      </c>
      <c r="AE3236" s="115">
        <v>40703</v>
      </c>
      <c r="AF3236" s="5">
        <v>0</v>
      </c>
    </row>
    <row r="3237" spans="1:32" x14ac:dyDescent="0.25">
      <c r="A3237" s="2">
        <v>2010</v>
      </c>
      <c r="B3237" s="1" t="s">
        <v>31</v>
      </c>
      <c r="C3237" s="21">
        <v>14</v>
      </c>
      <c r="D3237" s="21">
        <v>1980</v>
      </c>
      <c r="E3237" s="20">
        <f t="shared" ref="E3237:E3281" si="173">D3237/C3237/12*1000</f>
        <v>11785.714285714284</v>
      </c>
      <c r="F3237" s="21">
        <v>2382</v>
      </c>
      <c r="G3237" s="21">
        <v>0</v>
      </c>
      <c r="H3237" s="21">
        <v>0</v>
      </c>
      <c r="I3237" s="21">
        <v>0</v>
      </c>
      <c r="J3237" s="21">
        <v>0</v>
      </c>
      <c r="K3237" s="21">
        <v>0</v>
      </c>
      <c r="L3237" s="21">
        <v>1115</v>
      </c>
      <c r="M3237" s="20">
        <f t="shared" si="171"/>
        <v>79.642857142857139</v>
      </c>
      <c r="N3237" s="21">
        <v>1</v>
      </c>
      <c r="O3237" s="21">
        <v>2</v>
      </c>
      <c r="P3237" s="21">
        <v>1</v>
      </c>
      <c r="Q3237" s="21">
        <v>17030</v>
      </c>
      <c r="R3237" s="20">
        <f t="shared" si="172"/>
        <v>1216.4285714285713</v>
      </c>
      <c r="S3237" s="5">
        <v>1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  <c r="Z3237" s="5">
        <v>0</v>
      </c>
      <c r="AA3237" s="5">
        <v>0</v>
      </c>
      <c r="AB3237" s="5">
        <v>0</v>
      </c>
      <c r="AC3237" s="5">
        <v>0</v>
      </c>
      <c r="AD3237" s="5">
        <v>0</v>
      </c>
      <c r="AE3237" s="115">
        <v>11160</v>
      </c>
      <c r="AF3237" s="5">
        <v>1</v>
      </c>
    </row>
    <row r="3238" spans="1:32" x14ac:dyDescent="0.25">
      <c r="A3238" s="2">
        <v>2010</v>
      </c>
      <c r="B3238" s="1" t="s">
        <v>29</v>
      </c>
      <c r="C3238" s="21">
        <v>9</v>
      </c>
      <c r="D3238" s="21">
        <v>1216</v>
      </c>
      <c r="E3238" s="20">
        <f t="shared" si="173"/>
        <v>11259.259259259259</v>
      </c>
      <c r="F3238" s="21">
        <v>1781</v>
      </c>
      <c r="G3238" s="21">
        <v>0</v>
      </c>
      <c r="H3238" s="21">
        <v>0</v>
      </c>
      <c r="I3238" s="21">
        <v>0</v>
      </c>
      <c r="J3238" s="21">
        <v>0</v>
      </c>
      <c r="K3238" s="21">
        <v>0</v>
      </c>
      <c r="L3238" s="21">
        <v>751</v>
      </c>
      <c r="M3238" s="20">
        <f t="shared" si="171"/>
        <v>83.444444444444443</v>
      </c>
      <c r="N3238" s="21">
        <v>0</v>
      </c>
      <c r="O3238" s="21">
        <v>1</v>
      </c>
      <c r="P3238" s="21">
        <v>0</v>
      </c>
      <c r="Q3238" s="21">
        <v>6667</v>
      </c>
      <c r="R3238" s="20">
        <f t="shared" si="172"/>
        <v>740.77777777777783</v>
      </c>
      <c r="S3238" s="5">
        <v>1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0</v>
      </c>
      <c r="AD3238" s="5">
        <v>0</v>
      </c>
      <c r="AE3238" s="115">
        <v>13015</v>
      </c>
      <c r="AF3238" s="5">
        <v>0</v>
      </c>
    </row>
    <row r="3239" spans="1:32" x14ac:dyDescent="0.25">
      <c r="A3239" s="2">
        <v>2010</v>
      </c>
      <c r="B3239" s="1" t="s">
        <v>29</v>
      </c>
      <c r="C3239" s="21">
        <v>57</v>
      </c>
      <c r="D3239" s="21">
        <v>3441</v>
      </c>
      <c r="E3239" s="20">
        <f t="shared" si="173"/>
        <v>5030.7017543859647</v>
      </c>
      <c r="F3239" s="21">
        <v>4336</v>
      </c>
      <c r="G3239" s="21">
        <v>540</v>
      </c>
      <c r="H3239" s="21">
        <v>312</v>
      </c>
      <c r="I3239" s="21">
        <v>0</v>
      </c>
      <c r="J3239" s="21">
        <v>0</v>
      </c>
      <c r="K3239" s="21">
        <v>0</v>
      </c>
      <c r="L3239" s="21">
        <v>2984</v>
      </c>
      <c r="M3239" s="20">
        <f t="shared" si="171"/>
        <v>52.350877192982459</v>
      </c>
      <c r="N3239" s="21">
        <v>14</v>
      </c>
      <c r="O3239" s="21">
        <v>2</v>
      </c>
      <c r="P3239" s="21">
        <v>2</v>
      </c>
      <c r="Q3239" s="21">
        <v>11770</v>
      </c>
      <c r="R3239" s="20">
        <f t="shared" si="172"/>
        <v>206.49122807017545</v>
      </c>
      <c r="S3239" s="5">
        <v>1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1</v>
      </c>
      <c r="AA3239" s="5">
        <v>0</v>
      </c>
      <c r="AB3239" s="5">
        <v>0</v>
      </c>
      <c r="AC3239" s="5">
        <v>1</v>
      </c>
      <c r="AD3239" s="5">
        <v>0</v>
      </c>
      <c r="AE3239" s="115">
        <v>12132</v>
      </c>
      <c r="AF3239" s="5">
        <v>1</v>
      </c>
    </row>
    <row r="3240" spans="1:32" x14ac:dyDescent="0.25">
      <c r="A3240" s="2">
        <v>2010</v>
      </c>
      <c r="B3240" s="1" t="s">
        <v>29</v>
      </c>
      <c r="C3240" s="21">
        <v>17</v>
      </c>
      <c r="D3240" s="21">
        <v>2903</v>
      </c>
      <c r="E3240" s="20">
        <f t="shared" si="173"/>
        <v>14230.392156862743</v>
      </c>
      <c r="F3240" s="21">
        <v>1021</v>
      </c>
      <c r="G3240" s="21">
        <v>0</v>
      </c>
      <c r="H3240" s="21">
        <v>0</v>
      </c>
      <c r="I3240" s="21">
        <v>0</v>
      </c>
      <c r="J3240" s="21">
        <v>0</v>
      </c>
      <c r="K3240" s="21">
        <v>0</v>
      </c>
      <c r="L3240" s="21">
        <v>1334</v>
      </c>
      <c r="M3240" s="20">
        <f t="shared" si="171"/>
        <v>78.470588235294116</v>
      </c>
      <c r="N3240" s="21">
        <v>7</v>
      </c>
      <c r="O3240" s="21">
        <v>0</v>
      </c>
      <c r="P3240" s="21">
        <v>0</v>
      </c>
      <c r="Q3240" s="21">
        <v>122122</v>
      </c>
      <c r="R3240" s="20">
        <f t="shared" si="172"/>
        <v>7183.6470588235297</v>
      </c>
      <c r="S3240" s="5">
        <v>0</v>
      </c>
      <c r="T3240" s="5">
        <v>0</v>
      </c>
      <c r="U3240" s="5">
        <v>1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0</v>
      </c>
      <c r="AD3240" s="5">
        <v>0</v>
      </c>
      <c r="AE3240" s="115">
        <v>25698</v>
      </c>
      <c r="AF3240" s="5">
        <v>1</v>
      </c>
    </row>
    <row r="3241" spans="1:32" x14ac:dyDescent="0.25">
      <c r="A3241" s="2">
        <v>2010</v>
      </c>
      <c r="B3241" s="1" t="s">
        <v>29</v>
      </c>
      <c r="C3241" s="21">
        <v>80</v>
      </c>
      <c r="D3241" s="21">
        <v>10883</v>
      </c>
      <c r="E3241" s="20">
        <f t="shared" si="173"/>
        <v>11336.458333333332</v>
      </c>
      <c r="F3241" s="21">
        <v>307</v>
      </c>
      <c r="G3241" s="21">
        <v>0</v>
      </c>
      <c r="H3241" s="21">
        <v>0</v>
      </c>
      <c r="I3241" s="21">
        <v>0</v>
      </c>
      <c r="J3241" s="21">
        <v>0</v>
      </c>
      <c r="K3241" s="21">
        <v>0</v>
      </c>
      <c r="L3241" s="21">
        <v>648</v>
      </c>
      <c r="M3241" s="20">
        <f t="shared" si="171"/>
        <v>8.1</v>
      </c>
      <c r="N3241" s="21">
        <v>3</v>
      </c>
      <c r="O3241" s="21">
        <v>0</v>
      </c>
      <c r="P3241" s="21">
        <v>0</v>
      </c>
      <c r="Q3241" s="21">
        <v>73662</v>
      </c>
      <c r="R3241" s="20">
        <f t="shared" si="172"/>
        <v>920.77499999999998</v>
      </c>
      <c r="S3241" s="5">
        <v>1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0</v>
      </c>
      <c r="AD3241" s="5">
        <v>0</v>
      </c>
      <c r="AE3241" s="115">
        <v>36162</v>
      </c>
      <c r="AF3241" s="5">
        <v>0</v>
      </c>
    </row>
    <row r="3242" spans="1:32" x14ac:dyDescent="0.25">
      <c r="A3242" s="2">
        <v>2010</v>
      </c>
      <c r="B3242" s="1" t="s">
        <v>31</v>
      </c>
      <c r="C3242" s="20">
        <v>72</v>
      </c>
      <c r="D3242" s="20">
        <v>6271</v>
      </c>
      <c r="E3242" s="20">
        <f t="shared" si="173"/>
        <v>7258.1018518518522</v>
      </c>
      <c r="F3242" s="20">
        <v>5845</v>
      </c>
      <c r="G3242" s="20">
        <v>537</v>
      </c>
      <c r="H3242" s="20">
        <v>320</v>
      </c>
      <c r="I3242" s="20">
        <v>0</v>
      </c>
      <c r="J3242" s="20">
        <v>0</v>
      </c>
      <c r="K3242" s="20">
        <v>0</v>
      </c>
      <c r="L3242" s="20">
        <v>8190</v>
      </c>
      <c r="M3242" s="20">
        <f t="shared" si="171"/>
        <v>113.75</v>
      </c>
      <c r="N3242" s="20">
        <v>17</v>
      </c>
      <c r="O3242" s="20">
        <v>4</v>
      </c>
      <c r="P3242" s="20">
        <v>2</v>
      </c>
      <c r="Q3242" s="20">
        <v>57070</v>
      </c>
      <c r="R3242" s="20">
        <f t="shared" si="172"/>
        <v>792.63888888888891</v>
      </c>
      <c r="S3242" s="5">
        <v>1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1</v>
      </c>
      <c r="AA3242" s="5">
        <v>0</v>
      </c>
      <c r="AB3242" s="5">
        <v>0</v>
      </c>
      <c r="AC3242" s="5">
        <v>1</v>
      </c>
      <c r="AD3242" s="5">
        <v>0</v>
      </c>
      <c r="AE3242" s="115">
        <v>19044</v>
      </c>
      <c r="AF3242" s="5">
        <v>0</v>
      </c>
    </row>
    <row r="3243" spans="1:32" x14ac:dyDescent="0.25">
      <c r="A3243" s="2">
        <v>2010</v>
      </c>
      <c r="B3243" s="1" t="s">
        <v>31</v>
      </c>
      <c r="C3243" s="20">
        <v>164</v>
      </c>
      <c r="D3243" s="20">
        <v>15888</v>
      </c>
      <c r="E3243" s="20">
        <f t="shared" si="173"/>
        <v>8073.170731707316</v>
      </c>
      <c r="F3243" s="20">
        <v>5945</v>
      </c>
      <c r="G3243" s="20">
        <v>1545</v>
      </c>
      <c r="H3243" s="20">
        <v>490</v>
      </c>
      <c r="I3243" s="20">
        <v>0</v>
      </c>
      <c r="J3243" s="20">
        <v>0</v>
      </c>
      <c r="K3243" s="20">
        <v>0</v>
      </c>
      <c r="L3243" s="20">
        <v>8887</v>
      </c>
      <c r="M3243" s="20">
        <f t="shared" si="171"/>
        <v>54.189024390243901</v>
      </c>
      <c r="N3243" s="20">
        <v>23</v>
      </c>
      <c r="O3243" s="20">
        <v>6</v>
      </c>
      <c r="P3243" s="20">
        <v>2</v>
      </c>
      <c r="Q3243" s="20">
        <v>99481</v>
      </c>
      <c r="R3243" s="20">
        <f t="shared" si="172"/>
        <v>606.59146341463418</v>
      </c>
      <c r="S3243" s="5">
        <v>1</v>
      </c>
      <c r="T3243" s="5">
        <v>0</v>
      </c>
      <c r="U3243" s="5">
        <v>1</v>
      </c>
      <c r="V3243" s="5">
        <v>0</v>
      </c>
      <c r="W3243" s="5">
        <v>0</v>
      </c>
      <c r="X3243" s="5">
        <v>0</v>
      </c>
      <c r="Y3243" s="5">
        <v>0</v>
      </c>
      <c r="Z3243" s="5">
        <v>1</v>
      </c>
      <c r="AA3243" s="5">
        <v>0</v>
      </c>
      <c r="AB3243" s="5">
        <v>0</v>
      </c>
      <c r="AC3243" s="5">
        <v>1</v>
      </c>
      <c r="AD3243" s="5">
        <v>0</v>
      </c>
      <c r="AE3243" s="115">
        <v>35511</v>
      </c>
      <c r="AF3243" s="5">
        <v>0</v>
      </c>
    </row>
    <row r="3244" spans="1:32" x14ac:dyDescent="0.25">
      <c r="A3244" s="2">
        <v>2010</v>
      </c>
      <c r="B3244" s="1" t="s">
        <v>29</v>
      </c>
      <c r="C3244" s="20">
        <v>98</v>
      </c>
      <c r="D3244" s="20">
        <v>8582</v>
      </c>
      <c r="E3244" s="20">
        <f t="shared" si="173"/>
        <v>7297.6190476190477</v>
      </c>
      <c r="F3244" s="20">
        <v>9400</v>
      </c>
      <c r="G3244" s="20">
        <v>891</v>
      </c>
      <c r="H3244" s="20">
        <v>377</v>
      </c>
      <c r="I3244" s="20">
        <v>0</v>
      </c>
      <c r="J3244" s="20">
        <v>0</v>
      </c>
      <c r="K3244" s="20">
        <v>0</v>
      </c>
      <c r="L3244" s="20">
        <v>3859</v>
      </c>
      <c r="M3244" s="20">
        <f t="shared" si="171"/>
        <v>39.377551020408163</v>
      </c>
      <c r="N3244" s="20">
        <v>15</v>
      </c>
      <c r="O3244" s="20">
        <v>3</v>
      </c>
      <c r="P3244" s="20">
        <v>1</v>
      </c>
      <c r="Q3244" s="20">
        <v>87553</v>
      </c>
      <c r="R3244" s="20">
        <f t="shared" si="172"/>
        <v>893.39795918367349</v>
      </c>
      <c r="S3244" s="5">
        <v>1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1</v>
      </c>
      <c r="AA3244" s="5">
        <v>0</v>
      </c>
      <c r="AB3244" s="5">
        <v>0</v>
      </c>
      <c r="AC3244" s="5">
        <v>1</v>
      </c>
      <c r="AD3244" s="5">
        <v>0</v>
      </c>
      <c r="AE3244" s="115">
        <v>28161</v>
      </c>
      <c r="AF3244" s="5">
        <v>0</v>
      </c>
    </row>
    <row r="3245" spans="1:32" x14ac:dyDescent="0.25">
      <c r="A3245" s="2">
        <v>2010</v>
      </c>
      <c r="B3245" s="1" t="s">
        <v>31</v>
      </c>
      <c r="C3245" s="20">
        <v>190</v>
      </c>
      <c r="D3245" s="20">
        <v>17888</v>
      </c>
      <c r="E3245" s="20">
        <f t="shared" si="173"/>
        <v>7845.6140350877195</v>
      </c>
      <c r="F3245" s="20">
        <v>5580</v>
      </c>
      <c r="G3245" s="20">
        <v>1348</v>
      </c>
      <c r="H3245" s="20">
        <v>524</v>
      </c>
      <c r="I3245" s="20">
        <v>0</v>
      </c>
      <c r="J3245" s="20">
        <v>0</v>
      </c>
      <c r="K3245" s="20">
        <v>0</v>
      </c>
      <c r="L3245" s="20">
        <v>9034</v>
      </c>
      <c r="M3245" s="20">
        <f t="shared" si="171"/>
        <v>47.547368421052632</v>
      </c>
      <c r="N3245" s="20">
        <v>29</v>
      </c>
      <c r="O3245" s="20">
        <v>4</v>
      </c>
      <c r="P3245" s="20">
        <v>2</v>
      </c>
      <c r="Q3245" s="20">
        <v>79389</v>
      </c>
      <c r="R3245" s="20">
        <f t="shared" si="172"/>
        <v>417.83684210526314</v>
      </c>
      <c r="S3245" s="5">
        <v>1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1</v>
      </c>
      <c r="AA3245" s="5">
        <v>0</v>
      </c>
      <c r="AB3245" s="5">
        <v>0</v>
      </c>
      <c r="AC3245" s="5">
        <v>1</v>
      </c>
      <c r="AD3245" s="5">
        <v>0</v>
      </c>
      <c r="AE3245" s="115">
        <v>53265</v>
      </c>
      <c r="AF3245" s="5">
        <v>1</v>
      </c>
    </row>
    <row r="3246" spans="1:32" x14ac:dyDescent="0.25">
      <c r="A3246" s="2">
        <v>2010</v>
      </c>
      <c r="B3246" s="1" t="s">
        <v>36</v>
      </c>
      <c r="C3246" s="20">
        <v>50</v>
      </c>
      <c r="D3246" s="20">
        <v>4595</v>
      </c>
      <c r="E3246" s="20">
        <f t="shared" si="173"/>
        <v>7658.3333333333339</v>
      </c>
      <c r="F3246" s="20">
        <v>1646</v>
      </c>
      <c r="G3246" s="20">
        <v>547</v>
      </c>
      <c r="H3246" s="20">
        <v>249</v>
      </c>
      <c r="I3246" s="20">
        <v>0</v>
      </c>
      <c r="J3246" s="20">
        <v>0</v>
      </c>
      <c r="K3246" s="20">
        <v>0</v>
      </c>
      <c r="L3246" s="20">
        <v>1362</v>
      </c>
      <c r="M3246" s="20">
        <f t="shared" si="171"/>
        <v>27.24</v>
      </c>
      <c r="N3246" s="20">
        <v>5</v>
      </c>
      <c r="O3246" s="20">
        <v>1</v>
      </c>
      <c r="P3246" s="20">
        <v>1</v>
      </c>
      <c r="Q3246" s="20">
        <v>20128</v>
      </c>
      <c r="R3246" s="20">
        <f t="shared" si="172"/>
        <v>402.56</v>
      </c>
      <c r="S3246" s="5">
        <v>1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1</v>
      </c>
      <c r="AA3246" s="5">
        <v>0</v>
      </c>
      <c r="AB3246" s="5">
        <v>0</v>
      </c>
      <c r="AC3246" s="5">
        <v>1</v>
      </c>
      <c r="AD3246" s="5">
        <v>0</v>
      </c>
      <c r="AE3246" s="115">
        <v>9595</v>
      </c>
      <c r="AF3246" s="5">
        <v>1</v>
      </c>
    </row>
    <row r="3247" spans="1:32" x14ac:dyDescent="0.25">
      <c r="A3247" s="2">
        <v>2010</v>
      </c>
      <c r="B3247" s="1" t="s">
        <v>29</v>
      </c>
      <c r="C3247" s="20">
        <v>22</v>
      </c>
      <c r="D3247" s="20">
        <v>902</v>
      </c>
      <c r="E3247" s="20">
        <f t="shared" si="173"/>
        <v>3416.6666666666665</v>
      </c>
      <c r="F3247" s="20">
        <v>0</v>
      </c>
      <c r="G3247" s="20">
        <v>10</v>
      </c>
      <c r="H3247" s="20">
        <v>10</v>
      </c>
      <c r="I3247" s="20">
        <v>0</v>
      </c>
      <c r="J3247" s="20">
        <v>0</v>
      </c>
      <c r="K3247" s="20">
        <v>0</v>
      </c>
      <c r="L3247" s="20">
        <v>2223</v>
      </c>
      <c r="M3247" s="20">
        <f t="shared" ref="M3247:M3310" si="174">L3247/C3247</f>
        <v>101.04545454545455</v>
      </c>
      <c r="N3247" s="20">
        <v>4</v>
      </c>
      <c r="O3247" s="20">
        <v>2</v>
      </c>
      <c r="P3247" s="20">
        <v>0</v>
      </c>
      <c r="Q3247" s="20">
        <v>9541</v>
      </c>
      <c r="R3247" s="20">
        <f t="shared" ref="R3247:R3310" si="175">Q3247/C3247</f>
        <v>433.68181818181819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1</v>
      </c>
      <c r="AD3247" s="5">
        <v>0</v>
      </c>
      <c r="AE3247" s="115">
        <v>1840</v>
      </c>
      <c r="AF3247" s="5">
        <v>0</v>
      </c>
    </row>
    <row r="3248" spans="1:32" x14ac:dyDescent="0.25">
      <c r="A3248" s="2">
        <v>2010</v>
      </c>
      <c r="B3248" s="1" t="s">
        <v>29</v>
      </c>
      <c r="C3248" s="20">
        <v>50</v>
      </c>
      <c r="D3248" s="20">
        <v>2862</v>
      </c>
      <c r="E3248" s="20">
        <f t="shared" si="173"/>
        <v>4770.0000000000009</v>
      </c>
      <c r="F3248" s="20">
        <v>1565</v>
      </c>
      <c r="G3248" s="20">
        <v>366</v>
      </c>
      <c r="H3248" s="20">
        <v>180</v>
      </c>
      <c r="I3248" s="20">
        <v>0</v>
      </c>
      <c r="J3248" s="20">
        <v>0</v>
      </c>
      <c r="K3248" s="20">
        <v>0</v>
      </c>
      <c r="L3248" s="20">
        <v>1105</v>
      </c>
      <c r="M3248" s="20">
        <f t="shared" si="174"/>
        <v>22.1</v>
      </c>
      <c r="N3248" s="20">
        <v>4</v>
      </c>
      <c r="O3248" s="20">
        <v>1</v>
      </c>
      <c r="P3248" s="20">
        <v>0</v>
      </c>
      <c r="Q3248" s="20">
        <v>12659</v>
      </c>
      <c r="R3248" s="20">
        <f t="shared" si="175"/>
        <v>253.18</v>
      </c>
      <c r="S3248" s="5">
        <v>1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1</v>
      </c>
      <c r="AA3248" s="5">
        <v>0</v>
      </c>
      <c r="AB3248" s="5">
        <v>0</v>
      </c>
      <c r="AC3248" s="5">
        <v>1</v>
      </c>
      <c r="AD3248" s="5">
        <v>0</v>
      </c>
      <c r="AE3248" s="115">
        <v>16205</v>
      </c>
      <c r="AF3248" s="5">
        <v>0</v>
      </c>
    </row>
    <row r="3249" spans="1:32" x14ac:dyDescent="0.25">
      <c r="A3249" s="2">
        <v>2010</v>
      </c>
      <c r="B3249" s="1" t="s">
        <v>29</v>
      </c>
      <c r="C3249" s="20">
        <v>170</v>
      </c>
      <c r="D3249" s="20">
        <v>33395</v>
      </c>
      <c r="E3249" s="20">
        <f t="shared" si="173"/>
        <v>16370.098039215687</v>
      </c>
      <c r="F3249" s="20">
        <v>79</v>
      </c>
      <c r="G3249" s="20">
        <v>0</v>
      </c>
      <c r="H3249" s="20">
        <v>0</v>
      </c>
      <c r="I3249" s="20">
        <v>0</v>
      </c>
      <c r="J3249" s="20">
        <v>436</v>
      </c>
      <c r="K3249" s="20">
        <v>305</v>
      </c>
      <c r="L3249" s="20">
        <v>6426</v>
      </c>
      <c r="M3249" s="20">
        <f t="shared" si="174"/>
        <v>37.799999999999997</v>
      </c>
      <c r="N3249" s="20">
        <v>6</v>
      </c>
      <c r="O3249" s="20">
        <v>0</v>
      </c>
      <c r="P3249" s="20">
        <v>0</v>
      </c>
      <c r="Q3249" s="20">
        <v>367939</v>
      </c>
      <c r="R3249" s="20">
        <f t="shared" si="175"/>
        <v>2164.3470588235296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1</v>
      </c>
      <c r="AC3249" s="5">
        <v>0</v>
      </c>
      <c r="AD3249" s="5">
        <v>1</v>
      </c>
      <c r="AE3249" s="115">
        <v>234179</v>
      </c>
      <c r="AF3249" s="5">
        <v>1</v>
      </c>
    </row>
    <row r="3250" spans="1:32" x14ac:dyDescent="0.25">
      <c r="A3250" s="2">
        <v>2010</v>
      </c>
      <c r="B3250" s="1" t="s">
        <v>29</v>
      </c>
      <c r="C3250" s="20">
        <v>127</v>
      </c>
      <c r="D3250" s="20">
        <v>14636</v>
      </c>
      <c r="E3250" s="20">
        <f t="shared" si="173"/>
        <v>9603.6745406824139</v>
      </c>
      <c r="F3250" s="20">
        <v>4599</v>
      </c>
      <c r="G3250" s="20">
        <v>1520</v>
      </c>
      <c r="H3250" s="20">
        <v>506</v>
      </c>
      <c r="I3250" s="20">
        <v>0</v>
      </c>
      <c r="J3250" s="20">
        <v>0</v>
      </c>
      <c r="K3250" s="20">
        <v>0</v>
      </c>
      <c r="L3250" s="20">
        <v>7245</v>
      </c>
      <c r="M3250" s="20">
        <f t="shared" si="174"/>
        <v>57.047244094488192</v>
      </c>
      <c r="N3250" s="20">
        <v>24</v>
      </c>
      <c r="O3250" s="20">
        <v>5</v>
      </c>
      <c r="P3250" s="20">
        <v>2</v>
      </c>
      <c r="Q3250" s="20">
        <v>47749</v>
      </c>
      <c r="R3250" s="20">
        <f t="shared" si="175"/>
        <v>375.97637795275591</v>
      </c>
      <c r="S3250" s="5">
        <v>1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1</v>
      </c>
      <c r="AA3250" s="5">
        <v>0</v>
      </c>
      <c r="AB3250" s="5">
        <v>0</v>
      </c>
      <c r="AC3250" s="5">
        <v>1</v>
      </c>
      <c r="AD3250" s="5">
        <v>0</v>
      </c>
      <c r="AE3250" s="115">
        <v>36170</v>
      </c>
      <c r="AF3250" s="5">
        <v>0</v>
      </c>
    </row>
    <row r="3251" spans="1:32" x14ac:dyDescent="0.25">
      <c r="A3251" s="2">
        <v>2010</v>
      </c>
      <c r="B3251" s="1" t="s">
        <v>30</v>
      </c>
      <c r="C3251" s="20">
        <v>31</v>
      </c>
      <c r="D3251" s="20">
        <v>2130</v>
      </c>
      <c r="E3251" s="20">
        <f t="shared" si="173"/>
        <v>5725.8064516129034</v>
      </c>
      <c r="F3251" s="20">
        <v>2667</v>
      </c>
      <c r="G3251" s="20">
        <v>199</v>
      </c>
      <c r="H3251" s="20">
        <v>157</v>
      </c>
      <c r="I3251" s="20">
        <v>0</v>
      </c>
      <c r="J3251" s="20">
        <v>0</v>
      </c>
      <c r="K3251" s="20">
        <v>0</v>
      </c>
      <c r="L3251" s="20">
        <v>1935</v>
      </c>
      <c r="M3251" s="20">
        <f t="shared" si="174"/>
        <v>62.41935483870968</v>
      </c>
      <c r="N3251" s="20">
        <v>6</v>
      </c>
      <c r="O3251" s="20">
        <v>3</v>
      </c>
      <c r="P3251" s="20">
        <v>0</v>
      </c>
      <c r="Q3251" s="20">
        <v>14585</v>
      </c>
      <c r="R3251" s="20">
        <f t="shared" si="175"/>
        <v>470.48387096774195</v>
      </c>
      <c r="S3251" s="5">
        <v>1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  <c r="Z3251" s="5">
        <v>1</v>
      </c>
      <c r="AA3251" s="5">
        <v>0</v>
      </c>
      <c r="AB3251" s="5">
        <v>0</v>
      </c>
      <c r="AC3251" s="5">
        <v>1</v>
      </c>
      <c r="AD3251" s="5">
        <v>0</v>
      </c>
      <c r="AE3251" s="115">
        <v>5505</v>
      </c>
      <c r="AF3251" s="5">
        <v>0</v>
      </c>
    </row>
    <row r="3252" spans="1:32" x14ac:dyDescent="0.25">
      <c r="A3252" s="2">
        <v>2010</v>
      </c>
      <c r="B3252" s="1" t="s">
        <v>36</v>
      </c>
      <c r="C3252" s="20">
        <v>98</v>
      </c>
      <c r="D3252" s="20">
        <v>8167</v>
      </c>
      <c r="E3252" s="20">
        <f t="shared" si="173"/>
        <v>6944.7278911564617</v>
      </c>
      <c r="F3252" s="20">
        <v>9146</v>
      </c>
      <c r="G3252" s="20">
        <v>448</v>
      </c>
      <c r="H3252" s="20">
        <v>336</v>
      </c>
      <c r="I3252" s="20">
        <v>0</v>
      </c>
      <c r="J3252" s="20">
        <v>0</v>
      </c>
      <c r="K3252" s="20">
        <v>0</v>
      </c>
      <c r="L3252" s="20">
        <v>6901</v>
      </c>
      <c r="M3252" s="20">
        <f t="shared" si="174"/>
        <v>70.41836734693878</v>
      </c>
      <c r="N3252" s="20">
        <v>26</v>
      </c>
      <c r="O3252" s="20">
        <v>3</v>
      </c>
      <c r="P3252" s="20">
        <v>1</v>
      </c>
      <c r="Q3252" s="20">
        <v>35209</v>
      </c>
      <c r="R3252" s="20">
        <f t="shared" si="175"/>
        <v>359.27551020408163</v>
      </c>
      <c r="S3252" s="5">
        <v>1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1</v>
      </c>
      <c r="AA3252" s="5">
        <v>0</v>
      </c>
      <c r="AB3252" s="5">
        <v>0</v>
      </c>
      <c r="AC3252" s="5">
        <v>1</v>
      </c>
      <c r="AD3252" s="5">
        <v>0</v>
      </c>
      <c r="AE3252" s="115">
        <v>29595</v>
      </c>
      <c r="AF3252" s="5">
        <v>1</v>
      </c>
    </row>
    <row r="3253" spans="1:32" x14ac:dyDescent="0.25">
      <c r="A3253" s="2">
        <v>2010</v>
      </c>
      <c r="B3253" s="1" t="s">
        <v>30</v>
      </c>
      <c r="C3253" s="20">
        <v>31</v>
      </c>
      <c r="D3253" s="20">
        <v>2743</v>
      </c>
      <c r="E3253" s="20">
        <f t="shared" si="173"/>
        <v>7373.6559139784949</v>
      </c>
      <c r="F3253" s="20">
        <v>1070</v>
      </c>
      <c r="G3253" s="20">
        <v>185</v>
      </c>
      <c r="H3253" s="20">
        <v>143</v>
      </c>
      <c r="I3253" s="20">
        <v>0</v>
      </c>
      <c r="J3253" s="20">
        <v>0</v>
      </c>
      <c r="K3253" s="20">
        <v>0</v>
      </c>
      <c r="L3253" s="20">
        <v>1404</v>
      </c>
      <c r="M3253" s="20">
        <f t="shared" si="174"/>
        <v>45.29032258064516</v>
      </c>
      <c r="N3253" s="20">
        <v>0</v>
      </c>
      <c r="O3253" s="20">
        <v>0</v>
      </c>
      <c r="P3253" s="20">
        <v>0</v>
      </c>
      <c r="Q3253" s="20">
        <v>1630</v>
      </c>
      <c r="R3253" s="20">
        <f t="shared" si="175"/>
        <v>52.58064516129032</v>
      </c>
      <c r="S3253" s="5">
        <v>1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1</v>
      </c>
      <c r="AA3253" s="5">
        <v>0</v>
      </c>
      <c r="AB3253" s="5">
        <v>0</v>
      </c>
      <c r="AC3253" s="5">
        <v>1</v>
      </c>
      <c r="AD3253" s="5">
        <v>0</v>
      </c>
      <c r="AE3253" s="115">
        <v>6836</v>
      </c>
      <c r="AF3253" s="5">
        <v>1</v>
      </c>
    </row>
    <row r="3254" spans="1:32" x14ac:dyDescent="0.25">
      <c r="A3254" s="2">
        <v>2010</v>
      </c>
      <c r="B3254" s="1" t="s">
        <v>29</v>
      </c>
      <c r="C3254" s="20">
        <v>98</v>
      </c>
      <c r="D3254" s="20">
        <v>12072</v>
      </c>
      <c r="E3254" s="20">
        <f t="shared" si="173"/>
        <v>10265.306122448979</v>
      </c>
      <c r="F3254" s="20">
        <v>2352</v>
      </c>
      <c r="G3254" s="20">
        <v>877</v>
      </c>
      <c r="H3254" s="20">
        <v>267</v>
      </c>
      <c r="I3254" s="20">
        <v>0</v>
      </c>
      <c r="J3254" s="20">
        <v>0</v>
      </c>
      <c r="K3254" s="20">
        <v>0</v>
      </c>
      <c r="L3254" s="20">
        <v>6277</v>
      </c>
      <c r="M3254" s="20">
        <f t="shared" si="174"/>
        <v>64.051020408163268</v>
      </c>
      <c r="N3254" s="20">
        <v>18</v>
      </c>
      <c r="O3254" s="20">
        <v>5</v>
      </c>
      <c r="P3254" s="20">
        <v>1</v>
      </c>
      <c r="Q3254" s="20">
        <v>49310</v>
      </c>
      <c r="R3254" s="20">
        <f t="shared" si="175"/>
        <v>503.16326530612247</v>
      </c>
      <c r="S3254" s="5">
        <v>1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1</v>
      </c>
      <c r="AA3254" s="5">
        <v>0</v>
      </c>
      <c r="AB3254" s="5">
        <v>0</v>
      </c>
      <c r="AC3254" s="5">
        <v>1</v>
      </c>
      <c r="AD3254" s="5">
        <v>0</v>
      </c>
      <c r="AE3254" s="115">
        <v>26739</v>
      </c>
      <c r="AF3254" s="5">
        <v>1</v>
      </c>
    </row>
    <row r="3255" spans="1:32" x14ac:dyDescent="0.25">
      <c r="A3255" s="2">
        <v>2010</v>
      </c>
      <c r="B3255" s="1" t="s">
        <v>29</v>
      </c>
      <c r="C3255" s="20">
        <v>74</v>
      </c>
      <c r="D3255" s="20">
        <v>4795</v>
      </c>
      <c r="E3255" s="20">
        <f t="shared" si="173"/>
        <v>5399.7747747747744</v>
      </c>
      <c r="F3255" s="20">
        <v>3684</v>
      </c>
      <c r="G3255" s="20">
        <v>523</v>
      </c>
      <c r="H3255" s="20">
        <v>274</v>
      </c>
      <c r="I3255" s="20">
        <v>0</v>
      </c>
      <c r="J3255" s="20">
        <v>0</v>
      </c>
      <c r="K3255" s="20">
        <v>0</v>
      </c>
      <c r="L3255" s="20">
        <v>5926</v>
      </c>
      <c r="M3255" s="20">
        <f t="shared" si="174"/>
        <v>80.081081081081081</v>
      </c>
      <c r="N3255" s="20">
        <v>18</v>
      </c>
      <c r="O3255" s="20">
        <v>2</v>
      </c>
      <c r="P3255" s="20">
        <v>2</v>
      </c>
      <c r="Q3255" s="20">
        <v>65670</v>
      </c>
      <c r="R3255" s="20">
        <f t="shared" si="175"/>
        <v>887.43243243243239</v>
      </c>
      <c r="S3255" s="5">
        <v>1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1</v>
      </c>
      <c r="AA3255" s="5">
        <v>0</v>
      </c>
      <c r="AB3255" s="5">
        <v>0</v>
      </c>
      <c r="AC3255" s="5">
        <v>1</v>
      </c>
      <c r="AD3255" s="5">
        <v>0</v>
      </c>
      <c r="AE3255" s="115">
        <v>9636</v>
      </c>
      <c r="AF3255" s="5">
        <v>0</v>
      </c>
    </row>
    <row r="3256" spans="1:32" x14ac:dyDescent="0.25">
      <c r="A3256" s="2">
        <v>2010</v>
      </c>
      <c r="B3256" s="1" t="s">
        <v>36</v>
      </c>
      <c r="C3256" s="20">
        <v>23</v>
      </c>
      <c r="D3256" s="20">
        <v>3299</v>
      </c>
      <c r="E3256" s="20">
        <f t="shared" si="173"/>
        <v>11952.898550724638</v>
      </c>
      <c r="F3256" s="20">
        <v>6026</v>
      </c>
      <c r="G3256" s="20">
        <v>0</v>
      </c>
      <c r="H3256" s="20">
        <v>0</v>
      </c>
      <c r="I3256" s="20">
        <v>0</v>
      </c>
      <c r="J3256" s="20">
        <v>0</v>
      </c>
      <c r="K3256" s="20">
        <v>0</v>
      </c>
      <c r="L3256" s="20">
        <v>3295</v>
      </c>
      <c r="M3256" s="20">
        <f t="shared" si="174"/>
        <v>143.2608695652174</v>
      </c>
      <c r="N3256" s="20">
        <v>14</v>
      </c>
      <c r="O3256" s="20">
        <v>2</v>
      </c>
      <c r="P3256" s="20">
        <v>3</v>
      </c>
      <c r="Q3256" s="20">
        <v>13774</v>
      </c>
      <c r="R3256" s="20">
        <f t="shared" si="175"/>
        <v>598.86956521739125</v>
      </c>
      <c r="S3256" s="5">
        <v>1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  <c r="Z3256" s="5">
        <v>0</v>
      </c>
      <c r="AA3256" s="5">
        <v>0</v>
      </c>
      <c r="AB3256" s="5">
        <v>0</v>
      </c>
      <c r="AC3256" s="5">
        <v>0</v>
      </c>
      <c r="AD3256" s="5">
        <v>0</v>
      </c>
      <c r="AE3256" s="115">
        <v>13561</v>
      </c>
      <c r="AF3256" s="5">
        <v>0</v>
      </c>
    </row>
    <row r="3257" spans="1:32" x14ac:dyDescent="0.25">
      <c r="A3257" s="2">
        <v>2010</v>
      </c>
      <c r="B3257" s="1" t="s">
        <v>31</v>
      </c>
      <c r="C3257" s="20">
        <v>323</v>
      </c>
      <c r="D3257" s="20">
        <v>31450</v>
      </c>
      <c r="E3257" s="20">
        <f t="shared" si="173"/>
        <v>8114.0350877192977</v>
      </c>
      <c r="F3257" s="20">
        <v>6644</v>
      </c>
      <c r="G3257" s="20">
        <v>2382</v>
      </c>
      <c r="H3257" s="20">
        <v>850</v>
      </c>
      <c r="I3257" s="20">
        <v>0</v>
      </c>
      <c r="J3257" s="20">
        <v>0</v>
      </c>
      <c r="K3257" s="20">
        <v>0</v>
      </c>
      <c r="L3257" s="20">
        <v>23920</v>
      </c>
      <c r="M3257" s="20">
        <f t="shared" si="174"/>
        <v>74.055727554179569</v>
      </c>
      <c r="N3257" s="20">
        <v>62</v>
      </c>
      <c r="O3257" s="20">
        <v>10</v>
      </c>
      <c r="P3257" s="20">
        <v>4</v>
      </c>
      <c r="Q3257" s="20">
        <v>188260</v>
      </c>
      <c r="R3257" s="20">
        <f t="shared" si="175"/>
        <v>582.84829721362235</v>
      </c>
      <c r="S3257" s="5">
        <v>1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1</v>
      </c>
      <c r="AA3257" s="5">
        <v>0</v>
      </c>
      <c r="AB3257" s="5">
        <v>0</v>
      </c>
      <c r="AC3257" s="5">
        <v>1</v>
      </c>
      <c r="AD3257" s="5">
        <v>0</v>
      </c>
      <c r="AE3257" s="115">
        <v>86900</v>
      </c>
      <c r="AF3257" s="5">
        <v>0</v>
      </c>
    </row>
    <row r="3258" spans="1:32" x14ac:dyDescent="0.25">
      <c r="A3258" s="2">
        <v>2010</v>
      </c>
      <c r="B3258" s="1" t="s">
        <v>30</v>
      </c>
      <c r="C3258" s="20">
        <v>57</v>
      </c>
      <c r="D3258" s="20">
        <v>4310</v>
      </c>
      <c r="E3258" s="20">
        <f t="shared" si="173"/>
        <v>6301.1695906432751</v>
      </c>
      <c r="F3258" s="20">
        <v>3345</v>
      </c>
      <c r="G3258" s="20">
        <v>636</v>
      </c>
      <c r="H3258" s="20">
        <v>319</v>
      </c>
      <c r="I3258" s="20">
        <v>0</v>
      </c>
      <c r="J3258" s="20">
        <v>0</v>
      </c>
      <c r="K3258" s="20">
        <v>0</v>
      </c>
      <c r="L3258" s="20">
        <v>4630</v>
      </c>
      <c r="M3258" s="20">
        <f t="shared" si="174"/>
        <v>81.228070175438603</v>
      </c>
      <c r="N3258" s="20">
        <v>3</v>
      </c>
      <c r="O3258" s="20">
        <v>5</v>
      </c>
      <c r="P3258" s="20">
        <v>2</v>
      </c>
      <c r="Q3258" s="20">
        <v>18268</v>
      </c>
      <c r="R3258" s="20">
        <f t="shared" si="175"/>
        <v>320.49122807017545</v>
      </c>
      <c r="S3258" s="5">
        <v>1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1</v>
      </c>
      <c r="AA3258" s="5">
        <v>0</v>
      </c>
      <c r="AB3258" s="5">
        <v>0</v>
      </c>
      <c r="AC3258" s="5">
        <v>1</v>
      </c>
      <c r="AD3258" s="5">
        <v>0</v>
      </c>
      <c r="AE3258" s="115">
        <v>17984</v>
      </c>
      <c r="AF3258" s="5">
        <v>1</v>
      </c>
    </row>
    <row r="3259" spans="1:32" x14ac:dyDescent="0.25">
      <c r="A3259" s="2">
        <v>2010</v>
      </c>
      <c r="B3259" s="1" t="s">
        <v>30</v>
      </c>
      <c r="C3259" s="20">
        <v>41</v>
      </c>
      <c r="D3259" s="20">
        <v>2874</v>
      </c>
      <c r="E3259" s="20">
        <f t="shared" si="173"/>
        <v>5841.4634146341459</v>
      </c>
      <c r="F3259" s="20">
        <v>2422</v>
      </c>
      <c r="G3259" s="20">
        <v>268</v>
      </c>
      <c r="H3259" s="20">
        <v>148</v>
      </c>
      <c r="I3259" s="20">
        <v>0</v>
      </c>
      <c r="J3259" s="20">
        <v>0</v>
      </c>
      <c r="K3259" s="20">
        <v>0</v>
      </c>
      <c r="L3259" s="20">
        <v>4766</v>
      </c>
      <c r="M3259" s="20">
        <f t="shared" si="174"/>
        <v>116.2439024390244</v>
      </c>
      <c r="N3259" s="20">
        <v>16</v>
      </c>
      <c r="O3259" s="20">
        <v>5</v>
      </c>
      <c r="P3259" s="20">
        <v>2</v>
      </c>
      <c r="Q3259" s="20">
        <v>15411</v>
      </c>
      <c r="R3259" s="20">
        <f t="shared" si="175"/>
        <v>375.8780487804878</v>
      </c>
      <c r="S3259" s="5">
        <v>1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1</v>
      </c>
      <c r="AA3259" s="5">
        <v>0</v>
      </c>
      <c r="AB3259" s="5">
        <v>0</v>
      </c>
      <c r="AC3259" s="5">
        <v>1</v>
      </c>
      <c r="AD3259" s="5">
        <v>0</v>
      </c>
      <c r="AE3259" s="115">
        <v>7969</v>
      </c>
      <c r="AF3259" s="5">
        <v>0</v>
      </c>
    </row>
    <row r="3260" spans="1:32" x14ac:dyDescent="0.25">
      <c r="A3260" s="2">
        <v>2010</v>
      </c>
      <c r="B3260" s="1" t="s">
        <v>30</v>
      </c>
      <c r="C3260" s="20">
        <v>176</v>
      </c>
      <c r="D3260" s="20">
        <v>16084</v>
      </c>
      <c r="E3260" s="20">
        <f t="shared" si="173"/>
        <v>7615.5303030303039</v>
      </c>
      <c r="F3260" s="20">
        <v>3865</v>
      </c>
      <c r="G3260" s="20">
        <v>1715</v>
      </c>
      <c r="H3260" s="20">
        <v>510</v>
      </c>
      <c r="I3260" s="20">
        <v>0</v>
      </c>
      <c r="J3260" s="20">
        <v>0</v>
      </c>
      <c r="K3260" s="20">
        <v>0</v>
      </c>
      <c r="L3260" s="20">
        <v>10972</v>
      </c>
      <c r="M3260" s="20">
        <f t="shared" si="174"/>
        <v>62.340909090909093</v>
      </c>
      <c r="N3260" s="20">
        <v>33</v>
      </c>
      <c r="O3260" s="20">
        <v>6</v>
      </c>
      <c r="P3260" s="20">
        <v>1</v>
      </c>
      <c r="Q3260" s="20">
        <v>89469</v>
      </c>
      <c r="R3260" s="20">
        <f t="shared" si="175"/>
        <v>508.34659090909093</v>
      </c>
      <c r="S3260" s="5">
        <v>1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1</v>
      </c>
      <c r="AA3260" s="5">
        <v>0</v>
      </c>
      <c r="AB3260" s="5">
        <v>0</v>
      </c>
      <c r="AC3260" s="5">
        <v>1</v>
      </c>
      <c r="AD3260" s="5">
        <v>0</v>
      </c>
      <c r="AE3260" s="115">
        <v>36394</v>
      </c>
      <c r="AF3260" s="5">
        <v>0</v>
      </c>
    </row>
    <row r="3261" spans="1:32" x14ac:dyDescent="0.25">
      <c r="A3261" s="2">
        <v>2010</v>
      </c>
      <c r="B3261" s="1" t="s">
        <v>30</v>
      </c>
      <c r="C3261" s="20">
        <v>41</v>
      </c>
      <c r="D3261" s="20">
        <v>2393</v>
      </c>
      <c r="E3261" s="20">
        <f t="shared" si="173"/>
        <v>4863.8211382113823</v>
      </c>
      <c r="F3261" s="20">
        <v>2891</v>
      </c>
      <c r="G3261" s="20">
        <v>327</v>
      </c>
      <c r="H3261" s="20">
        <v>150</v>
      </c>
      <c r="I3261" s="20">
        <v>0</v>
      </c>
      <c r="J3261" s="20">
        <v>0</v>
      </c>
      <c r="K3261" s="20">
        <v>0</v>
      </c>
      <c r="L3261" s="20">
        <v>3460</v>
      </c>
      <c r="M3261" s="20">
        <f t="shared" si="174"/>
        <v>84.390243902439025</v>
      </c>
      <c r="N3261" s="20">
        <v>14</v>
      </c>
      <c r="O3261" s="20">
        <v>2</v>
      </c>
      <c r="P3261" s="20">
        <v>2</v>
      </c>
      <c r="Q3261" s="20">
        <v>15472</v>
      </c>
      <c r="R3261" s="20">
        <f t="shared" si="175"/>
        <v>377.36585365853659</v>
      </c>
      <c r="S3261" s="5">
        <v>1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1</v>
      </c>
      <c r="AA3261" s="5">
        <v>0</v>
      </c>
      <c r="AB3261" s="5">
        <v>0</v>
      </c>
      <c r="AC3261" s="5">
        <v>1</v>
      </c>
      <c r="AD3261" s="5">
        <v>0</v>
      </c>
      <c r="AE3261" s="115">
        <v>7592</v>
      </c>
      <c r="AF3261" s="5">
        <v>1</v>
      </c>
    </row>
    <row r="3262" spans="1:32" x14ac:dyDescent="0.25">
      <c r="A3262" s="2">
        <v>2010</v>
      </c>
      <c r="B3262" s="1" t="s">
        <v>30</v>
      </c>
      <c r="C3262" s="20">
        <v>6</v>
      </c>
      <c r="D3262" s="20">
        <v>487</v>
      </c>
      <c r="E3262" s="20">
        <f t="shared" si="173"/>
        <v>6763.8888888888896</v>
      </c>
      <c r="F3262" s="20">
        <v>2433</v>
      </c>
      <c r="G3262" s="20">
        <v>0</v>
      </c>
      <c r="H3262" s="20">
        <v>0</v>
      </c>
      <c r="I3262" s="20">
        <v>0</v>
      </c>
      <c r="J3262" s="20">
        <v>0</v>
      </c>
      <c r="K3262" s="20">
        <v>0</v>
      </c>
      <c r="L3262" s="20">
        <v>796</v>
      </c>
      <c r="M3262" s="20">
        <f t="shared" si="174"/>
        <v>132.66666666666666</v>
      </c>
      <c r="N3262" s="20">
        <v>2</v>
      </c>
      <c r="O3262" s="20">
        <v>1</v>
      </c>
      <c r="P3262" s="20">
        <v>0</v>
      </c>
      <c r="Q3262" s="20">
        <v>5382</v>
      </c>
      <c r="R3262" s="20">
        <f t="shared" si="175"/>
        <v>897</v>
      </c>
      <c r="S3262" s="5">
        <v>1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115">
        <v>4196</v>
      </c>
      <c r="AF3262" s="5">
        <v>0</v>
      </c>
    </row>
    <row r="3263" spans="1:32" x14ac:dyDescent="0.25">
      <c r="A3263" s="2">
        <v>2010</v>
      </c>
      <c r="B3263" s="1" t="s">
        <v>30</v>
      </c>
      <c r="C3263" s="20">
        <v>191</v>
      </c>
      <c r="D3263" s="20">
        <v>23408</v>
      </c>
      <c r="E3263" s="20">
        <f t="shared" si="173"/>
        <v>10212.914485165795</v>
      </c>
      <c r="F3263" s="20">
        <v>3075</v>
      </c>
      <c r="G3263" s="20">
        <v>1544</v>
      </c>
      <c r="H3263" s="20">
        <v>479</v>
      </c>
      <c r="I3263" s="20">
        <v>0</v>
      </c>
      <c r="J3263" s="20">
        <v>0</v>
      </c>
      <c r="K3263" s="20">
        <v>0</v>
      </c>
      <c r="L3263" s="20">
        <v>9902</v>
      </c>
      <c r="M3263" s="20">
        <f t="shared" si="174"/>
        <v>51.842931937172771</v>
      </c>
      <c r="N3263" s="20">
        <v>28</v>
      </c>
      <c r="O3263" s="20">
        <v>3</v>
      </c>
      <c r="P3263" s="20">
        <v>3</v>
      </c>
      <c r="Q3263" s="20">
        <v>72983</v>
      </c>
      <c r="R3263" s="20">
        <f t="shared" si="175"/>
        <v>382.10994764397907</v>
      </c>
      <c r="S3263" s="5">
        <v>1</v>
      </c>
      <c r="T3263" s="5">
        <v>0</v>
      </c>
      <c r="U3263" s="5">
        <v>1</v>
      </c>
      <c r="V3263" s="5">
        <v>0</v>
      </c>
      <c r="W3263" s="5">
        <v>0</v>
      </c>
      <c r="X3263" s="5">
        <v>0</v>
      </c>
      <c r="Y3263" s="5">
        <v>0</v>
      </c>
      <c r="Z3263" s="5">
        <v>1</v>
      </c>
      <c r="AA3263" s="5">
        <v>0</v>
      </c>
      <c r="AB3263" s="5">
        <v>0</v>
      </c>
      <c r="AC3263" s="5">
        <v>1</v>
      </c>
      <c r="AD3263" s="5">
        <v>0</v>
      </c>
      <c r="AE3263" s="115">
        <v>54154</v>
      </c>
      <c r="AF3263" s="5">
        <v>1</v>
      </c>
    </row>
    <row r="3264" spans="1:32" x14ac:dyDescent="0.25">
      <c r="A3264" s="2">
        <v>2010</v>
      </c>
      <c r="B3264" s="1" t="s">
        <v>30</v>
      </c>
      <c r="C3264" s="20">
        <v>262</v>
      </c>
      <c r="D3264" s="20">
        <v>26810</v>
      </c>
      <c r="E3264" s="20">
        <f t="shared" si="173"/>
        <v>8527.3536895674297</v>
      </c>
      <c r="F3264" s="20">
        <v>5126</v>
      </c>
      <c r="G3264" s="20">
        <v>1832</v>
      </c>
      <c r="H3264" s="20">
        <v>600</v>
      </c>
      <c r="I3264" s="20">
        <v>0</v>
      </c>
      <c r="J3264" s="20">
        <v>0</v>
      </c>
      <c r="K3264" s="20">
        <v>0</v>
      </c>
      <c r="L3264" s="20">
        <v>12193</v>
      </c>
      <c r="M3264" s="20">
        <f t="shared" si="174"/>
        <v>46.538167938931295</v>
      </c>
      <c r="N3264" s="20">
        <v>36</v>
      </c>
      <c r="O3264" s="20">
        <v>5</v>
      </c>
      <c r="P3264" s="20">
        <v>3</v>
      </c>
      <c r="Q3264" s="20">
        <v>144435</v>
      </c>
      <c r="R3264" s="20">
        <f t="shared" si="175"/>
        <v>551.27862595419845</v>
      </c>
      <c r="S3264" s="5">
        <v>1</v>
      </c>
      <c r="T3264" s="5">
        <v>0</v>
      </c>
      <c r="U3264" s="5">
        <v>1</v>
      </c>
      <c r="V3264" s="5">
        <v>0</v>
      </c>
      <c r="W3264" s="5">
        <v>0</v>
      </c>
      <c r="X3264" s="5">
        <v>0</v>
      </c>
      <c r="Y3264" s="5">
        <v>0</v>
      </c>
      <c r="Z3264" s="5">
        <v>1</v>
      </c>
      <c r="AA3264" s="5">
        <v>0</v>
      </c>
      <c r="AB3264" s="5">
        <v>0</v>
      </c>
      <c r="AC3264" s="5">
        <v>1</v>
      </c>
      <c r="AD3264" s="5">
        <v>0</v>
      </c>
      <c r="AE3264" s="115">
        <v>64308</v>
      </c>
      <c r="AF3264" s="5">
        <v>1</v>
      </c>
    </row>
    <row r="3265" spans="1:32" x14ac:dyDescent="0.25">
      <c r="A3265" s="2">
        <v>2010</v>
      </c>
      <c r="B3265" s="1" t="s">
        <v>30</v>
      </c>
      <c r="C3265" s="20">
        <v>130</v>
      </c>
      <c r="D3265" s="20">
        <v>14402</v>
      </c>
      <c r="E3265" s="20">
        <f t="shared" si="173"/>
        <v>9232.0512820512813</v>
      </c>
      <c r="F3265" s="20">
        <v>4851</v>
      </c>
      <c r="G3265" s="20">
        <v>1593</v>
      </c>
      <c r="H3265" s="20">
        <v>500</v>
      </c>
      <c r="I3265" s="20">
        <v>0</v>
      </c>
      <c r="J3265" s="20">
        <v>0</v>
      </c>
      <c r="K3265" s="20">
        <v>0</v>
      </c>
      <c r="L3265" s="20">
        <v>13918</v>
      </c>
      <c r="M3265" s="20">
        <f t="shared" si="174"/>
        <v>107.06153846153846</v>
      </c>
      <c r="N3265" s="20">
        <v>36</v>
      </c>
      <c r="O3265" s="20">
        <v>5</v>
      </c>
      <c r="P3265" s="20">
        <v>5</v>
      </c>
      <c r="Q3265" s="20">
        <v>95574</v>
      </c>
      <c r="R3265" s="20">
        <f t="shared" si="175"/>
        <v>735.18461538461543</v>
      </c>
      <c r="S3265" s="5">
        <v>1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1</v>
      </c>
      <c r="AA3265" s="5">
        <v>0</v>
      </c>
      <c r="AB3265" s="5">
        <v>0</v>
      </c>
      <c r="AC3265" s="5">
        <v>1</v>
      </c>
      <c r="AD3265" s="5">
        <v>0</v>
      </c>
      <c r="AE3265" s="115">
        <v>34293</v>
      </c>
      <c r="AF3265" s="5">
        <v>1</v>
      </c>
    </row>
    <row r="3266" spans="1:32" x14ac:dyDescent="0.25">
      <c r="A3266" s="2">
        <v>2010</v>
      </c>
      <c r="B3266" s="1" t="s">
        <v>30</v>
      </c>
      <c r="C3266" s="20">
        <v>22</v>
      </c>
      <c r="D3266" s="20">
        <v>3088</v>
      </c>
      <c r="E3266" s="20">
        <f t="shared" si="173"/>
        <v>11696.969696969698</v>
      </c>
      <c r="F3266" s="20">
        <v>1179</v>
      </c>
      <c r="G3266" s="20">
        <v>92</v>
      </c>
      <c r="H3266" s="20">
        <v>45</v>
      </c>
      <c r="I3266" s="20">
        <v>62</v>
      </c>
      <c r="J3266" s="20">
        <v>0</v>
      </c>
      <c r="K3266" s="20">
        <v>0</v>
      </c>
      <c r="L3266" s="20">
        <v>1134</v>
      </c>
      <c r="M3266" s="20">
        <f t="shared" si="174"/>
        <v>51.545454545454547</v>
      </c>
      <c r="N3266" s="20">
        <v>5</v>
      </c>
      <c r="O3266" s="20">
        <v>1</v>
      </c>
      <c r="P3266" s="20">
        <v>0</v>
      </c>
      <c r="Q3266" s="20">
        <v>4412</v>
      </c>
      <c r="R3266" s="20">
        <f t="shared" si="175"/>
        <v>200.54545454545453</v>
      </c>
      <c r="S3266" s="5">
        <v>1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1</v>
      </c>
      <c r="AA3266" s="5">
        <v>1</v>
      </c>
      <c r="AB3266" s="5">
        <v>0</v>
      </c>
      <c r="AC3266" s="5">
        <v>1</v>
      </c>
      <c r="AD3266" s="5">
        <v>0</v>
      </c>
      <c r="AE3266" s="115">
        <v>4529</v>
      </c>
      <c r="AF3266" s="5">
        <v>0</v>
      </c>
    </row>
    <row r="3267" spans="1:32" x14ac:dyDescent="0.25">
      <c r="A3267" s="2">
        <v>2010</v>
      </c>
      <c r="B3267" s="1" t="s">
        <v>30</v>
      </c>
      <c r="C3267" s="20">
        <v>10</v>
      </c>
      <c r="D3267" s="20">
        <v>522</v>
      </c>
      <c r="E3267" s="20">
        <f t="shared" si="173"/>
        <v>4350.0000000000009</v>
      </c>
      <c r="F3267" s="20">
        <v>900</v>
      </c>
      <c r="G3267" s="20">
        <v>185</v>
      </c>
      <c r="H3267" s="20">
        <v>52</v>
      </c>
      <c r="I3267" s="20">
        <v>265</v>
      </c>
      <c r="J3267" s="20">
        <v>0</v>
      </c>
      <c r="K3267" s="20">
        <v>0</v>
      </c>
      <c r="L3267" s="20">
        <v>2970</v>
      </c>
      <c r="M3267" s="20">
        <f t="shared" si="174"/>
        <v>297</v>
      </c>
      <c r="N3267" s="20">
        <v>15</v>
      </c>
      <c r="O3267" s="20">
        <v>3</v>
      </c>
      <c r="P3267" s="20">
        <v>0</v>
      </c>
      <c r="Q3267" s="20">
        <v>2664</v>
      </c>
      <c r="R3267" s="20">
        <f t="shared" si="175"/>
        <v>266.39999999999998</v>
      </c>
      <c r="S3267" s="5">
        <v>1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1</v>
      </c>
      <c r="AA3267" s="5">
        <v>1</v>
      </c>
      <c r="AB3267" s="5">
        <v>0</v>
      </c>
      <c r="AC3267" s="5">
        <v>1</v>
      </c>
      <c r="AD3267" s="5">
        <v>0</v>
      </c>
      <c r="AE3267" s="115">
        <v>5924</v>
      </c>
      <c r="AF3267" s="5">
        <v>0</v>
      </c>
    </row>
    <row r="3268" spans="1:32" x14ac:dyDescent="0.25">
      <c r="A3268" s="2">
        <v>2010</v>
      </c>
      <c r="B3268" s="1" t="s">
        <v>30</v>
      </c>
      <c r="C3268" s="20">
        <v>23</v>
      </c>
      <c r="D3268" s="20">
        <v>1069</v>
      </c>
      <c r="E3268" s="20">
        <f t="shared" si="173"/>
        <v>3873.1884057971015</v>
      </c>
      <c r="F3268" s="20">
        <v>2377</v>
      </c>
      <c r="G3268" s="20">
        <v>81</v>
      </c>
      <c r="H3268" s="20">
        <v>61</v>
      </c>
      <c r="I3268" s="20">
        <v>0</v>
      </c>
      <c r="J3268" s="20">
        <v>0</v>
      </c>
      <c r="K3268" s="20">
        <v>0</v>
      </c>
      <c r="L3268" s="20">
        <v>2555</v>
      </c>
      <c r="M3268" s="20">
        <f t="shared" si="174"/>
        <v>111.08695652173913</v>
      </c>
      <c r="N3268" s="20">
        <v>12</v>
      </c>
      <c r="O3268" s="20">
        <v>4</v>
      </c>
      <c r="P3268" s="20">
        <v>0</v>
      </c>
      <c r="Q3268" s="20">
        <v>7234</v>
      </c>
      <c r="R3268" s="20">
        <f t="shared" si="175"/>
        <v>314.52173913043481</v>
      </c>
      <c r="S3268" s="5">
        <v>1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1</v>
      </c>
      <c r="AA3268" s="5">
        <v>0</v>
      </c>
      <c r="AB3268" s="5">
        <v>0</v>
      </c>
      <c r="AC3268" s="5">
        <v>1</v>
      </c>
      <c r="AD3268" s="5">
        <v>0</v>
      </c>
      <c r="AE3268" s="115">
        <v>2902</v>
      </c>
      <c r="AF3268" s="5">
        <v>0</v>
      </c>
    </row>
    <row r="3269" spans="1:32" x14ac:dyDescent="0.25">
      <c r="A3269" s="2">
        <v>2010</v>
      </c>
      <c r="B3269" s="1" t="s">
        <v>30</v>
      </c>
      <c r="C3269" s="20">
        <v>4</v>
      </c>
      <c r="D3269" s="20">
        <v>254</v>
      </c>
      <c r="E3269" s="20">
        <f t="shared" si="173"/>
        <v>5291.666666666667</v>
      </c>
      <c r="F3269" s="20">
        <v>1124</v>
      </c>
      <c r="G3269" s="20">
        <v>14</v>
      </c>
      <c r="H3269" s="20">
        <v>4</v>
      </c>
      <c r="I3269" s="20">
        <v>44</v>
      </c>
      <c r="J3269" s="20">
        <v>0</v>
      </c>
      <c r="K3269" s="20">
        <v>0</v>
      </c>
      <c r="L3269" s="20">
        <v>82</v>
      </c>
      <c r="M3269" s="20">
        <f t="shared" si="174"/>
        <v>20.5</v>
      </c>
      <c r="N3269" s="20">
        <v>1</v>
      </c>
      <c r="O3269" s="20">
        <v>0</v>
      </c>
      <c r="P3269" s="20">
        <v>0</v>
      </c>
      <c r="Q3269" s="20">
        <v>12957</v>
      </c>
      <c r="R3269" s="20">
        <f t="shared" si="175"/>
        <v>3239.25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1</v>
      </c>
      <c r="AA3269" s="5">
        <v>1</v>
      </c>
      <c r="AB3269" s="5">
        <v>0</v>
      </c>
      <c r="AC3269" s="5">
        <v>0</v>
      </c>
      <c r="AD3269" s="5">
        <v>0</v>
      </c>
      <c r="AE3269" s="115">
        <v>550</v>
      </c>
      <c r="AF3269" s="5">
        <v>0</v>
      </c>
    </row>
    <row r="3270" spans="1:32" x14ac:dyDescent="0.25">
      <c r="A3270" s="2">
        <v>2010</v>
      </c>
      <c r="B3270" s="1" t="s">
        <v>36</v>
      </c>
      <c r="C3270" s="20">
        <v>1</v>
      </c>
      <c r="D3270" s="20">
        <v>14</v>
      </c>
      <c r="E3270" s="20">
        <f t="shared" si="173"/>
        <v>1166.6666666666667</v>
      </c>
      <c r="F3270" s="20">
        <v>576</v>
      </c>
      <c r="G3270" s="20">
        <v>85</v>
      </c>
      <c r="H3270" s="20">
        <v>40</v>
      </c>
      <c r="I3270" s="20">
        <v>0</v>
      </c>
      <c r="J3270" s="20">
        <v>0</v>
      </c>
      <c r="K3270" s="20">
        <v>0</v>
      </c>
      <c r="L3270" s="20">
        <v>82</v>
      </c>
      <c r="M3270" s="20">
        <f t="shared" si="174"/>
        <v>82</v>
      </c>
      <c r="N3270" s="20">
        <v>0</v>
      </c>
      <c r="O3270" s="20">
        <v>0</v>
      </c>
      <c r="P3270" s="20">
        <v>0</v>
      </c>
      <c r="Q3270" s="20">
        <v>1119</v>
      </c>
      <c r="R3270" s="20">
        <f t="shared" si="175"/>
        <v>1119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  <c r="Z3270" s="5">
        <v>1</v>
      </c>
      <c r="AA3270" s="5">
        <v>0</v>
      </c>
      <c r="AB3270" s="5">
        <v>0</v>
      </c>
      <c r="AC3270" s="5">
        <v>0</v>
      </c>
      <c r="AD3270" s="5">
        <v>0</v>
      </c>
      <c r="AE3270" s="115">
        <v>1781</v>
      </c>
      <c r="AF3270" s="5">
        <v>1</v>
      </c>
    </row>
    <row r="3271" spans="1:32" x14ac:dyDescent="0.25">
      <c r="A3271" s="2">
        <v>2010</v>
      </c>
      <c r="B3271" s="1" t="s">
        <v>29</v>
      </c>
      <c r="C3271" s="20">
        <v>7</v>
      </c>
      <c r="D3271" s="20">
        <v>360</v>
      </c>
      <c r="E3271" s="20">
        <f t="shared" si="173"/>
        <v>4285.7142857142853</v>
      </c>
      <c r="F3271" s="20">
        <v>757</v>
      </c>
      <c r="G3271" s="20">
        <v>0</v>
      </c>
      <c r="H3271" s="20">
        <v>0</v>
      </c>
      <c r="I3271" s="20">
        <v>0</v>
      </c>
      <c r="J3271" s="20">
        <v>0</v>
      </c>
      <c r="K3271" s="20">
        <v>0</v>
      </c>
      <c r="L3271" s="20">
        <v>292</v>
      </c>
      <c r="M3271" s="20">
        <f t="shared" si="174"/>
        <v>41.714285714285715</v>
      </c>
      <c r="N3271" s="20">
        <v>3</v>
      </c>
      <c r="O3271" s="20">
        <v>0</v>
      </c>
      <c r="P3271" s="20">
        <v>0</v>
      </c>
      <c r="Q3271" s="20">
        <v>5134</v>
      </c>
      <c r="R3271" s="20">
        <f t="shared" si="175"/>
        <v>733.42857142857144</v>
      </c>
      <c r="S3271" s="5">
        <v>1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0</v>
      </c>
      <c r="AD3271" s="5">
        <v>0</v>
      </c>
      <c r="AE3271" s="115">
        <v>187</v>
      </c>
      <c r="AF3271" s="5">
        <v>1</v>
      </c>
    </row>
    <row r="3272" spans="1:32" x14ac:dyDescent="0.25">
      <c r="A3272" s="2">
        <v>2010</v>
      </c>
      <c r="B3272" s="1" t="s">
        <v>30</v>
      </c>
      <c r="C3272" s="20">
        <v>28</v>
      </c>
      <c r="D3272" s="20">
        <v>1459</v>
      </c>
      <c r="E3272" s="20">
        <f t="shared" si="173"/>
        <v>4342.2619047619046</v>
      </c>
      <c r="F3272" s="20">
        <v>2660</v>
      </c>
      <c r="G3272" s="20">
        <v>467</v>
      </c>
      <c r="H3272" s="20">
        <v>284</v>
      </c>
      <c r="I3272" s="20">
        <v>0</v>
      </c>
      <c r="J3272" s="20">
        <v>0</v>
      </c>
      <c r="K3272" s="20">
        <v>0</v>
      </c>
      <c r="L3272" s="20">
        <v>8446</v>
      </c>
      <c r="M3272" s="20">
        <f t="shared" si="174"/>
        <v>301.64285714285717</v>
      </c>
      <c r="N3272" s="20">
        <v>19</v>
      </c>
      <c r="O3272" s="20">
        <v>7</v>
      </c>
      <c r="P3272" s="20">
        <v>1</v>
      </c>
      <c r="Q3272" s="20">
        <v>17055</v>
      </c>
      <c r="R3272" s="20">
        <f t="shared" si="175"/>
        <v>609.10714285714289</v>
      </c>
      <c r="S3272" s="5">
        <v>1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1</v>
      </c>
      <c r="AA3272" s="5">
        <v>0</v>
      </c>
      <c r="AB3272" s="5">
        <v>0</v>
      </c>
      <c r="AC3272" s="5">
        <v>1</v>
      </c>
      <c r="AD3272" s="5">
        <v>0</v>
      </c>
      <c r="AE3272" s="115">
        <v>6185</v>
      </c>
      <c r="AF3272" s="5">
        <v>0</v>
      </c>
    </row>
    <row r="3273" spans="1:32" x14ac:dyDescent="0.25">
      <c r="A3273" s="2">
        <v>2010</v>
      </c>
      <c r="B3273" s="1" t="s">
        <v>29</v>
      </c>
      <c r="C3273" s="20">
        <v>6</v>
      </c>
      <c r="D3273" s="20">
        <v>135</v>
      </c>
      <c r="E3273" s="20">
        <f t="shared" si="173"/>
        <v>1875</v>
      </c>
      <c r="F3273" s="20">
        <v>1022</v>
      </c>
      <c r="G3273" s="20">
        <v>48</v>
      </c>
      <c r="H3273" s="20">
        <v>44</v>
      </c>
      <c r="I3273" s="20">
        <v>0</v>
      </c>
      <c r="J3273" s="20">
        <v>0</v>
      </c>
      <c r="K3273" s="20">
        <v>0</v>
      </c>
      <c r="L3273" s="20">
        <v>720</v>
      </c>
      <c r="M3273" s="20">
        <f t="shared" si="174"/>
        <v>120</v>
      </c>
      <c r="N3273" s="20">
        <v>4</v>
      </c>
      <c r="O3273" s="20">
        <v>2</v>
      </c>
      <c r="P3273" s="20">
        <v>0</v>
      </c>
      <c r="Q3273" s="20">
        <v>889</v>
      </c>
      <c r="R3273" s="20">
        <f t="shared" si="175"/>
        <v>148.16666666666666</v>
      </c>
      <c r="S3273" s="5">
        <v>1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1</v>
      </c>
      <c r="AA3273" s="5">
        <v>0</v>
      </c>
      <c r="AB3273" s="5">
        <v>0</v>
      </c>
      <c r="AC3273" s="5">
        <v>1</v>
      </c>
      <c r="AD3273" s="5">
        <v>0</v>
      </c>
      <c r="AE3273" s="115">
        <v>957</v>
      </c>
      <c r="AF3273" s="5">
        <v>1</v>
      </c>
    </row>
    <row r="3274" spans="1:32" x14ac:dyDescent="0.25">
      <c r="A3274" s="2">
        <v>2010</v>
      </c>
      <c r="B3274" s="1" t="s">
        <v>30</v>
      </c>
      <c r="C3274" s="20">
        <v>66</v>
      </c>
      <c r="D3274" s="20">
        <v>4830</v>
      </c>
      <c r="E3274" s="20">
        <f t="shared" si="173"/>
        <v>6098.484848484849</v>
      </c>
      <c r="F3274" s="20">
        <v>1859</v>
      </c>
      <c r="G3274" s="20">
        <v>573</v>
      </c>
      <c r="H3274" s="20">
        <v>249</v>
      </c>
      <c r="I3274" s="20">
        <v>0</v>
      </c>
      <c r="J3274" s="20">
        <v>0</v>
      </c>
      <c r="K3274" s="20">
        <v>0</v>
      </c>
      <c r="L3274" s="20">
        <v>6398</v>
      </c>
      <c r="M3274" s="20">
        <f t="shared" si="174"/>
        <v>96.939393939393938</v>
      </c>
      <c r="N3274" s="20">
        <v>17</v>
      </c>
      <c r="O3274" s="20">
        <v>4</v>
      </c>
      <c r="P3274" s="20">
        <v>0</v>
      </c>
      <c r="Q3274" s="20">
        <v>31125</v>
      </c>
      <c r="R3274" s="20">
        <f t="shared" si="175"/>
        <v>471.59090909090907</v>
      </c>
      <c r="S3274" s="5">
        <v>1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  <c r="Z3274" s="5">
        <v>1</v>
      </c>
      <c r="AA3274" s="5">
        <v>0</v>
      </c>
      <c r="AB3274" s="5">
        <v>0</v>
      </c>
      <c r="AC3274" s="5">
        <v>1</v>
      </c>
      <c r="AD3274" s="5">
        <v>0</v>
      </c>
      <c r="AE3274" s="115">
        <v>13845</v>
      </c>
      <c r="AF3274" s="5">
        <v>1</v>
      </c>
    </row>
    <row r="3275" spans="1:32" x14ac:dyDescent="0.25">
      <c r="A3275" s="2">
        <v>2010</v>
      </c>
      <c r="B3275" s="1" t="s">
        <v>29</v>
      </c>
      <c r="C3275" s="20">
        <v>3</v>
      </c>
      <c r="D3275" s="20">
        <v>25</v>
      </c>
      <c r="E3275" s="20">
        <f t="shared" si="173"/>
        <v>694.44444444444457</v>
      </c>
      <c r="F3275" s="20">
        <v>719</v>
      </c>
      <c r="G3275" s="20">
        <v>0</v>
      </c>
      <c r="H3275" s="20">
        <v>0</v>
      </c>
      <c r="I3275" s="20">
        <v>0</v>
      </c>
      <c r="J3275" s="20">
        <v>0</v>
      </c>
      <c r="K3275" s="20">
        <v>0</v>
      </c>
      <c r="L3275" s="20">
        <v>841</v>
      </c>
      <c r="M3275" s="20">
        <f t="shared" si="174"/>
        <v>280.33333333333331</v>
      </c>
      <c r="N3275" s="20">
        <v>7</v>
      </c>
      <c r="O3275" s="20">
        <v>0</v>
      </c>
      <c r="P3275" s="20">
        <v>0</v>
      </c>
      <c r="Q3275" s="20">
        <v>800</v>
      </c>
      <c r="R3275" s="20">
        <f t="shared" si="175"/>
        <v>266.66666666666669</v>
      </c>
      <c r="S3275" s="5">
        <v>1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0</v>
      </c>
      <c r="AD3275" s="5">
        <v>0</v>
      </c>
      <c r="AE3275" s="115">
        <v>875</v>
      </c>
      <c r="AF3275" s="5">
        <v>1</v>
      </c>
    </row>
    <row r="3276" spans="1:32" x14ac:dyDescent="0.25">
      <c r="A3276" s="2">
        <v>2010</v>
      </c>
      <c r="B3276" s="1" t="s">
        <v>30</v>
      </c>
      <c r="C3276" s="20">
        <v>42</v>
      </c>
      <c r="D3276" s="20">
        <v>2264</v>
      </c>
      <c r="E3276" s="20">
        <f t="shared" si="173"/>
        <v>4492.063492063492</v>
      </c>
      <c r="F3276" s="20">
        <v>3107</v>
      </c>
      <c r="G3276" s="20">
        <v>338</v>
      </c>
      <c r="H3276" s="20">
        <v>221</v>
      </c>
      <c r="I3276" s="20">
        <v>27</v>
      </c>
      <c r="J3276" s="20">
        <v>0</v>
      </c>
      <c r="K3276" s="20">
        <v>0</v>
      </c>
      <c r="L3276" s="20">
        <v>4044</v>
      </c>
      <c r="M3276" s="20">
        <f t="shared" si="174"/>
        <v>96.285714285714292</v>
      </c>
      <c r="N3276" s="20">
        <v>20</v>
      </c>
      <c r="O3276" s="20">
        <v>3</v>
      </c>
      <c r="P3276" s="20">
        <v>1</v>
      </c>
      <c r="Q3276" s="20">
        <v>20748</v>
      </c>
      <c r="R3276" s="20">
        <f t="shared" si="175"/>
        <v>494</v>
      </c>
      <c r="S3276" s="5">
        <v>1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1</v>
      </c>
      <c r="AA3276" s="5">
        <v>1</v>
      </c>
      <c r="AB3276" s="5">
        <v>0</v>
      </c>
      <c r="AC3276" s="5">
        <v>1</v>
      </c>
      <c r="AD3276" s="5">
        <v>0</v>
      </c>
      <c r="AE3276" s="115">
        <v>6195</v>
      </c>
      <c r="AF3276" s="5">
        <v>1</v>
      </c>
    </row>
    <row r="3277" spans="1:32" x14ac:dyDescent="0.25">
      <c r="A3277" s="2">
        <v>2010</v>
      </c>
      <c r="B3277" s="1" t="s">
        <v>30</v>
      </c>
      <c r="C3277" s="20">
        <v>65</v>
      </c>
      <c r="D3277" s="20">
        <v>3580</v>
      </c>
      <c r="E3277" s="20">
        <f t="shared" si="173"/>
        <v>4589.7435897435907</v>
      </c>
      <c r="F3277" s="20">
        <v>4584</v>
      </c>
      <c r="G3277" s="20">
        <v>385</v>
      </c>
      <c r="H3277" s="20">
        <v>297</v>
      </c>
      <c r="I3277" s="20">
        <v>0</v>
      </c>
      <c r="J3277" s="20">
        <v>0</v>
      </c>
      <c r="K3277" s="20">
        <v>0</v>
      </c>
      <c r="L3277" s="20">
        <v>9860</v>
      </c>
      <c r="M3277" s="20">
        <f t="shared" si="174"/>
        <v>151.69230769230768</v>
      </c>
      <c r="N3277" s="20">
        <v>27</v>
      </c>
      <c r="O3277" s="20">
        <v>8</v>
      </c>
      <c r="P3277" s="20">
        <v>3</v>
      </c>
      <c r="Q3277" s="20">
        <v>61334</v>
      </c>
      <c r="R3277" s="20">
        <f t="shared" si="175"/>
        <v>943.6</v>
      </c>
      <c r="S3277" s="5">
        <v>1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1</v>
      </c>
      <c r="AA3277" s="5">
        <v>0</v>
      </c>
      <c r="AB3277" s="5">
        <v>0</v>
      </c>
      <c r="AC3277" s="5">
        <v>1</v>
      </c>
      <c r="AD3277" s="5">
        <v>0</v>
      </c>
      <c r="AE3277" s="115">
        <v>11788</v>
      </c>
      <c r="AF3277" s="5">
        <v>1</v>
      </c>
    </row>
    <row r="3278" spans="1:32" x14ac:dyDescent="0.25">
      <c r="A3278" s="2">
        <v>2010</v>
      </c>
      <c r="B3278" s="1" t="s">
        <v>30</v>
      </c>
      <c r="C3278" s="20">
        <v>23</v>
      </c>
      <c r="D3278" s="20">
        <v>680</v>
      </c>
      <c r="E3278" s="20">
        <f t="shared" si="173"/>
        <v>2463.768115942029</v>
      </c>
      <c r="F3278" s="20">
        <v>2275</v>
      </c>
      <c r="G3278" s="20">
        <v>186</v>
      </c>
      <c r="H3278" s="20">
        <v>36</v>
      </c>
      <c r="I3278" s="20">
        <v>0</v>
      </c>
      <c r="J3278" s="20">
        <v>0</v>
      </c>
      <c r="K3278" s="20">
        <v>0</v>
      </c>
      <c r="L3278" s="20">
        <v>1630</v>
      </c>
      <c r="M3278" s="20">
        <f t="shared" si="174"/>
        <v>70.869565217391298</v>
      </c>
      <c r="N3278" s="20">
        <v>12</v>
      </c>
      <c r="O3278" s="20">
        <v>2</v>
      </c>
      <c r="P3278" s="20">
        <v>1</v>
      </c>
      <c r="Q3278" s="20">
        <v>9311</v>
      </c>
      <c r="R3278" s="20">
        <f t="shared" si="175"/>
        <v>404.82608695652175</v>
      </c>
      <c r="S3278" s="5">
        <v>1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1</v>
      </c>
      <c r="AA3278" s="5">
        <v>0</v>
      </c>
      <c r="AB3278" s="5">
        <v>0</v>
      </c>
      <c r="AC3278" s="5">
        <v>1</v>
      </c>
      <c r="AD3278" s="5">
        <v>0</v>
      </c>
      <c r="AE3278" s="115">
        <v>2795</v>
      </c>
      <c r="AF3278" s="5">
        <v>1</v>
      </c>
    </row>
    <row r="3279" spans="1:32" x14ac:dyDescent="0.25">
      <c r="A3279" s="2">
        <v>2010</v>
      </c>
      <c r="B3279" s="1" t="s">
        <v>30</v>
      </c>
      <c r="C3279" s="20">
        <v>47</v>
      </c>
      <c r="D3279" s="20">
        <v>2941</v>
      </c>
      <c r="E3279" s="20">
        <f t="shared" si="173"/>
        <v>5214.5390070921985</v>
      </c>
      <c r="F3279" s="20">
        <v>2005</v>
      </c>
      <c r="G3279" s="20">
        <v>500</v>
      </c>
      <c r="H3279" s="20">
        <v>255</v>
      </c>
      <c r="I3279" s="20">
        <v>0</v>
      </c>
      <c r="J3279" s="20">
        <v>0</v>
      </c>
      <c r="K3279" s="20">
        <v>0</v>
      </c>
      <c r="L3279" s="20">
        <v>1941</v>
      </c>
      <c r="M3279" s="20">
        <f t="shared" si="174"/>
        <v>41.297872340425535</v>
      </c>
      <c r="N3279" s="20">
        <v>9</v>
      </c>
      <c r="O3279" s="20">
        <v>3</v>
      </c>
      <c r="P3279" s="20">
        <v>0</v>
      </c>
      <c r="Q3279" s="20">
        <v>9198</v>
      </c>
      <c r="R3279" s="20">
        <f t="shared" si="175"/>
        <v>195.70212765957447</v>
      </c>
      <c r="S3279" s="5">
        <v>1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1</v>
      </c>
      <c r="AA3279" s="5">
        <v>0</v>
      </c>
      <c r="AB3279" s="5">
        <v>0</v>
      </c>
      <c r="AC3279" s="5">
        <v>1</v>
      </c>
      <c r="AD3279" s="5">
        <v>0</v>
      </c>
      <c r="AE3279" s="115">
        <v>9359</v>
      </c>
      <c r="AF3279" s="5">
        <v>0</v>
      </c>
    </row>
    <row r="3280" spans="1:32" x14ac:dyDescent="0.25">
      <c r="A3280" s="2">
        <v>2010</v>
      </c>
      <c r="B3280" s="1" t="s">
        <v>30</v>
      </c>
      <c r="C3280" s="20">
        <v>7</v>
      </c>
      <c r="D3280" s="20">
        <v>156</v>
      </c>
      <c r="E3280" s="20">
        <f t="shared" si="173"/>
        <v>1857.1428571428569</v>
      </c>
      <c r="F3280" s="20">
        <v>2230</v>
      </c>
      <c r="G3280" s="20">
        <v>7</v>
      </c>
      <c r="H3280" s="20">
        <v>0</v>
      </c>
      <c r="I3280" s="20">
        <v>0</v>
      </c>
      <c r="J3280" s="20">
        <v>0</v>
      </c>
      <c r="K3280" s="20">
        <v>0</v>
      </c>
      <c r="L3280" s="20">
        <v>2226</v>
      </c>
      <c r="M3280" s="20">
        <f t="shared" si="174"/>
        <v>318</v>
      </c>
      <c r="N3280" s="20">
        <v>14</v>
      </c>
      <c r="O3280" s="20">
        <v>3</v>
      </c>
      <c r="P3280" s="20">
        <v>1</v>
      </c>
      <c r="Q3280" s="20">
        <v>12845</v>
      </c>
      <c r="R3280" s="20">
        <f t="shared" si="175"/>
        <v>1835</v>
      </c>
      <c r="S3280" s="5">
        <v>1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1</v>
      </c>
      <c r="AA3280" s="5">
        <v>0</v>
      </c>
      <c r="AB3280" s="5">
        <v>0</v>
      </c>
      <c r="AC3280" s="5">
        <v>0</v>
      </c>
      <c r="AD3280" s="5">
        <v>0</v>
      </c>
      <c r="AE3280" s="115">
        <v>423</v>
      </c>
      <c r="AF3280" s="5">
        <v>1</v>
      </c>
    </row>
    <row r="3281" spans="1:32" x14ac:dyDescent="0.25">
      <c r="A3281" s="2">
        <v>2010</v>
      </c>
      <c r="B3281" s="1" t="s">
        <v>29</v>
      </c>
      <c r="C3281" s="20">
        <v>28</v>
      </c>
      <c r="D3281" s="20">
        <v>1506</v>
      </c>
      <c r="E3281" s="20">
        <f t="shared" si="173"/>
        <v>4482.1428571428569</v>
      </c>
      <c r="F3281" s="20">
        <v>976</v>
      </c>
      <c r="G3281" s="20">
        <v>415</v>
      </c>
      <c r="H3281" s="20">
        <v>193</v>
      </c>
      <c r="I3281" s="20">
        <v>0</v>
      </c>
      <c r="J3281" s="20">
        <v>0</v>
      </c>
      <c r="K3281" s="20">
        <v>0</v>
      </c>
      <c r="L3281" s="20">
        <v>455</v>
      </c>
      <c r="M3281" s="20">
        <f t="shared" si="174"/>
        <v>16.25</v>
      </c>
      <c r="N3281" s="20">
        <v>0</v>
      </c>
      <c r="O3281" s="20">
        <v>1</v>
      </c>
      <c r="P3281" s="20">
        <v>0</v>
      </c>
      <c r="Q3281" s="20">
        <v>7504</v>
      </c>
      <c r="R3281" s="20">
        <f t="shared" si="175"/>
        <v>268</v>
      </c>
      <c r="S3281" s="5">
        <v>1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1</v>
      </c>
      <c r="AA3281" s="5">
        <v>0</v>
      </c>
      <c r="AB3281" s="5">
        <v>0</v>
      </c>
      <c r="AC3281" s="5">
        <v>1</v>
      </c>
      <c r="AD3281" s="5">
        <v>0</v>
      </c>
      <c r="AE3281" s="115">
        <v>6203</v>
      </c>
      <c r="AF3281" s="5">
        <v>1</v>
      </c>
    </row>
    <row r="3282" spans="1:32" x14ac:dyDescent="0.25">
      <c r="A3282" s="2">
        <v>2010</v>
      </c>
      <c r="B3282" s="1" t="s">
        <v>30</v>
      </c>
      <c r="C3282" s="20">
        <v>20</v>
      </c>
      <c r="D3282" s="20">
        <v>811</v>
      </c>
      <c r="E3282" s="20">
        <f t="shared" ref="E3282:E3334" si="176">D3282/C3282/12*1000</f>
        <v>3379.1666666666665</v>
      </c>
      <c r="F3282" s="20">
        <v>1147</v>
      </c>
      <c r="G3282" s="20">
        <v>109</v>
      </c>
      <c r="H3282" s="20">
        <v>90</v>
      </c>
      <c r="I3282" s="20">
        <v>0</v>
      </c>
      <c r="J3282" s="20">
        <v>0</v>
      </c>
      <c r="K3282" s="20">
        <v>0</v>
      </c>
      <c r="L3282" s="20">
        <v>2004</v>
      </c>
      <c r="M3282" s="20">
        <f t="shared" si="174"/>
        <v>100.2</v>
      </c>
      <c r="N3282" s="20">
        <v>7</v>
      </c>
      <c r="O3282" s="20">
        <v>3</v>
      </c>
      <c r="P3282" s="20">
        <v>0</v>
      </c>
      <c r="Q3282" s="20">
        <v>9828</v>
      </c>
      <c r="R3282" s="20">
        <f t="shared" si="175"/>
        <v>491.4</v>
      </c>
      <c r="S3282" s="5">
        <v>1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1</v>
      </c>
      <c r="AA3282" s="5">
        <v>0</v>
      </c>
      <c r="AB3282" s="5">
        <v>0</v>
      </c>
      <c r="AC3282" s="5">
        <v>1</v>
      </c>
      <c r="AD3282" s="5">
        <v>0</v>
      </c>
      <c r="AE3282" s="115">
        <v>3480</v>
      </c>
      <c r="AF3282" s="5">
        <v>0</v>
      </c>
    </row>
    <row r="3283" spans="1:32" x14ac:dyDescent="0.25">
      <c r="A3283" s="2">
        <v>2010</v>
      </c>
      <c r="B3283" s="1" t="s">
        <v>30</v>
      </c>
      <c r="C3283" s="20">
        <v>5</v>
      </c>
      <c r="D3283" s="20">
        <v>123</v>
      </c>
      <c r="E3283" s="20">
        <f t="shared" si="176"/>
        <v>2050.0000000000005</v>
      </c>
      <c r="F3283" s="20">
        <v>240</v>
      </c>
      <c r="G3283" s="20">
        <v>0</v>
      </c>
      <c r="H3283" s="20">
        <v>0</v>
      </c>
      <c r="I3283" s="20">
        <v>0</v>
      </c>
      <c r="J3283" s="20">
        <v>0</v>
      </c>
      <c r="K3283" s="20">
        <v>0</v>
      </c>
      <c r="L3283" s="20">
        <v>1657</v>
      </c>
      <c r="M3283" s="20">
        <f t="shared" si="174"/>
        <v>331.4</v>
      </c>
      <c r="N3283" s="20">
        <v>2</v>
      </c>
      <c r="O3283" s="20">
        <v>1</v>
      </c>
      <c r="P3283" s="20">
        <v>0</v>
      </c>
      <c r="Q3283" s="20">
        <v>3757</v>
      </c>
      <c r="R3283" s="20">
        <f t="shared" si="175"/>
        <v>751.4</v>
      </c>
      <c r="S3283" s="5">
        <v>1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0</v>
      </c>
      <c r="AD3283" s="5">
        <v>0</v>
      </c>
      <c r="AE3283" s="115">
        <v>180</v>
      </c>
      <c r="AF3283" s="5">
        <v>1</v>
      </c>
    </row>
    <row r="3284" spans="1:32" x14ac:dyDescent="0.25">
      <c r="A3284" s="2">
        <v>2010</v>
      </c>
      <c r="B3284" s="1" t="s">
        <v>30</v>
      </c>
      <c r="C3284" s="20">
        <v>60</v>
      </c>
      <c r="D3284" s="20">
        <v>2947</v>
      </c>
      <c r="E3284" s="20">
        <f t="shared" si="176"/>
        <v>4093.0555555555561</v>
      </c>
      <c r="F3284" s="20">
        <v>3557</v>
      </c>
      <c r="G3284" s="20">
        <v>588</v>
      </c>
      <c r="H3284" s="20">
        <v>265</v>
      </c>
      <c r="I3284" s="20">
        <v>0</v>
      </c>
      <c r="J3284" s="20">
        <v>0</v>
      </c>
      <c r="K3284" s="20">
        <v>0</v>
      </c>
      <c r="L3284" s="20">
        <v>5638</v>
      </c>
      <c r="M3284" s="20">
        <f t="shared" si="174"/>
        <v>93.966666666666669</v>
      </c>
      <c r="N3284" s="20">
        <v>13</v>
      </c>
      <c r="O3284" s="20">
        <v>5</v>
      </c>
      <c r="P3284" s="20">
        <v>2</v>
      </c>
      <c r="Q3284" s="20">
        <v>39395</v>
      </c>
      <c r="R3284" s="20">
        <f t="shared" si="175"/>
        <v>656.58333333333337</v>
      </c>
      <c r="S3284" s="5">
        <v>1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1</v>
      </c>
      <c r="AA3284" s="5">
        <v>0</v>
      </c>
      <c r="AB3284" s="5">
        <v>0</v>
      </c>
      <c r="AC3284" s="5">
        <v>1</v>
      </c>
      <c r="AD3284" s="5">
        <v>0</v>
      </c>
      <c r="AE3284" s="115">
        <v>12269</v>
      </c>
      <c r="AF3284" s="5">
        <v>1</v>
      </c>
    </row>
    <row r="3285" spans="1:32" x14ac:dyDescent="0.25">
      <c r="A3285" s="2">
        <v>2010</v>
      </c>
      <c r="B3285" s="1" t="s">
        <v>29</v>
      </c>
      <c r="C3285" s="20">
        <v>76</v>
      </c>
      <c r="D3285" s="20">
        <v>6657</v>
      </c>
      <c r="E3285" s="20">
        <f t="shared" si="176"/>
        <v>7299.3421052631575</v>
      </c>
      <c r="F3285" s="20">
        <v>0</v>
      </c>
      <c r="G3285" s="20">
        <v>0</v>
      </c>
      <c r="H3285" s="20">
        <v>0</v>
      </c>
      <c r="I3285" s="20">
        <v>0</v>
      </c>
      <c r="J3285" s="20">
        <v>0</v>
      </c>
      <c r="K3285" s="20">
        <v>0</v>
      </c>
      <c r="L3285" s="20">
        <v>25188</v>
      </c>
      <c r="M3285" s="20">
        <f t="shared" si="174"/>
        <v>331.42105263157896</v>
      </c>
      <c r="N3285" s="20">
        <v>75</v>
      </c>
      <c r="O3285" s="20">
        <v>30</v>
      </c>
      <c r="P3285" s="20">
        <v>0</v>
      </c>
      <c r="Q3285" s="20">
        <v>526464</v>
      </c>
      <c r="R3285" s="20">
        <f t="shared" si="175"/>
        <v>6927.1578947368425</v>
      </c>
      <c r="S3285" s="5">
        <v>1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0</v>
      </c>
      <c r="AD3285" s="5">
        <v>0</v>
      </c>
      <c r="AE3285" s="115">
        <v>41702</v>
      </c>
      <c r="AF3285" s="5">
        <v>1</v>
      </c>
    </row>
    <row r="3286" spans="1:32" x14ac:dyDescent="0.25">
      <c r="A3286" s="2">
        <v>2010</v>
      </c>
      <c r="B3286" s="1" t="s">
        <v>29</v>
      </c>
      <c r="C3286" s="20">
        <v>117</v>
      </c>
      <c r="D3286" s="20">
        <v>13111</v>
      </c>
      <c r="E3286" s="20">
        <f t="shared" si="176"/>
        <v>9338.3190883190873</v>
      </c>
      <c r="F3286" s="20">
        <v>14683</v>
      </c>
      <c r="G3286" s="20">
        <v>0</v>
      </c>
      <c r="H3286" s="20">
        <v>0</v>
      </c>
      <c r="I3286" s="20">
        <v>0</v>
      </c>
      <c r="J3286" s="20">
        <v>0</v>
      </c>
      <c r="K3286" s="20">
        <v>0</v>
      </c>
      <c r="L3286" s="20">
        <v>30211</v>
      </c>
      <c r="M3286" s="20">
        <f t="shared" si="174"/>
        <v>258.21367521367523</v>
      </c>
      <c r="N3286" s="20">
        <v>62</v>
      </c>
      <c r="O3286" s="20">
        <v>33</v>
      </c>
      <c r="P3286" s="20">
        <v>0</v>
      </c>
      <c r="Q3286" s="20">
        <v>461023</v>
      </c>
      <c r="R3286" s="20">
        <f t="shared" si="175"/>
        <v>3940.3675213675215</v>
      </c>
      <c r="S3286" s="5">
        <v>1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0</v>
      </c>
      <c r="AD3286" s="5">
        <v>0</v>
      </c>
      <c r="AE3286" s="115">
        <v>72850</v>
      </c>
      <c r="AF3286" s="5">
        <v>0</v>
      </c>
    </row>
    <row r="3287" spans="1:32" x14ac:dyDescent="0.25">
      <c r="A3287" s="2">
        <v>2010</v>
      </c>
      <c r="B3287" s="1" t="s">
        <v>29</v>
      </c>
      <c r="C3287" s="20">
        <v>2</v>
      </c>
      <c r="D3287" s="20">
        <v>94</v>
      </c>
      <c r="E3287" s="20">
        <f t="shared" si="176"/>
        <v>3916.6666666666665</v>
      </c>
      <c r="F3287" s="20">
        <v>0</v>
      </c>
      <c r="G3287" s="20">
        <v>0</v>
      </c>
      <c r="H3287" s="20">
        <v>0</v>
      </c>
      <c r="I3287" s="20">
        <v>0</v>
      </c>
      <c r="J3287" s="20">
        <v>0</v>
      </c>
      <c r="K3287" s="20">
        <v>0</v>
      </c>
      <c r="L3287" s="20">
        <v>280</v>
      </c>
      <c r="M3287" s="20">
        <f t="shared" si="174"/>
        <v>140</v>
      </c>
      <c r="N3287" s="20">
        <v>1</v>
      </c>
      <c r="O3287" s="20">
        <v>1</v>
      </c>
      <c r="P3287" s="20">
        <v>0</v>
      </c>
      <c r="Q3287" s="20">
        <v>600</v>
      </c>
      <c r="R3287" s="20">
        <f t="shared" si="175"/>
        <v>300</v>
      </c>
      <c r="S3287" s="5">
        <v>1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115">
        <v>546</v>
      </c>
      <c r="AF3287" s="5">
        <v>0</v>
      </c>
    </row>
    <row r="3288" spans="1:32" x14ac:dyDescent="0.25">
      <c r="A3288" s="2">
        <v>2010</v>
      </c>
      <c r="B3288" s="1" t="s">
        <v>29</v>
      </c>
      <c r="C3288" s="20">
        <v>20</v>
      </c>
      <c r="D3288" s="20">
        <v>1091</v>
      </c>
      <c r="E3288" s="20">
        <f t="shared" si="176"/>
        <v>4545.833333333333</v>
      </c>
      <c r="F3288" s="20">
        <v>3000</v>
      </c>
      <c r="G3288" s="20">
        <v>382</v>
      </c>
      <c r="H3288" s="20">
        <v>92</v>
      </c>
      <c r="I3288" s="20">
        <v>0</v>
      </c>
      <c r="J3288" s="20">
        <v>0</v>
      </c>
      <c r="K3288" s="20">
        <v>0</v>
      </c>
      <c r="L3288" s="20">
        <v>1200</v>
      </c>
      <c r="M3288" s="20">
        <f t="shared" si="174"/>
        <v>60</v>
      </c>
      <c r="N3288" s="20">
        <v>5</v>
      </c>
      <c r="O3288" s="20">
        <v>4</v>
      </c>
      <c r="P3288" s="20">
        <v>0</v>
      </c>
      <c r="Q3288" s="20">
        <v>10854</v>
      </c>
      <c r="R3288" s="20">
        <f t="shared" si="175"/>
        <v>542.70000000000005</v>
      </c>
      <c r="S3288" s="5">
        <v>1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1</v>
      </c>
      <c r="AA3288" s="5">
        <v>0</v>
      </c>
      <c r="AB3288" s="5">
        <v>0</v>
      </c>
      <c r="AC3288" s="5">
        <v>1</v>
      </c>
      <c r="AD3288" s="5">
        <v>0</v>
      </c>
      <c r="AE3288" s="115">
        <v>5598</v>
      </c>
      <c r="AF3288" s="5">
        <v>1</v>
      </c>
    </row>
    <row r="3289" spans="1:32" x14ac:dyDescent="0.25">
      <c r="A3289" s="2">
        <v>2010</v>
      </c>
      <c r="B3289" s="1" t="s">
        <v>29</v>
      </c>
      <c r="C3289" s="20">
        <v>8</v>
      </c>
      <c r="D3289" s="20">
        <v>168</v>
      </c>
      <c r="E3289" s="20">
        <f t="shared" si="176"/>
        <v>1750</v>
      </c>
      <c r="F3289" s="20">
        <v>0</v>
      </c>
      <c r="G3289" s="20">
        <v>0</v>
      </c>
      <c r="H3289" s="20">
        <v>0</v>
      </c>
      <c r="I3289" s="20">
        <v>0</v>
      </c>
      <c r="J3289" s="20">
        <v>0</v>
      </c>
      <c r="K3289" s="20">
        <v>0</v>
      </c>
      <c r="L3289" s="20">
        <v>810</v>
      </c>
      <c r="M3289" s="20">
        <f t="shared" si="174"/>
        <v>101.25</v>
      </c>
      <c r="N3289" s="20">
        <v>3</v>
      </c>
      <c r="O3289" s="20">
        <v>0</v>
      </c>
      <c r="P3289" s="20">
        <v>0</v>
      </c>
      <c r="Q3289" s="20">
        <v>1164</v>
      </c>
      <c r="R3289" s="20">
        <f t="shared" si="175"/>
        <v>145.5</v>
      </c>
      <c r="S3289" s="5">
        <v>1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  <c r="Z3289" s="5">
        <v>0</v>
      </c>
      <c r="AA3289" s="5">
        <v>0</v>
      </c>
      <c r="AB3289" s="5">
        <v>0</v>
      </c>
      <c r="AC3289" s="5">
        <v>0</v>
      </c>
      <c r="AD3289" s="5">
        <v>0</v>
      </c>
      <c r="AE3289" s="115">
        <v>1262</v>
      </c>
      <c r="AF3289" s="5">
        <v>0</v>
      </c>
    </row>
    <row r="3290" spans="1:32" x14ac:dyDescent="0.25">
      <c r="A3290" s="2">
        <v>2010</v>
      </c>
      <c r="B3290" s="1" t="s">
        <v>37</v>
      </c>
      <c r="C3290" s="20">
        <v>5</v>
      </c>
      <c r="D3290" s="20">
        <v>244</v>
      </c>
      <c r="E3290" s="20">
        <f t="shared" si="176"/>
        <v>4066.6666666666665</v>
      </c>
      <c r="F3290" s="20">
        <v>24</v>
      </c>
      <c r="G3290" s="20">
        <v>0</v>
      </c>
      <c r="H3290" s="20">
        <v>0</v>
      </c>
      <c r="I3290" s="20">
        <v>0</v>
      </c>
      <c r="J3290" s="20">
        <v>0</v>
      </c>
      <c r="K3290" s="20">
        <v>0</v>
      </c>
      <c r="L3290" s="20">
        <v>147</v>
      </c>
      <c r="M3290" s="20">
        <f t="shared" si="174"/>
        <v>29.4</v>
      </c>
      <c r="N3290" s="20">
        <v>0</v>
      </c>
      <c r="O3290" s="20">
        <v>0</v>
      </c>
      <c r="P3290" s="20">
        <v>0</v>
      </c>
      <c r="Q3290" s="20">
        <v>1246</v>
      </c>
      <c r="R3290" s="20">
        <f t="shared" si="175"/>
        <v>249.2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0</v>
      </c>
      <c r="AD3290" s="5">
        <v>0</v>
      </c>
      <c r="AE3290" s="115">
        <v>99</v>
      </c>
      <c r="AF3290" s="5">
        <v>1</v>
      </c>
    </row>
    <row r="3291" spans="1:32" x14ac:dyDescent="0.25">
      <c r="A3291" s="2">
        <v>2010</v>
      </c>
      <c r="B3291" s="1" t="s">
        <v>30</v>
      </c>
      <c r="C3291" s="20">
        <v>5</v>
      </c>
      <c r="D3291" s="20">
        <v>85</v>
      </c>
      <c r="E3291" s="20">
        <f t="shared" si="176"/>
        <v>1416.6666666666667</v>
      </c>
      <c r="F3291" s="20">
        <v>0</v>
      </c>
      <c r="G3291" s="20">
        <v>0</v>
      </c>
      <c r="H3291" s="20">
        <v>0</v>
      </c>
      <c r="I3291" s="20">
        <v>0</v>
      </c>
      <c r="J3291" s="20">
        <v>0</v>
      </c>
      <c r="K3291" s="20">
        <v>0</v>
      </c>
      <c r="L3291" s="20">
        <v>1020</v>
      </c>
      <c r="M3291" s="20">
        <f t="shared" si="174"/>
        <v>204</v>
      </c>
      <c r="N3291" s="20">
        <v>11</v>
      </c>
      <c r="O3291" s="20">
        <v>4</v>
      </c>
      <c r="P3291" s="20">
        <v>1</v>
      </c>
      <c r="Q3291" s="20">
        <v>4037</v>
      </c>
      <c r="R3291" s="20">
        <f t="shared" si="175"/>
        <v>807.4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0</v>
      </c>
      <c r="AD3291" s="5">
        <v>0</v>
      </c>
      <c r="AE3291" s="115">
        <v>117</v>
      </c>
      <c r="AF3291" s="5">
        <v>1</v>
      </c>
    </row>
    <row r="3292" spans="1:32" x14ac:dyDescent="0.25">
      <c r="A3292" s="2">
        <v>2010</v>
      </c>
      <c r="B3292" s="1" t="s">
        <v>29</v>
      </c>
      <c r="C3292" s="23">
        <v>23</v>
      </c>
      <c r="D3292" s="23">
        <v>3069</v>
      </c>
      <c r="E3292" s="20">
        <f t="shared" si="176"/>
        <v>11119.565217391304</v>
      </c>
      <c r="F3292" s="23">
        <v>4150</v>
      </c>
      <c r="G3292" s="23">
        <v>0</v>
      </c>
      <c r="H3292" s="23">
        <v>0</v>
      </c>
      <c r="I3292" s="23">
        <v>0</v>
      </c>
      <c r="J3292" s="23">
        <v>0</v>
      </c>
      <c r="K3292" s="23">
        <v>0</v>
      </c>
      <c r="L3292" s="23">
        <v>1315</v>
      </c>
      <c r="M3292" s="20">
        <f t="shared" si="174"/>
        <v>57.173913043478258</v>
      </c>
      <c r="N3292" s="23">
        <v>7</v>
      </c>
      <c r="O3292" s="23">
        <v>0</v>
      </c>
      <c r="P3292" s="23">
        <v>0</v>
      </c>
      <c r="Q3292" s="23">
        <v>39854</v>
      </c>
      <c r="R3292" s="20">
        <f t="shared" si="175"/>
        <v>1732.7826086956522</v>
      </c>
      <c r="S3292" s="5">
        <v>1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0</v>
      </c>
      <c r="AD3292" s="5">
        <v>0</v>
      </c>
      <c r="AE3292" s="115">
        <v>10606</v>
      </c>
      <c r="AF3292" s="5">
        <v>0</v>
      </c>
    </row>
    <row r="3293" spans="1:32" x14ac:dyDescent="0.25">
      <c r="A3293" s="2">
        <v>2010</v>
      </c>
      <c r="B3293" s="1" t="s">
        <v>36</v>
      </c>
      <c r="C3293" s="23">
        <v>319</v>
      </c>
      <c r="D3293" s="23">
        <v>40706</v>
      </c>
      <c r="E3293" s="20">
        <f t="shared" si="176"/>
        <v>10633.751306165099</v>
      </c>
      <c r="F3293" s="23">
        <v>5056</v>
      </c>
      <c r="G3293" s="23">
        <v>2826</v>
      </c>
      <c r="H3293" s="23">
        <v>1279</v>
      </c>
      <c r="I3293" s="23">
        <v>0</v>
      </c>
      <c r="J3293" s="23">
        <v>0</v>
      </c>
      <c r="K3293" s="23">
        <v>0</v>
      </c>
      <c r="L3293" s="23">
        <v>17038</v>
      </c>
      <c r="M3293" s="20">
        <f t="shared" si="174"/>
        <v>53.410658307210028</v>
      </c>
      <c r="N3293" s="23">
        <v>51</v>
      </c>
      <c r="O3293" s="23">
        <v>5</v>
      </c>
      <c r="P3293" s="23">
        <v>5</v>
      </c>
      <c r="Q3293" s="23">
        <v>245156</v>
      </c>
      <c r="R3293" s="20">
        <f t="shared" si="175"/>
        <v>768.51410658307213</v>
      </c>
      <c r="S3293" s="5">
        <v>1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1</v>
      </c>
      <c r="AA3293" s="5">
        <v>0</v>
      </c>
      <c r="AB3293" s="5">
        <v>0</v>
      </c>
      <c r="AC3293" s="5">
        <v>1</v>
      </c>
      <c r="AD3293" s="5">
        <v>0</v>
      </c>
      <c r="AE3293" s="115">
        <v>93164</v>
      </c>
      <c r="AF3293" s="5">
        <v>0</v>
      </c>
    </row>
    <row r="3294" spans="1:32" x14ac:dyDescent="0.25">
      <c r="A3294" s="2">
        <v>2010</v>
      </c>
      <c r="B3294" s="1" t="s">
        <v>36</v>
      </c>
      <c r="C3294" s="23">
        <v>215</v>
      </c>
      <c r="D3294" s="23">
        <v>24645</v>
      </c>
      <c r="E3294" s="20">
        <f t="shared" si="176"/>
        <v>9552.3255813953492</v>
      </c>
      <c r="F3294" s="23">
        <v>2942</v>
      </c>
      <c r="G3294" s="23">
        <v>856</v>
      </c>
      <c r="H3294" s="23">
        <v>350</v>
      </c>
      <c r="I3294" s="23">
        <v>313</v>
      </c>
      <c r="J3294" s="23">
        <v>0</v>
      </c>
      <c r="K3294" s="23">
        <v>0</v>
      </c>
      <c r="L3294" s="23">
        <v>11448</v>
      </c>
      <c r="M3294" s="20">
        <f t="shared" si="174"/>
        <v>53.246511627906976</v>
      </c>
      <c r="N3294" s="23">
        <v>25</v>
      </c>
      <c r="O3294" s="23">
        <v>3</v>
      </c>
      <c r="P3294" s="23">
        <v>2</v>
      </c>
      <c r="Q3294" s="23">
        <v>90888</v>
      </c>
      <c r="R3294" s="20">
        <f t="shared" si="175"/>
        <v>422.73488372093021</v>
      </c>
      <c r="S3294" s="5">
        <v>1</v>
      </c>
      <c r="T3294" s="5">
        <v>0</v>
      </c>
      <c r="U3294" s="5">
        <v>1</v>
      </c>
      <c r="V3294" s="5">
        <v>1</v>
      </c>
      <c r="W3294" s="5">
        <v>1</v>
      </c>
      <c r="X3294" s="5">
        <v>0</v>
      </c>
      <c r="Y3294" s="5">
        <v>0</v>
      </c>
      <c r="Z3294" s="5">
        <v>1</v>
      </c>
      <c r="AA3294" s="5">
        <v>1</v>
      </c>
      <c r="AB3294" s="5">
        <v>0</v>
      </c>
      <c r="AC3294" s="5">
        <v>1</v>
      </c>
      <c r="AD3294" s="5">
        <v>0</v>
      </c>
      <c r="AE3294" s="115">
        <v>52003</v>
      </c>
      <c r="AF3294" s="5">
        <v>1</v>
      </c>
    </row>
    <row r="3295" spans="1:32" x14ac:dyDescent="0.25">
      <c r="A3295" s="2">
        <v>2010</v>
      </c>
      <c r="B3295" s="1" t="s">
        <v>36</v>
      </c>
      <c r="C3295" s="23">
        <v>55</v>
      </c>
      <c r="D3295" s="23">
        <v>5857</v>
      </c>
      <c r="E3295" s="20">
        <f t="shared" si="176"/>
        <v>8874.242424242424</v>
      </c>
      <c r="F3295" s="23">
        <v>9</v>
      </c>
      <c r="G3295" s="23">
        <v>0</v>
      </c>
      <c r="H3295" s="23">
        <v>0</v>
      </c>
      <c r="I3295" s="23">
        <v>0</v>
      </c>
      <c r="J3295" s="23">
        <v>0</v>
      </c>
      <c r="K3295" s="23">
        <v>0</v>
      </c>
      <c r="L3295" s="23">
        <v>3128</v>
      </c>
      <c r="M3295" s="20">
        <f t="shared" si="174"/>
        <v>56.872727272727275</v>
      </c>
      <c r="N3295" s="23">
        <v>7</v>
      </c>
      <c r="O3295" s="23">
        <v>0</v>
      </c>
      <c r="P3295" s="23">
        <v>0</v>
      </c>
      <c r="Q3295" s="23">
        <v>32786</v>
      </c>
      <c r="R3295" s="20">
        <f t="shared" si="175"/>
        <v>596.10909090909092</v>
      </c>
      <c r="S3295" s="5">
        <v>0</v>
      </c>
      <c r="T3295" s="5">
        <v>0</v>
      </c>
      <c r="U3295" s="5">
        <v>0</v>
      </c>
      <c r="V3295" s="5">
        <v>0</v>
      </c>
      <c r="W3295" s="5">
        <v>1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0</v>
      </c>
      <c r="AD3295" s="5">
        <v>0</v>
      </c>
      <c r="AE3295" s="115">
        <v>43049</v>
      </c>
      <c r="AF3295" s="5">
        <v>0</v>
      </c>
    </row>
    <row r="3296" spans="1:32" x14ac:dyDescent="0.25">
      <c r="A3296" s="2">
        <v>2010</v>
      </c>
      <c r="B3296" s="1" t="s">
        <v>31</v>
      </c>
      <c r="C3296" s="23">
        <v>61</v>
      </c>
      <c r="D3296" s="23">
        <v>10302</v>
      </c>
      <c r="E3296" s="20">
        <f t="shared" si="176"/>
        <v>14073.770491803278</v>
      </c>
      <c r="F3296" s="23">
        <v>2</v>
      </c>
      <c r="G3296" s="23">
        <v>2</v>
      </c>
      <c r="H3296" s="23">
        <v>0</v>
      </c>
      <c r="I3296" s="23">
        <v>0</v>
      </c>
      <c r="J3296" s="23">
        <v>0</v>
      </c>
      <c r="K3296" s="23">
        <v>0</v>
      </c>
      <c r="L3296" s="23">
        <v>1988</v>
      </c>
      <c r="M3296" s="20">
        <f t="shared" si="174"/>
        <v>32.590163934426229</v>
      </c>
      <c r="N3296" s="23">
        <v>2</v>
      </c>
      <c r="O3296" s="23">
        <v>0</v>
      </c>
      <c r="P3296" s="23">
        <v>0</v>
      </c>
      <c r="Q3296" s="23">
        <v>48170</v>
      </c>
      <c r="R3296" s="20">
        <f t="shared" si="175"/>
        <v>789.67213114754099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1</v>
      </c>
      <c r="AA3296" s="5">
        <v>0</v>
      </c>
      <c r="AB3296" s="5">
        <v>0</v>
      </c>
      <c r="AC3296" s="5">
        <v>0</v>
      </c>
      <c r="AD3296" s="5">
        <v>0</v>
      </c>
      <c r="AE3296" s="115">
        <v>19083</v>
      </c>
      <c r="AF3296" s="5">
        <v>1</v>
      </c>
    </row>
    <row r="3297" spans="1:32" x14ac:dyDescent="0.25">
      <c r="A3297" s="2">
        <v>2010</v>
      </c>
      <c r="B3297" s="1" t="s">
        <v>40</v>
      </c>
      <c r="C3297" s="23">
        <v>116</v>
      </c>
      <c r="D3297" s="23">
        <v>12790</v>
      </c>
      <c r="E3297" s="20">
        <f t="shared" si="176"/>
        <v>9188.218390804599</v>
      </c>
      <c r="F3297" s="23">
        <v>3952</v>
      </c>
      <c r="G3297" s="23">
        <v>1010</v>
      </c>
      <c r="H3297" s="23">
        <v>464</v>
      </c>
      <c r="I3297" s="23">
        <v>0</v>
      </c>
      <c r="J3297" s="23">
        <v>0</v>
      </c>
      <c r="K3297" s="23">
        <v>0</v>
      </c>
      <c r="L3297" s="23">
        <v>7631</v>
      </c>
      <c r="M3297" s="20">
        <f t="shared" si="174"/>
        <v>65.784482758620683</v>
      </c>
      <c r="N3297" s="23">
        <v>18</v>
      </c>
      <c r="O3297" s="23">
        <v>4</v>
      </c>
      <c r="P3297" s="23">
        <v>4</v>
      </c>
      <c r="Q3297" s="23">
        <v>147268</v>
      </c>
      <c r="R3297" s="20">
        <f t="shared" si="175"/>
        <v>1269.5517241379309</v>
      </c>
      <c r="S3297" s="5">
        <v>1</v>
      </c>
      <c r="T3297" s="5">
        <v>0</v>
      </c>
      <c r="U3297" s="5">
        <v>1</v>
      </c>
      <c r="V3297" s="5">
        <v>0</v>
      </c>
      <c r="W3297" s="5">
        <v>0</v>
      </c>
      <c r="X3297" s="5">
        <v>0</v>
      </c>
      <c r="Y3297" s="5">
        <v>0</v>
      </c>
      <c r="Z3297" s="5">
        <v>1</v>
      </c>
      <c r="AA3297" s="5">
        <v>0</v>
      </c>
      <c r="AB3297" s="5">
        <v>0</v>
      </c>
      <c r="AC3297" s="5">
        <v>1</v>
      </c>
      <c r="AD3297" s="5">
        <v>0</v>
      </c>
      <c r="AE3297" s="115">
        <v>62066</v>
      </c>
      <c r="AF3297" s="5">
        <v>0</v>
      </c>
    </row>
    <row r="3298" spans="1:32" x14ac:dyDescent="0.25">
      <c r="A3298" s="2">
        <v>2010</v>
      </c>
      <c r="B3298" s="1" t="s">
        <v>29</v>
      </c>
      <c r="C3298" s="23">
        <v>60</v>
      </c>
      <c r="D3298" s="23">
        <v>10065</v>
      </c>
      <c r="E3298" s="20">
        <f t="shared" si="176"/>
        <v>13979.166666666666</v>
      </c>
      <c r="F3298" s="23">
        <v>2655</v>
      </c>
      <c r="G3298" s="23">
        <v>697</v>
      </c>
      <c r="H3298" s="23">
        <v>480</v>
      </c>
      <c r="I3298" s="23">
        <v>0</v>
      </c>
      <c r="J3298" s="23">
        <v>0</v>
      </c>
      <c r="K3298" s="23">
        <v>0</v>
      </c>
      <c r="L3298" s="23">
        <v>5778</v>
      </c>
      <c r="M3298" s="20">
        <f t="shared" si="174"/>
        <v>96.3</v>
      </c>
      <c r="N3298" s="23">
        <v>24</v>
      </c>
      <c r="O3298" s="23">
        <v>4</v>
      </c>
      <c r="P3298" s="23">
        <v>3</v>
      </c>
      <c r="Q3298" s="23">
        <v>300466</v>
      </c>
      <c r="R3298" s="20">
        <f t="shared" si="175"/>
        <v>5007.7666666666664</v>
      </c>
      <c r="S3298" s="5">
        <v>1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1</v>
      </c>
      <c r="AA3298" s="5">
        <v>0</v>
      </c>
      <c r="AB3298" s="5">
        <v>0</v>
      </c>
      <c r="AC3298" s="5">
        <v>1</v>
      </c>
      <c r="AD3298" s="5">
        <v>0</v>
      </c>
      <c r="AE3298" s="115">
        <v>48625</v>
      </c>
      <c r="AF3298" s="5">
        <v>0</v>
      </c>
    </row>
    <row r="3299" spans="1:32" x14ac:dyDescent="0.25">
      <c r="A3299" s="2">
        <v>2010</v>
      </c>
      <c r="B3299" s="1" t="s">
        <v>29</v>
      </c>
      <c r="C3299" s="23">
        <v>98</v>
      </c>
      <c r="D3299" s="23">
        <v>9476</v>
      </c>
      <c r="E3299" s="20">
        <f t="shared" si="176"/>
        <v>8057.8231292517003</v>
      </c>
      <c r="F3299" s="23">
        <v>1408</v>
      </c>
      <c r="G3299" s="23">
        <v>139</v>
      </c>
      <c r="H3299" s="23">
        <v>94</v>
      </c>
      <c r="I3299" s="23">
        <v>0</v>
      </c>
      <c r="J3299" s="23">
        <v>0</v>
      </c>
      <c r="K3299" s="23">
        <v>0</v>
      </c>
      <c r="L3299" s="23">
        <v>1760</v>
      </c>
      <c r="M3299" s="20">
        <f t="shared" si="174"/>
        <v>17.959183673469386</v>
      </c>
      <c r="N3299" s="23">
        <v>7</v>
      </c>
      <c r="O3299" s="23">
        <v>2</v>
      </c>
      <c r="P3299" s="23">
        <v>0</v>
      </c>
      <c r="Q3299" s="23">
        <v>21928</v>
      </c>
      <c r="R3299" s="20">
        <f t="shared" si="175"/>
        <v>223.75510204081633</v>
      </c>
      <c r="S3299" s="5">
        <v>1</v>
      </c>
      <c r="T3299" s="5">
        <v>0</v>
      </c>
      <c r="U3299" s="5">
        <v>1</v>
      </c>
      <c r="V3299" s="5">
        <v>1</v>
      </c>
      <c r="W3299" s="5">
        <v>0</v>
      </c>
      <c r="X3299" s="5">
        <v>0</v>
      </c>
      <c r="Y3299" s="5">
        <v>0</v>
      </c>
      <c r="Z3299" s="5">
        <v>1</v>
      </c>
      <c r="AA3299" s="5">
        <v>0</v>
      </c>
      <c r="AB3299" s="5">
        <v>0</v>
      </c>
      <c r="AC3299" s="5">
        <v>1</v>
      </c>
      <c r="AD3299" s="5">
        <v>0</v>
      </c>
      <c r="AE3299" s="115">
        <v>31809</v>
      </c>
      <c r="AF3299" s="5">
        <v>0</v>
      </c>
    </row>
    <row r="3300" spans="1:32" x14ac:dyDescent="0.25">
      <c r="A3300" s="2">
        <v>2010</v>
      </c>
      <c r="B3300" s="1" t="s">
        <v>29</v>
      </c>
      <c r="C3300" s="23">
        <v>65</v>
      </c>
      <c r="D3300" s="23">
        <v>9458</v>
      </c>
      <c r="E3300" s="20">
        <f t="shared" si="176"/>
        <v>12125.641025641025</v>
      </c>
      <c r="F3300" s="23">
        <v>8981</v>
      </c>
      <c r="G3300" s="23">
        <v>694</v>
      </c>
      <c r="H3300" s="23">
        <v>0</v>
      </c>
      <c r="I3300" s="23">
        <v>0</v>
      </c>
      <c r="J3300" s="23">
        <v>0</v>
      </c>
      <c r="K3300" s="23">
        <v>0</v>
      </c>
      <c r="L3300" s="23">
        <v>7412</v>
      </c>
      <c r="M3300" s="20">
        <f t="shared" si="174"/>
        <v>114.03076923076924</v>
      </c>
      <c r="N3300" s="23">
        <v>19</v>
      </c>
      <c r="O3300" s="23">
        <v>4</v>
      </c>
      <c r="P3300" s="23">
        <v>0</v>
      </c>
      <c r="Q3300" s="23">
        <v>229294</v>
      </c>
      <c r="R3300" s="20">
        <f t="shared" si="175"/>
        <v>3527.6</v>
      </c>
      <c r="S3300" s="5">
        <v>1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1</v>
      </c>
      <c r="AA3300" s="5">
        <v>0</v>
      </c>
      <c r="AB3300" s="5">
        <v>0</v>
      </c>
      <c r="AC3300" s="5">
        <v>0</v>
      </c>
      <c r="AD3300" s="5">
        <v>0</v>
      </c>
      <c r="AE3300" s="115">
        <v>40376</v>
      </c>
      <c r="AF3300" s="5">
        <v>1</v>
      </c>
    </row>
    <row r="3301" spans="1:32" x14ac:dyDescent="0.25">
      <c r="A3301" s="2">
        <v>2010</v>
      </c>
      <c r="B3301" s="1" t="s">
        <v>29</v>
      </c>
      <c r="C3301" s="23">
        <v>323</v>
      </c>
      <c r="D3301" s="23">
        <v>60834</v>
      </c>
      <c r="E3301" s="20">
        <f t="shared" si="176"/>
        <v>15695.046439628482</v>
      </c>
      <c r="F3301" s="23">
        <v>4898</v>
      </c>
      <c r="G3301" s="23">
        <v>2092</v>
      </c>
      <c r="H3301" s="23">
        <v>902</v>
      </c>
      <c r="I3301" s="23">
        <v>0</v>
      </c>
      <c r="J3301" s="23">
        <v>0</v>
      </c>
      <c r="K3301" s="23">
        <v>0</v>
      </c>
      <c r="L3301" s="23">
        <v>27140</v>
      </c>
      <c r="M3301" s="20">
        <f t="shared" si="174"/>
        <v>84.024767801857578</v>
      </c>
      <c r="N3301" s="23">
        <v>56</v>
      </c>
      <c r="O3301" s="23">
        <v>3</v>
      </c>
      <c r="P3301" s="23">
        <v>5</v>
      </c>
      <c r="Q3301" s="23">
        <v>455088</v>
      </c>
      <c r="R3301" s="20">
        <f t="shared" si="175"/>
        <v>1408.9411764705883</v>
      </c>
      <c r="S3301" s="5">
        <v>1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1</v>
      </c>
      <c r="AA3301" s="5">
        <v>0</v>
      </c>
      <c r="AB3301" s="5">
        <v>0</v>
      </c>
      <c r="AC3301" s="5">
        <v>1</v>
      </c>
      <c r="AD3301" s="5">
        <v>0</v>
      </c>
      <c r="AE3301" s="115">
        <v>141162</v>
      </c>
      <c r="AF3301" s="5">
        <v>1</v>
      </c>
    </row>
    <row r="3302" spans="1:32" x14ac:dyDescent="0.25">
      <c r="A3302" s="2">
        <v>2010</v>
      </c>
      <c r="B3302" s="1" t="s">
        <v>40</v>
      </c>
      <c r="C3302" s="23">
        <v>105</v>
      </c>
      <c r="D3302" s="23">
        <v>11056</v>
      </c>
      <c r="E3302" s="20">
        <f t="shared" si="176"/>
        <v>8774.6031746031731</v>
      </c>
      <c r="F3302" s="23">
        <v>2937</v>
      </c>
      <c r="G3302" s="23">
        <v>384</v>
      </c>
      <c r="H3302" s="23">
        <v>176</v>
      </c>
      <c r="I3302" s="23">
        <v>0</v>
      </c>
      <c r="J3302" s="23">
        <v>0</v>
      </c>
      <c r="K3302" s="23">
        <v>0</v>
      </c>
      <c r="L3302" s="23">
        <v>8685</v>
      </c>
      <c r="M3302" s="20">
        <f t="shared" si="174"/>
        <v>82.714285714285708</v>
      </c>
      <c r="N3302" s="23">
        <v>24</v>
      </c>
      <c r="O3302" s="23">
        <v>9</v>
      </c>
      <c r="P3302" s="23">
        <v>2</v>
      </c>
      <c r="Q3302" s="23">
        <v>188607</v>
      </c>
      <c r="R3302" s="20">
        <f t="shared" si="175"/>
        <v>1796.2571428571428</v>
      </c>
      <c r="S3302" s="5">
        <v>1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1</v>
      </c>
      <c r="AA3302" s="5">
        <v>0</v>
      </c>
      <c r="AB3302" s="5">
        <v>0</v>
      </c>
      <c r="AC3302" s="5">
        <v>1</v>
      </c>
      <c r="AD3302" s="5">
        <v>0</v>
      </c>
      <c r="AE3302" s="115">
        <v>33810</v>
      </c>
      <c r="AF3302" s="5">
        <v>0</v>
      </c>
    </row>
    <row r="3303" spans="1:32" x14ac:dyDescent="0.25">
      <c r="A3303" s="2">
        <v>2010</v>
      </c>
      <c r="B3303" s="1" t="s">
        <v>30</v>
      </c>
      <c r="C3303" s="20">
        <v>13</v>
      </c>
      <c r="D3303" s="20">
        <v>899</v>
      </c>
      <c r="E3303" s="20">
        <f t="shared" si="176"/>
        <v>5762.8205128205136</v>
      </c>
      <c r="F3303" s="20">
        <v>748</v>
      </c>
      <c r="G3303" s="20">
        <v>150</v>
      </c>
      <c r="H3303" s="20">
        <v>75</v>
      </c>
      <c r="I3303" s="20">
        <v>0</v>
      </c>
      <c r="J3303" s="20">
        <v>0</v>
      </c>
      <c r="K3303" s="20">
        <v>0</v>
      </c>
      <c r="L3303" s="20">
        <v>618</v>
      </c>
      <c r="M3303" s="20">
        <f t="shared" si="174"/>
        <v>47.53846153846154</v>
      </c>
      <c r="N3303" s="20">
        <v>5</v>
      </c>
      <c r="O3303" s="20">
        <v>0</v>
      </c>
      <c r="P3303" s="20">
        <v>0</v>
      </c>
      <c r="Q3303" s="20">
        <v>3716</v>
      </c>
      <c r="R3303" s="20">
        <f t="shared" si="175"/>
        <v>285.84615384615387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1</v>
      </c>
      <c r="AA3303" s="5">
        <v>0</v>
      </c>
      <c r="AB3303" s="5">
        <v>0</v>
      </c>
      <c r="AC3303" s="5">
        <v>1</v>
      </c>
      <c r="AD3303" s="5">
        <v>0</v>
      </c>
      <c r="AE3303" s="115">
        <v>3231</v>
      </c>
      <c r="AF3303" s="5">
        <v>0</v>
      </c>
    </row>
    <row r="3304" spans="1:32" x14ac:dyDescent="0.25">
      <c r="A3304" s="2">
        <v>2010</v>
      </c>
      <c r="B3304" s="1" t="s">
        <v>29</v>
      </c>
      <c r="C3304" s="20">
        <v>14</v>
      </c>
      <c r="D3304" s="20">
        <v>831</v>
      </c>
      <c r="E3304" s="20">
        <f t="shared" si="176"/>
        <v>4946.4285714285716</v>
      </c>
      <c r="F3304" s="20">
        <v>320</v>
      </c>
      <c r="G3304" s="20">
        <v>78</v>
      </c>
      <c r="H3304" s="20">
        <v>53</v>
      </c>
      <c r="I3304" s="20">
        <v>37</v>
      </c>
      <c r="J3304" s="20">
        <v>0</v>
      </c>
      <c r="K3304" s="20">
        <v>0</v>
      </c>
      <c r="L3304" s="20">
        <v>1489</v>
      </c>
      <c r="M3304" s="20">
        <f t="shared" si="174"/>
        <v>106.35714285714286</v>
      </c>
      <c r="N3304" s="20">
        <v>7</v>
      </c>
      <c r="O3304" s="20">
        <v>2</v>
      </c>
      <c r="P3304" s="20">
        <v>1</v>
      </c>
      <c r="Q3304" s="20">
        <v>4733</v>
      </c>
      <c r="R3304" s="20">
        <f t="shared" si="175"/>
        <v>338.07142857142856</v>
      </c>
      <c r="S3304" s="5">
        <v>1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1</v>
      </c>
      <c r="AA3304" s="5">
        <v>1</v>
      </c>
      <c r="AB3304" s="5">
        <v>0</v>
      </c>
      <c r="AC3304" s="5">
        <v>1</v>
      </c>
      <c r="AD3304" s="5">
        <v>0</v>
      </c>
      <c r="AE3304" s="115">
        <v>2414</v>
      </c>
      <c r="AF3304" s="5">
        <v>0</v>
      </c>
    </row>
    <row r="3305" spans="1:32" x14ac:dyDescent="0.25">
      <c r="A3305" s="2">
        <v>2010</v>
      </c>
      <c r="B3305" s="1" t="s">
        <v>38</v>
      </c>
      <c r="C3305" s="20">
        <v>9</v>
      </c>
      <c r="D3305" s="20">
        <v>495</v>
      </c>
      <c r="E3305" s="20">
        <f t="shared" si="176"/>
        <v>4583.333333333333</v>
      </c>
      <c r="F3305" s="20">
        <v>662</v>
      </c>
      <c r="G3305" s="20">
        <v>173</v>
      </c>
      <c r="H3305" s="20">
        <v>81</v>
      </c>
      <c r="I3305" s="20">
        <v>0</v>
      </c>
      <c r="J3305" s="20">
        <v>0</v>
      </c>
      <c r="K3305" s="20">
        <v>0</v>
      </c>
      <c r="L3305" s="20">
        <v>1229</v>
      </c>
      <c r="M3305" s="20">
        <f t="shared" si="174"/>
        <v>136.55555555555554</v>
      </c>
      <c r="N3305" s="20">
        <v>4</v>
      </c>
      <c r="O3305" s="20">
        <v>1</v>
      </c>
      <c r="P3305" s="20">
        <v>0</v>
      </c>
      <c r="Q3305" s="20">
        <v>1219</v>
      </c>
      <c r="R3305" s="20">
        <f t="shared" si="175"/>
        <v>135.44444444444446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1</v>
      </c>
      <c r="AA3305" s="5">
        <v>0</v>
      </c>
      <c r="AB3305" s="5">
        <v>0</v>
      </c>
      <c r="AC3305" s="5">
        <v>1</v>
      </c>
      <c r="AD3305" s="5">
        <v>0</v>
      </c>
      <c r="AE3305" s="115">
        <v>1261</v>
      </c>
      <c r="AF3305" s="5">
        <v>1</v>
      </c>
    </row>
    <row r="3306" spans="1:32" x14ac:dyDescent="0.25">
      <c r="A3306" s="2">
        <v>2010</v>
      </c>
      <c r="B3306" s="1" t="s">
        <v>29</v>
      </c>
      <c r="C3306" s="20">
        <v>12</v>
      </c>
      <c r="D3306" s="20">
        <v>1307</v>
      </c>
      <c r="E3306" s="20">
        <f t="shared" si="176"/>
        <v>9076.3888888888887</v>
      </c>
      <c r="F3306" s="20">
        <v>11</v>
      </c>
      <c r="G3306" s="20">
        <v>0</v>
      </c>
      <c r="H3306" s="20">
        <v>0</v>
      </c>
      <c r="I3306" s="20">
        <v>92</v>
      </c>
      <c r="J3306" s="20">
        <v>0</v>
      </c>
      <c r="K3306" s="20">
        <v>0</v>
      </c>
      <c r="L3306" s="20">
        <v>1035</v>
      </c>
      <c r="M3306" s="20">
        <f t="shared" si="174"/>
        <v>86.25</v>
      </c>
      <c r="N3306" s="20">
        <v>2</v>
      </c>
      <c r="O3306" s="20">
        <v>0</v>
      </c>
      <c r="P3306" s="20">
        <v>0</v>
      </c>
      <c r="Q3306" s="20">
        <v>8768</v>
      </c>
      <c r="R3306" s="20">
        <f t="shared" si="175"/>
        <v>730.66666666666663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1</v>
      </c>
      <c r="AB3306" s="5">
        <v>0</v>
      </c>
      <c r="AC3306" s="5">
        <v>0</v>
      </c>
      <c r="AD3306" s="5">
        <v>0</v>
      </c>
      <c r="AE3306" s="115">
        <v>3626</v>
      </c>
      <c r="AF3306" s="5">
        <v>1</v>
      </c>
    </row>
    <row r="3307" spans="1:32" x14ac:dyDescent="0.25">
      <c r="A3307" s="2">
        <v>2010</v>
      </c>
      <c r="B3307" s="1" t="s">
        <v>29</v>
      </c>
      <c r="C3307" s="20">
        <v>10</v>
      </c>
      <c r="D3307" s="20">
        <v>593</v>
      </c>
      <c r="E3307" s="20">
        <f t="shared" si="176"/>
        <v>4941.6666666666661</v>
      </c>
      <c r="F3307" s="20">
        <v>1411</v>
      </c>
      <c r="G3307" s="20">
        <v>0</v>
      </c>
      <c r="H3307" s="20">
        <v>0</v>
      </c>
      <c r="I3307" s="20">
        <v>0</v>
      </c>
      <c r="J3307" s="20">
        <v>0</v>
      </c>
      <c r="K3307" s="20">
        <v>0</v>
      </c>
      <c r="L3307" s="20">
        <v>2055</v>
      </c>
      <c r="M3307" s="20">
        <f t="shared" si="174"/>
        <v>205.5</v>
      </c>
      <c r="N3307" s="20">
        <v>6</v>
      </c>
      <c r="O3307" s="20">
        <v>333</v>
      </c>
      <c r="P3307" s="20">
        <v>0</v>
      </c>
      <c r="Q3307" s="20">
        <v>8861</v>
      </c>
      <c r="R3307" s="20">
        <f t="shared" si="175"/>
        <v>886.1</v>
      </c>
      <c r="S3307" s="5">
        <v>1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0</v>
      </c>
      <c r="AD3307" s="5">
        <v>0</v>
      </c>
      <c r="AE3307" s="115">
        <v>3465</v>
      </c>
      <c r="AF3307" s="5">
        <v>0</v>
      </c>
    </row>
    <row r="3308" spans="1:32" x14ac:dyDescent="0.25">
      <c r="A3308" s="2">
        <v>2010</v>
      </c>
      <c r="B3308" s="1" t="s">
        <v>29</v>
      </c>
      <c r="C3308" s="20">
        <v>7</v>
      </c>
      <c r="D3308" s="20">
        <v>386</v>
      </c>
      <c r="E3308" s="20">
        <f t="shared" si="176"/>
        <v>4595.2380952380954</v>
      </c>
      <c r="F3308" s="20">
        <v>608</v>
      </c>
      <c r="G3308" s="20">
        <v>171</v>
      </c>
      <c r="H3308" s="20">
        <v>78</v>
      </c>
      <c r="I3308" s="20">
        <v>0</v>
      </c>
      <c r="J3308" s="20">
        <v>0</v>
      </c>
      <c r="K3308" s="20">
        <v>0</v>
      </c>
      <c r="L3308" s="20">
        <v>1135</v>
      </c>
      <c r="M3308" s="20">
        <f t="shared" si="174"/>
        <v>162.14285714285714</v>
      </c>
      <c r="N3308" s="20">
        <v>4</v>
      </c>
      <c r="O3308" s="20">
        <v>2</v>
      </c>
      <c r="P3308" s="20">
        <v>0</v>
      </c>
      <c r="Q3308" s="20">
        <v>2470</v>
      </c>
      <c r="R3308" s="20">
        <f t="shared" si="175"/>
        <v>352.85714285714283</v>
      </c>
      <c r="S3308" s="5">
        <v>1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1</v>
      </c>
      <c r="AA3308" s="5">
        <v>0</v>
      </c>
      <c r="AB3308" s="5">
        <v>0</v>
      </c>
      <c r="AC3308" s="5">
        <v>1</v>
      </c>
      <c r="AD3308" s="5">
        <v>0</v>
      </c>
      <c r="AE3308" s="115">
        <v>4254</v>
      </c>
      <c r="AF3308" s="5">
        <v>1</v>
      </c>
    </row>
    <row r="3309" spans="1:32" x14ac:dyDescent="0.25">
      <c r="A3309" s="2">
        <v>2010</v>
      </c>
      <c r="B3309" s="1" t="s">
        <v>29</v>
      </c>
      <c r="C3309" s="20">
        <v>69</v>
      </c>
      <c r="D3309" s="20">
        <v>5540</v>
      </c>
      <c r="E3309" s="20">
        <f t="shared" si="176"/>
        <v>6690.8212560386464</v>
      </c>
      <c r="F3309" s="20">
        <v>3886</v>
      </c>
      <c r="G3309" s="20">
        <v>451</v>
      </c>
      <c r="H3309" s="20">
        <v>258</v>
      </c>
      <c r="I3309" s="20">
        <v>0</v>
      </c>
      <c r="J3309" s="20">
        <v>0</v>
      </c>
      <c r="K3309" s="20">
        <v>0</v>
      </c>
      <c r="L3309" s="20">
        <v>6495</v>
      </c>
      <c r="M3309" s="20">
        <f t="shared" si="174"/>
        <v>94.130434782608702</v>
      </c>
      <c r="N3309" s="20">
        <v>11</v>
      </c>
      <c r="O3309" s="20">
        <v>5</v>
      </c>
      <c r="P3309" s="20">
        <v>0</v>
      </c>
      <c r="Q3309" s="20">
        <v>70065</v>
      </c>
      <c r="R3309" s="20">
        <f t="shared" si="175"/>
        <v>1015.4347826086956</v>
      </c>
      <c r="S3309" s="5">
        <v>1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1</v>
      </c>
      <c r="AA3309" s="5">
        <v>0</v>
      </c>
      <c r="AB3309" s="5">
        <v>0</v>
      </c>
      <c r="AC3309" s="5">
        <v>1</v>
      </c>
      <c r="AD3309" s="5">
        <v>0</v>
      </c>
      <c r="AE3309" s="115">
        <v>20196</v>
      </c>
      <c r="AF3309" s="5">
        <v>0</v>
      </c>
    </row>
    <row r="3310" spans="1:32" x14ac:dyDescent="0.25">
      <c r="A3310" s="2">
        <v>2010</v>
      </c>
      <c r="B3310" s="1" t="s">
        <v>30</v>
      </c>
      <c r="C3310" s="20">
        <v>46</v>
      </c>
      <c r="D3310" s="20">
        <v>3184</v>
      </c>
      <c r="E3310" s="20">
        <f t="shared" si="176"/>
        <v>5768.115942028985</v>
      </c>
      <c r="F3310" s="20">
        <v>1995</v>
      </c>
      <c r="G3310" s="20">
        <v>311</v>
      </c>
      <c r="H3310" s="20">
        <v>111</v>
      </c>
      <c r="I3310" s="20">
        <v>0</v>
      </c>
      <c r="J3310" s="20">
        <v>0</v>
      </c>
      <c r="K3310" s="20">
        <v>0</v>
      </c>
      <c r="L3310" s="20">
        <v>4425</v>
      </c>
      <c r="M3310" s="20">
        <f t="shared" si="174"/>
        <v>96.195652173913047</v>
      </c>
      <c r="N3310" s="20">
        <v>14</v>
      </c>
      <c r="O3310" s="20">
        <v>5</v>
      </c>
      <c r="P3310" s="20">
        <v>0</v>
      </c>
      <c r="Q3310" s="20">
        <v>38875</v>
      </c>
      <c r="R3310" s="20">
        <f t="shared" si="175"/>
        <v>845.10869565217388</v>
      </c>
      <c r="S3310" s="5">
        <v>1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1</v>
      </c>
      <c r="AA3310" s="5">
        <v>0</v>
      </c>
      <c r="AB3310" s="5">
        <v>0</v>
      </c>
      <c r="AC3310" s="5">
        <v>1</v>
      </c>
      <c r="AD3310" s="5">
        <v>0</v>
      </c>
      <c r="AE3310" s="115">
        <v>10545</v>
      </c>
      <c r="AF3310" s="5">
        <v>1</v>
      </c>
    </row>
    <row r="3311" spans="1:32" x14ac:dyDescent="0.25">
      <c r="A3311" s="2">
        <v>2010</v>
      </c>
      <c r="B3311" s="1" t="s">
        <v>30</v>
      </c>
      <c r="C3311" s="20">
        <v>93</v>
      </c>
      <c r="D3311" s="20">
        <v>8594</v>
      </c>
      <c r="E3311" s="20">
        <f t="shared" si="176"/>
        <v>7700.7168458781362</v>
      </c>
      <c r="F3311" s="20">
        <v>4488</v>
      </c>
      <c r="G3311" s="20">
        <v>611</v>
      </c>
      <c r="H3311" s="20">
        <v>311</v>
      </c>
      <c r="I3311" s="20">
        <v>0</v>
      </c>
      <c r="J3311" s="20">
        <v>0</v>
      </c>
      <c r="K3311" s="20">
        <v>0</v>
      </c>
      <c r="L3311" s="20">
        <v>3688</v>
      </c>
      <c r="M3311" s="20">
        <f t="shared" ref="M3311:M3374" si="177">L3311/C3311</f>
        <v>39.655913978494624</v>
      </c>
      <c r="N3311" s="20">
        <v>11</v>
      </c>
      <c r="O3311" s="20">
        <v>1</v>
      </c>
      <c r="P3311" s="20">
        <v>1</v>
      </c>
      <c r="Q3311" s="20">
        <v>38430</v>
      </c>
      <c r="R3311" s="20">
        <f t="shared" ref="R3311:R3374" si="178">Q3311/C3311</f>
        <v>413.22580645161293</v>
      </c>
      <c r="S3311" s="5">
        <v>1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1</v>
      </c>
      <c r="AA3311" s="5">
        <v>0</v>
      </c>
      <c r="AB3311" s="5">
        <v>0</v>
      </c>
      <c r="AC3311" s="5">
        <v>1</v>
      </c>
      <c r="AD3311" s="5">
        <v>0</v>
      </c>
      <c r="AE3311" s="115">
        <v>15615</v>
      </c>
      <c r="AF3311" s="5">
        <v>0</v>
      </c>
    </row>
    <row r="3312" spans="1:32" x14ac:dyDescent="0.25">
      <c r="A3312" s="2">
        <v>2010</v>
      </c>
      <c r="B3312" s="1" t="s">
        <v>33</v>
      </c>
      <c r="C3312" s="20">
        <v>10</v>
      </c>
      <c r="D3312" s="20">
        <v>794</v>
      </c>
      <c r="E3312" s="20">
        <f t="shared" si="176"/>
        <v>6616.666666666667</v>
      </c>
      <c r="F3312" s="20">
        <v>966</v>
      </c>
      <c r="G3312" s="20">
        <v>61</v>
      </c>
      <c r="H3312" s="20">
        <v>1</v>
      </c>
      <c r="I3312" s="20">
        <v>430</v>
      </c>
      <c r="J3312" s="20">
        <v>0</v>
      </c>
      <c r="K3312" s="20">
        <v>0</v>
      </c>
      <c r="L3312" s="20">
        <v>2188</v>
      </c>
      <c r="M3312" s="20">
        <f t="shared" si="177"/>
        <v>218.8</v>
      </c>
      <c r="N3312" s="20">
        <v>7</v>
      </c>
      <c r="O3312" s="20">
        <v>3</v>
      </c>
      <c r="P3312" s="20">
        <v>0</v>
      </c>
      <c r="Q3312" s="20">
        <v>5535</v>
      </c>
      <c r="R3312" s="20">
        <f t="shared" si="178"/>
        <v>553.5</v>
      </c>
      <c r="S3312" s="5">
        <v>1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  <c r="Z3312" s="5">
        <v>1</v>
      </c>
      <c r="AA3312" s="5">
        <v>1</v>
      </c>
      <c r="AB3312" s="5">
        <v>0</v>
      </c>
      <c r="AC3312" s="5">
        <v>1</v>
      </c>
      <c r="AD3312" s="5">
        <v>0</v>
      </c>
      <c r="AE3312" s="115">
        <v>2334</v>
      </c>
      <c r="AF3312" s="5">
        <v>1</v>
      </c>
    </row>
    <row r="3313" spans="1:32" x14ac:dyDescent="0.25">
      <c r="A3313" s="2">
        <v>2010</v>
      </c>
      <c r="B3313" s="1" t="s">
        <v>30</v>
      </c>
      <c r="C3313" s="20">
        <v>4</v>
      </c>
      <c r="D3313" s="20">
        <v>304</v>
      </c>
      <c r="E3313" s="20">
        <f t="shared" si="176"/>
        <v>6333.333333333333</v>
      </c>
      <c r="F3313" s="20">
        <v>330</v>
      </c>
      <c r="G3313" s="20">
        <v>0</v>
      </c>
      <c r="H3313" s="20">
        <v>0</v>
      </c>
      <c r="I3313" s="20">
        <v>0</v>
      </c>
      <c r="J3313" s="20">
        <v>0</v>
      </c>
      <c r="K3313" s="20">
        <v>0</v>
      </c>
      <c r="L3313" s="20">
        <v>801</v>
      </c>
      <c r="M3313" s="20">
        <f t="shared" si="177"/>
        <v>200.25</v>
      </c>
      <c r="N3313" s="20">
        <v>4</v>
      </c>
      <c r="O3313" s="20">
        <v>2</v>
      </c>
      <c r="P3313" s="20">
        <v>0</v>
      </c>
      <c r="Q3313" s="20">
        <v>647</v>
      </c>
      <c r="R3313" s="20">
        <f t="shared" si="178"/>
        <v>161.75</v>
      </c>
      <c r="S3313" s="5">
        <v>1</v>
      </c>
      <c r="T3313" s="5">
        <v>0</v>
      </c>
      <c r="U3313" s="5">
        <v>1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115">
        <v>813</v>
      </c>
      <c r="AF3313" s="5">
        <v>0</v>
      </c>
    </row>
    <row r="3314" spans="1:32" x14ac:dyDescent="0.25">
      <c r="A3314" s="2">
        <v>2010</v>
      </c>
      <c r="B3314" s="1" t="s">
        <v>29</v>
      </c>
      <c r="C3314" s="20">
        <v>110</v>
      </c>
      <c r="D3314" s="20">
        <v>7336</v>
      </c>
      <c r="E3314" s="20">
        <f t="shared" si="176"/>
        <v>5557.575757575758</v>
      </c>
      <c r="F3314" s="20">
        <v>2736</v>
      </c>
      <c r="G3314" s="20">
        <v>991</v>
      </c>
      <c r="H3314" s="20">
        <v>413</v>
      </c>
      <c r="I3314" s="20">
        <v>0</v>
      </c>
      <c r="J3314" s="20">
        <v>0</v>
      </c>
      <c r="K3314" s="20">
        <v>0</v>
      </c>
      <c r="L3314" s="20">
        <v>4796</v>
      </c>
      <c r="M3314" s="20">
        <f t="shared" si="177"/>
        <v>43.6</v>
      </c>
      <c r="N3314" s="20">
        <v>16</v>
      </c>
      <c r="O3314" s="20">
        <v>6</v>
      </c>
      <c r="P3314" s="20">
        <v>0</v>
      </c>
      <c r="Q3314" s="20">
        <v>77316</v>
      </c>
      <c r="R3314" s="20">
        <f t="shared" si="178"/>
        <v>702.87272727272727</v>
      </c>
      <c r="S3314" s="5">
        <v>1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1</v>
      </c>
      <c r="AA3314" s="5">
        <v>0</v>
      </c>
      <c r="AB3314" s="5">
        <v>0</v>
      </c>
      <c r="AC3314" s="5">
        <v>1</v>
      </c>
      <c r="AD3314" s="5">
        <v>0</v>
      </c>
      <c r="AE3314" s="115">
        <v>20831</v>
      </c>
      <c r="AF3314" s="5">
        <v>0</v>
      </c>
    </row>
    <row r="3315" spans="1:32" x14ac:dyDescent="0.25">
      <c r="A3315" s="2">
        <v>2010</v>
      </c>
      <c r="B3315" s="1" t="s">
        <v>29</v>
      </c>
      <c r="C3315" s="20">
        <v>53</v>
      </c>
      <c r="D3315" s="20">
        <v>3743</v>
      </c>
      <c r="E3315" s="20">
        <f t="shared" si="176"/>
        <v>5885.2201257861634</v>
      </c>
      <c r="F3315" s="20">
        <v>688</v>
      </c>
      <c r="G3315" s="20">
        <v>356</v>
      </c>
      <c r="H3315" s="20">
        <v>219</v>
      </c>
      <c r="I3315" s="20">
        <v>0</v>
      </c>
      <c r="J3315" s="20">
        <v>0</v>
      </c>
      <c r="K3315" s="20">
        <v>0</v>
      </c>
      <c r="L3315" s="20">
        <v>3186</v>
      </c>
      <c r="M3315" s="20">
        <f t="shared" si="177"/>
        <v>60.113207547169814</v>
      </c>
      <c r="N3315" s="20">
        <v>12</v>
      </c>
      <c r="O3315" s="20">
        <v>0</v>
      </c>
      <c r="P3315" s="20">
        <v>0</v>
      </c>
      <c r="Q3315" s="20">
        <v>7177</v>
      </c>
      <c r="R3315" s="20">
        <f t="shared" si="178"/>
        <v>135.41509433962264</v>
      </c>
      <c r="S3315" s="5">
        <v>1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1</v>
      </c>
      <c r="AA3315" s="5">
        <v>0</v>
      </c>
      <c r="AB3315" s="5">
        <v>0</v>
      </c>
      <c r="AC3315" s="5">
        <v>1</v>
      </c>
      <c r="AD3315" s="5">
        <v>0</v>
      </c>
      <c r="AE3315" s="115">
        <v>13471</v>
      </c>
      <c r="AF3315" s="5">
        <v>1</v>
      </c>
    </row>
    <row r="3316" spans="1:32" x14ac:dyDescent="0.25">
      <c r="A3316" s="2">
        <v>2010</v>
      </c>
      <c r="B3316" s="1" t="s">
        <v>30</v>
      </c>
      <c r="C3316" s="20">
        <v>20</v>
      </c>
      <c r="D3316" s="20">
        <v>1424</v>
      </c>
      <c r="E3316" s="20">
        <f t="shared" si="176"/>
        <v>5933.3333333333339</v>
      </c>
      <c r="F3316" s="20">
        <v>739</v>
      </c>
      <c r="G3316" s="20">
        <v>128</v>
      </c>
      <c r="H3316" s="20">
        <v>0</v>
      </c>
      <c r="I3316" s="20">
        <v>0</v>
      </c>
      <c r="J3316" s="20">
        <v>0</v>
      </c>
      <c r="K3316" s="20">
        <v>0</v>
      </c>
      <c r="L3316" s="20">
        <v>1959</v>
      </c>
      <c r="M3316" s="20">
        <f t="shared" si="177"/>
        <v>97.95</v>
      </c>
      <c r="N3316" s="20">
        <v>4</v>
      </c>
      <c r="O3316" s="20">
        <v>3</v>
      </c>
      <c r="P3316" s="20">
        <v>1</v>
      </c>
      <c r="Q3316" s="20">
        <v>16073</v>
      </c>
      <c r="R3316" s="20">
        <f t="shared" si="178"/>
        <v>803.65</v>
      </c>
      <c r="S3316" s="5">
        <v>0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  <c r="Z3316" s="5">
        <v>1</v>
      </c>
      <c r="AA3316" s="5">
        <v>0</v>
      </c>
      <c r="AB3316" s="5">
        <v>0</v>
      </c>
      <c r="AC3316" s="5">
        <v>0</v>
      </c>
      <c r="AD3316" s="5">
        <v>0</v>
      </c>
      <c r="AE3316" s="115">
        <v>3015</v>
      </c>
      <c r="AF3316" s="5">
        <v>1</v>
      </c>
    </row>
    <row r="3317" spans="1:32" x14ac:dyDescent="0.25">
      <c r="A3317" s="2">
        <v>2010</v>
      </c>
      <c r="B3317" s="1" t="s">
        <v>29</v>
      </c>
      <c r="C3317" s="20">
        <v>16</v>
      </c>
      <c r="D3317" s="20">
        <v>1750</v>
      </c>
      <c r="E3317" s="20">
        <f t="shared" si="176"/>
        <v>9114.5833333333339</v>
      </c>
      <c r="F3317" s="20">
        <v>1458</v>
      </c>
      <c r="G3317" s="20">
        <v>134</v>
      </c>
      <c r="H3317" s="20">
        <v>92</v>
      </c>
      <c r="I3317" s="20">
        <v>0</v>
      </c>
      <c r="J3317" s="20">
        <v>0</v>
      </c>
      <c r="K3317" s="20">
        <v>0</v>
      </c>
      <c r="L3317" s="20">
        <v>359</v>
      </c>
      <c r="M3317" s="20">
        <f t="shared" si="177"/>
        <v>22.4375</v>
      </c>
      <c r="N3317" s="20">
        <v>2</v>
      </c>
      <c r="O3317" s="20">
        <v>2</v>
      </c>
      <c r="P3317" s="20">
        <v>0</v>
      </c>
      <c r="Q3317" s="20">
        <v>2641</v>
      </c>
      <c r="R3317" s="20">
        <f t="shared" si="178"/>
        <v>165.0625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1</v>
      </c>
      <c r="AA3317" s="5">
        <v>1</v>
      </c>
      <c r="AB3317" s="5">
        <v>0</v>
      </c>
      <c r="AC3317" s="5">
        <v>1</v>
      </c>
      <c r="AD3317" s="5">
        <v>0</v>
      </c>
      <c r="AE3317" s="115">
        <v>1914</v>
      </c>
      <c r="AF3317" s="5">
        <v>0</v>
      </c>
    </row>
    <row r="3318" spans="1:32" x14ac:dyDescent="0.25">
      <c r="A3318" s="2">
        <v>2010</v>
      </c>
      <c r="B3318" s="1" t="s">
        <v>29</v>
      </c>
      <c r="C3318" s="20">
        <v>10</v>
      </c>
      <c r="D3318" s="20">
        <v>942</v>
      </c>
      <c r="E3318" s="20">
        <f t="shared" si="176"/>
        <v>7850.0000000000009</v>
      </c>
      <c r="F3318" s="20">
        <v>1827</v>
      </c>
      <c r="G3318" s="20">
        <v>0</v>
      </c>
      <c r="H3318" s="20">
        <v>0</v>
      </c>
      <c r="I3318" s="20">
        <v>0</v>
      </c>
      <c r="J3318" s="20">
        <v>0</v>
      </c>
      <c r="K3318" s="20">
        <v>0</v>
      </c>
      <c r="L3318" s="20">
        <v>1010</v>
      </c>
      <c r="M3318" s="20">
        <f t="shared" si="177"/>
        <v>101</v>
      </c>
      <c r="N3318" s="20">
        <v>2</v>
      </c>
      <c r="O3318" s="20">
        <v>0</v>
      </c>
      <c r="P3318" s="20">
        <v>0</v>
      </c>
      <c r="Q3318" s="20">
        <v>9583</v>
      </c>
      <c r="R3318" s="20">
        <f t="shared" si="178"/>
        <v>958.3</v>
      </c>
      <c r="S3318" s="5">
        <v>1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0</v>
      </c>
      <c r="AD3318" s="5">
        <v>0</v>
      </c>
      <c r="AE3318" s="115">
        <v>1789</v>
      </c>
      <c r="AF3318" s="5">
        <v>0</v>
      </c>
    </row>
    <row r="3319" spans="1:32" x14ac:dyDescent="0.25">
      <c r="A3319" s="2">
        <v>2010</v>
      </c>
      <c r="B3319" s="1" t="s">
        <v>29</v>
      </c>
      <c r="C3319" s="20">
        <v>38</v>
      </c>
      <c r="D3319" s="20">
        <v>2800</v>
      </c>
      <c r="E3319" s="20">
        <f t="shared" si="176"/>
        <v>6140.3508771929828</v>
      </c>
      <c r="F3319" s="20">
        <v>1404</v>
      </c>
      <c r="G3319" s="20">
        <v>174</v>
      </c>
      <c r="H3319" s="20">
        <v>0</v>
      </c>
      <c r="I3319" s="20">
        <v>0</v>
      </c>
      <c r="J3319" s="20">
        <v>0</v>
      </c>
      <c r="K3319" s="20">
        <v>0</v>
      </c>
      <c r="L3319" s="20">
        <v>75</v>
      </c>
      <c r="M3319" s="20">
        <f t="shared" si="177"/>
        <v>1.9736842105263157</v>
      </c>
      <c r="N3319" s="20">
        <v>1</v>
      </c>
      <c r="O3319" s="20">
        <v>0</v>
      </c>
      <c r="P3319" s="20">
        <v>0</v>
      </c>
      <c r="Q3319" s="20">
        <v>13970</v>
      </c>
      <c r="R3319" s="20">
        <f t="shared" si="178"/>
        <v>367.63157894736844</v>
      </c>
      <c r="S3319" s="5">
        <v>1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1</v>
      </c>
      <c r="AA3319" s="5">
        <v>1</v>
      </c>
      <c r="AB3319" s="5">
        <v>0</v>
      </c>
      <c r="AC3319" s="5">
        <v>0</v>
      </c>
      <c r="AD3319" s="5">
        <v>0</v>
      </c>
      <c r="AE3319" s="115">
        <v>1764</v>
      </c>
      <c r="AF3319" s="5">
        <v>0</v>
      </c>
    </row>
    <row r="3320" spans="1:32" x14ac:dyDescent="0.25">
      <c r="A3320" s="2">
        <v>2010</v>
      </c>
      <c r="B3320" s="1" t="s">
        <v>36</v>
      </c>
      <c r="C3320" s="20">
        <v>68</v>
      </c>
      <c r="D3320" s="20">
        <v>4500</v>
      </c>
      <c r="E3320" s="20">
        <f t="shared" si="176"/>
        <v>5514.7058823529414</v>
      </c>
      <c r="F3320" s="20">
        <v>4993</v>
      </c>
      <c r="G3320" s="20">
        <v>638</v>
      </c>
      <c r="H3320" s="20">
        <v>313</v>
      </c>
      <c r="I3320" s="20">
        <v>0</v>
      </c>
      <c r="J3320" s="20">
        <v>0</v>
      </c>
      <c r="K3320" s="20">
        <v>0</v>
      </c>
      <c r="L3320" s="20">
        <v>3260</v>
      </c>
      <c r="M3320" s="20">
        <f t="shared" si="177"/>
        <v>47.941176470588232</v>
      </c>
      <c r="N3320" s="20">
        <v>3</v>
      </c>
      <c r="O3320" s="20">
        <v>1</v>
      </c>
      <c r="P3320" s="20">
        <v>2</v>
      </c>
      <c r="Q3320" s="20">
        <v>21127</v>
      </c>
      <c r="R3320" s="20">
        <f t="shared" si="178"/>
        <v>310.69117647058823</v>
      </c>
      <c r="S3320" s="5">
        <v>1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1</v>
      </c>
      <c r="AA3320" s="5">
        <v>0</v>
      </c>
      <c r="AB3320" s="5">
        <v>0</v>
      </c>
      <c r="AC3320" s="5">
        <v>1</v>
      </c>
      <c r="AD3320" s="5">
        <v>0</v>
      </c>
      <c r="AE3320" s="115">
        <v>11728</v>
      </c>
      <c r="AF3320" s="5">
        <v>0</v>
      </c>
    </row>
    <row r="3321" spans="1:32" x14ac:dyDescent="0.25">
      <c r="A3321" s="2">
        <v>2010</v>
      </c>
      <c r="B3321" s="1" t="s">
        <v>31</v>
      </c>
      <c r="C3321" s="20">
        <v>16</v>
      </c>
      <c r="D3321" s="20">
        <v>1445</v>
      </c>
      <c r="E3321" s="20">
        <f t="shared" si="176"/>
        <v>7526.041666666667</v>
      </c>
      <c r="F3321" s="20">
        <v>1927</v>
      </c>
      <c r="G3321" s="20">
        <v>0</v>
      </c>
      <c r="H3321" s="20">
        <v>0</v>
      </c>
      <c r="I3321" s="20">
        <v>0</v>
      </c>
      <c r="J3321" s="20">
        <v>0</v>
      </c>
      <c r="K3321" s="20">
        <v>0</v>
      </c>
      <c r="L3321" s="20">
        <v>2372</v>
      </c>
      <c r="M3321" s="20">
        <f t="shared" si="177"/>
        <v>148.25</v>
      </c>
      <c r="N3321" s="20">
        <v>5</v>
      </c>
      <c r="O3321" s="20">
        <v>1</v>
      </c>
      <c r="P3321" s="20">
        <v>0</v>
      </c>
      <c r="Q3321" s="20">
        <v>43127</v>
      </c>
      <c r="R3321" s="20">
        <f t="shared" si="178"/>
        <v>2695.4375</v>
      </c>
      <c r="S3321" s="5">
        <v>1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0</v>
      </c>
      <c r="AD3321" s="5">
        <v>0</v>
      </c>
      <c r="AE3321" s="115">
        <v>2149</v>
      </c>
      <c r="AF3321" s="5">
        <v>1</v>
      </c>
    </row>
    <row r="3322" spans="1:32" x14ac:dyDescent="0.25">
      <c r="A3322" s="2">
        <v>2010</v>
      </c>
      <c r="B3322" s="1" t="s">
        <v>29</v>
      </c>
      <c r="C3322" s="20">
        <v>28</v>
      </c>
      <c r="D3322" s="20">
        <v>5612</v>
      </c>
      <c r="E3322" s="20">
        <f t="shared" si="176"/>
        <v>16702.380952380954</v>
      </c>
      <c r="F3322" s="20">
        <v>3004</v>
      </c>
      <c r="G3322" s="20">
        <v>0</v>
      </c>
      <c r="H3322" s="20">
        <v>0</v>
      </c>
      <c r="I3322" s="20">
        <v>0</v>
      </c>
      <c r="J3322" s="20">
        <v>0</v>
      </c>
      <c r="K3322" s="20">
        <v>0</v>
      </c>
      <c r="L3322" s="20">
        <v>2947</v>
      </c>
      <c r="M3322" s="20">
        <f t="shared" si="177"/>
        <v>105.25</v>
      </c>
      <c r="N3322" s="20">
        <v>7</v>
      </c>
      <c r="O3322" s="20">
        <v>2</v>
      </c>
      <c r="P3322" s="20">
        <v>0</v>
      </c>
      <c r="Q3322" s="20">
        <v>81736</v>
      </c>
      <c r="R3322" s="20">
        <f t="shared" si="178"/>
        <v>2919.1428571428573</v>
      </c>
      <c r="S3322" s="5">
        <v>1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0</v>
      </c>
      <c r="AD3322" s="5">
        <v>0</v>
      </c>
      <c r="AE3322" s="115">
        <v>6369</v>
      </c>
      <c r="AF3322" s="5">
        <v>0</v>
      </c>
    </row>
    <row r="3323" spans="1:32" x14ac:dyDescent="0.25">
      <c r="A3323" s="2">
        <v>2010</v>
      </c>
      <c r="B3323" s="1" t="s">
        <v>29</v>
      </c>
      <c r="C3323" s="20">
        <v>64</v>
      </c>
      <c r="D3323" s="20">
        <v>7067</v>
      </c>
      <c r="E3323" s="20">
        <f t="shared" si="176"/>
        <v>9201.8229166666661</v>
      </c>
      <c r="F3323" s="20">
        <v>1117</v>
      </c>
      <c r="G3323" s="20">
        <v>425</v>
      </c>
      <c r="H3323" s="20">
        <v>150</v>
      </c>
      <c r="I3323" s="20">
        <v>0</v>
      </c>
      <c r="J3323" s="20">
        <v>0</v>
      </c>
      <c r="K3323" s="20">
        <v>0</v>
      </c>
      <c r="L3323" s="20">
        <v>3560</v>
      </c>
      <c r="M3323" s="20">
        <f t="shared" si="177"/>
        <v>55.625</v>
      </c>
      <c r="N3323" s="20">
        <v>7</v>
      </c>
      <c r="O3323" s="20">
        <v>2</v>
      </c>
      <c r="P3323" s="20">
        <v>1</v>
      </c>
      <c r="Q3323" s="20">
        <v>8876</v>
      </c>
      <c r="R3323" s="20">
        <f t="shared" si="178"/>
        <v>138.6875</v>
      </c>
      <c r="S3323" s="5">
        <v>1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1</v>
      </c>
      <c r="AA3323" s="5">
        <v>0</v>
      </c>
      <c r="AB3323" s="5">
        <v>0</v>
      </c>
      <c r="AC3323" s="5">
        <v>1</v>
      </c>
      <c r="AD3323" s="5">
        <v>0</v>
      </c>
      <c r="AE3323" s="115">
        <v>18641</v>
      </c>
      <c r="AF3323" s="5">
        <v>0</v>
      </c>
    </row>
    <row r="3324" spans="1:32" x14ac:dyDescent="0.25">
      <c r="A3324" s="2">
        <v>2010</v>
      </c>
      <c r="B3324" s="1" t="s">
        <v>36</v>
      </c>
      <c r="C3324" s="20">
        <v>80</v>
      </c>
      <c r="D3324" s="20">
        <v>6856</v>
      </c>
      <c r="E3324" s="20">
        <f t="shared" si="176"/>
        <v>7141.666666666667</v>
      </c>
      <c r="F3324" s="20">
        <v>2803</v>
      </c>
      <c r="G3324" s="20">
        <v>488</v>
      </c>
      <c r="H3324" s="20">
        <v>230</v>
      </c>
      <c r="I3324" s="20">
        <v>0</v>
      </c>
      <c r="J3324" s="20">
        <v>0</v>
      </c>
      <c r="K3324" s="20">
        <v>0</v>
      </c>
      <c r="L3324" s="20">
        <v>4058</v>
      </c>
      <c r="M3324" s="20">
        <f t="shared" si="177"/>
        <v>50.725000000000001</v>
      </c>
      <c r="N3324" s="20">
        <v>15</v>
      </c>
      <c r="O3324" s="20">
        <v>2</v>
      </c>
      <c r="P3324" s="20">
        <v>1</v>
      </c>
      <c r="Q3324" s="20">
        <v>21217</v>
      </c>
      <c r="R3324" s="20">
        <f t="shared" si="178"/>
        <v>265.21249999999998</v>
      </c>
      <c r="S3324" s="5">
        <v>1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1</v>
      </c>
      <c r="AA3324" s="5">
        <v>0</v>
      </c>
      <c r="AB3324" s="5">
        <v>0</v>
      </c>
      <c r="AC3324" s="5">
        <v>1</v>
      </c>
      <c r="AD3324" s="5">
        <v>0</v>
      </c>
      <c r="AE3324" s="115">
        <v>17344</v>
      </c>
      <c r="AF3324" s="5">
        <v>1</v>
      </c>
    </row>
    <row r="3325" spans="1:32" x14ac:dyDescent="0.25">
      <c r="A3325" s="2">
        <v>2010</v>
      </c>
      <c r="B3325" s="1" t="s">
        <v>30</v>
      </c>
      <c r="C3325" s="20">
        <v>34</v>
      </c>
      <c r="D3325" s="20">
        <v>1972</v>
      </c>
      <c r="E3325" s="20">
        <f t="shared" si="176"/>
        <v>4833.333333333333</v>
      </c>
      <c r="F3325" s="20">
        <v>2375</v>
      </c>
      <c r="G3325" s="20">
        <v>134</v>
      </c>
      <c r="H3325" s="20">
        <v>67</v>
      </c>
      <c r="I3325" s="20">
        <v>0</v>
      </c>
      <c r="J3325" s="20">
        <v>0</v>
      </c>
      <c r="K3325" s="20">
        <v>0</v>
      </c>
      <c r="L3325" s="20">
        <v>925</v>
      </c>
      <c r="M3325" s="20">
        <f t="shared" si="177"/>
        <v>27.205882352941178</v>
      </c>
      <c r="N3325" s="20">
        <v>4</v>
      </c>
      <c r="O3325" s="20">
        <v>0</v>
      </c>
      <c r="P3325" s="20">
        <v>0</v>
      </c>
      <c r="Q3325" s="20">
        <v>10876</v>
      </c>
      <c r="R3325" s="20">
        <f t="shared" si="178"/>
        <v>319.88235294117646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1</v>
      </c>
      <c r="AA3325" s="5">
        <v>0</v>
      </c>
      <c r="AB3325" s="5">
        <v>0</v>
      </c>
      <c r="AC3325" s="5">
        <v>1</v>
      </c>
      <c r="AD3325" s="5">
        <v>0</v>
      </c>
      <c r="AE3325" s="115">
        <v>4066</v>
      </c>
      <c r="AF3325" s="5">
        <v>0</v>
      </c>
    </row>
    <row r="3326" spans="1:32" x14ac:dyDescent="0.25">
      <c r="A3326" s="2">
        <v>2010</v>
      </c>
      <c r="B3326" s="1" t="s">
        <v>29</v>
      </c>
      <c r="C3326" s="20">
        <v>18</v>
      </c>
      <c r="D3326" s="20">
        <v>1518</v>
      </c>
      <c r="E3326" s="20">
        <f t="shared" si="176"/>
        <v>7027.7777777777774</v>
      </c>
      <c r="F3326" s="20">
        <v>1917</v>
      </c>
      <c r="G3326" s="20">
        <v>0</v>
      </c>
      <c r="H3326" s="20">
        <v>0</v>
      </c>
      <c r="I3326" s="20">
        <v>0</v>
      </c>
      <c r="J3326" s="20">
        <v>0</v>
      </c>
      <c r="K3326" s="20">
        <v>0</v>
      </c>
      <c r="L3326" s="20">
        <v>1329</v>
      </c>
      <c r="M3326" s="20">
        <f t="shared" si="177"/>
        <v>73.833333333333329</v>
      </c>
      <c r="N3326" s="20">
        <v>6</v>
      </c>
      <c r="O3326" s="20">
        <v>0</v>
      </c>
      <c r="P3326" s="20">
        <v>0</v>
      </c>
      <c r="Q3326" s="20">
        <v>5089</v>
      </c>
      <c r="R3326" s="20">
        <f t="shared" si="178"/>
        <v>282.72222222222223</v>
      </c>
      <c r="S3326" s="5">
        <v>1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0</v>
      </c>
      <c r="AD3326" s="5">
        <v>0</v>
      </c>
      <c r="AE3326" s="115">
        <v>4493</v>
      </c>
      <c r="AF3326" s="5">
        <v>1</v>
      </c>
    </row>
    <row r="3327" spans="1:32" x14ac:dyDescent="0.25">
      <c r="A3327" s="2">
        <v>2010</v>
      </c>
      <c r="B3327" s="1" t="s">
        <v>30</v>
      </c>
      <c r="C3327" s="20">
        <v>25</v>
      </c>
      <c r="D3327" s="20">
        <v>1786</v>
      </c>
      <c r="E3327" s="20">
        <f t="shared" si="176"/>
        <v>5953.333333333333</v>
      </c>
      <c r="F3327" s="20">
        <v>912</v>
      </c>
      <c r="G3327" s="20">
        <v>142</v>
      </c>
      <c r="H3327" s="20">
        <v>67</v>
      </c>
      <c r="I3327" s="20">
        <v>0</v>
      </c>
      <c r="J3327" s="20">
        <v>0</v>
      </c>
      <c r="K3327" s="20">
        <v>0</v>
      </c>
      <c r="L3327" s="20">
        <v>2025</v>
      </c>
      <c r="M3327" s="20">
        <f t="shared" si="177"/>
        <v>81</v>
      </c>
      <c r="N3327" s="20">
        <v>5</v>
      </c>
      <c r="O3327" s="20">
        <v>1</v>
      </c>
      <c r="P3327" s="20">
        <v>0</v>
      </c>
      <c r="Q3327" s="20">
        <v>7943</v>
      </c>
      <c r="R3327" s="20">
        <f t="shared" si="178"/>
        <v>317.72000000000003</v>
      </c>
      <c r="S3327" s="5">
        <v>1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1</v>
      </c>
      <c r="AA3327" s="5">
        <v>0</v>
      </c>
      <c r="AB3327" s="5">
        <v>0</v>
      </c>
      <c r="AC3327" s="5">
        <v>1</v>
      </c>
      <c r="AD3327" s="5">
        <v>0</v>
      </c>
      <c r="AE3327" s="115">
        <v>2782</v>
      </c>
      <c r="AF3327" s="5">
        <v>1</v>
      </c>
    </row>
    <row r="3328" spans="1:32" x14ac:dyDescent="0.25">
      <c r="A3328" s="2">
        <v>2010</v>
      </c>
      <c r="B3328" s="1" t="s">
        <v>36</v>
      </c>
      <c r="C3328" s="20">
        <v>19</v>
      </c>
      <c r="D3328" s="20">
        <v>2108</v>
      </c>
      <c r="E3328" s="20">
        <f t="shared" si="176"/>
        <v>9245.6140350877195</v>
      </c>
      <c r="F3328" s="20">
        <v>910</v>
      </c>
      <c r="G3328" s="20">
        <v>118</v>
      </c>
      <c r="H3328" s="20">
        <v>60</v>
      </c>
      <c r="I3328" s="20">
        <v>0</v>
      </c>
      <c r="J3328" s="20">
        <v>0</v>
      </c>
      <c r="K3328" s="20">
        <v>0</v>
      </c>
      <c r="L3328" s="20">
        <v>2309</v>
      </c>
      <c r="M3328" s="20">
        <f t="shared" si="177"/>
        <v>121.52631578947368</v>
      </c>
      <c r="N3328" s="20">
        <v>7</v>
      </c>
      <c r="O3328" s="20">
        <v>1</v>
      </c>
      <c r="P3328" s="20">
        <v>2</v>
      </c>
      <c r="Q3328" s="20">
        <v>27733</v>
      </c>
      <c r="R3328" s="20">
        <f t="shared" si="178"/>
        <v>1459.6315789473683</v>
      </c>
      <c r="S3328" s="5">
        <v>1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1</v>
      </c>
      <c r="AA3328" s="5">
        <v>0</v>
      </c>
      <c r="AB3328" s="5">
        <v>0</v>
      </c>
      <c r="AC3328" s="5">
        <v>1</v>
      </c>
      <c r="AD3328" s="5">
        <v>0</v>
      </c>
      <c r="AE3328" s="115">
        <v>6370</v>
      </c>
      <c r="AF3328" s="5">
        <v>0</v>
      </c>
    </row>
    <row r="3329" spans="1:32" x14ac:dyDescent="0.25">
      <c r="A3329" s="2">
        <v>2010</v>
      </c>
      <c r="B3329" s="1" t="s">
        <v>30</v>
      </c>
      <c r="C3329" s="20">
        <v>12</v>
      </c>
      <c r="D3329" s="20">
        <v>1640</v>
      </c>
      <c r="E3329" s="20">
        <f t="shared" si="176"/>
        <v>11388.888888888887</v>
      </c>
      <c r="F3329" s="20">
        <v>279</v>
      </c>
      <c r="G3329" s="20">
        <v>192</v>
      </c>
      <c r="H3329" s="20">
        <v>0</v>
      </c>
      <c r="I3329" s="20">
        <v>0</v>
      </c>
      <c r="J3329" s="20">
        <v>0</v>
      </c>
      <c r="K3329" s="20">
        <v>0</v>
      </c>
      <c r="L3329" s="20">
        <v>620</v>
      </c>
      <c r="M3329" s="20">
        <f t="shared" si="177"/>
        <v>51.666666666666664</v>
      </c>
      <c r="N3329" s="20">
        <v>4</v>
      </c>
      <c r="O3329" s="20">
        <v>0</v>
      </c>
      <c r="P3329" s="20">
        <v>0</v>
      </c>
      <c r="Q3329" s="20">
        <v>6235</v>
      </c>
      <c r="R3329" s="20">
        <f t="shared" si="178"/>
        <v>519.58333333333337</v>
      </c>
      <c r="S3329" s="5">
        <v>1</v>
      </c>
      <c r="T3329" s="5">
        <v>0</v>
      </c>
      <c r="U3329" s="5">
        <v>1</v>
      </c>
      <c r="V3329" s="5">
        <v>0</v>
      </c>
      <c r="W3329" s="5">
        <v>0</v>
      </c>
      <c r="X3329" s="5">
        <v>0</v>
      </c>
      <c r="Y3329" s="5">
        <v>0</v>
      </c>
      <c r="Z3329" s="5">
        <v>1</v>
      </c>
      <c r="AA3329" s="5">
        <v>0</v>
      </c>
      <c r="AB3329" s="5">
        <v>0</v>
      </c>
      <c r="AC3329" s="5">
        <v>0</v>
      </c>
      <c r="AD3329" s="5">
        <v>0</v>
      </c>
      <c r="AE3329" s="115">
        <v>1701</v>
      </c>
      <c r="AF3329" s="5">
        <v>1</v>
      </c>
    </row>
    <row r="3330" spans="1:32" x14ac:dyDescent="0.25">
      <c r="A3330" s="2">
        <v>2010</v>
      </c>
      <c r="B3330" s="1" t="s">
        <v>29</v>
      </c>
      <c r="C3330" s="20">
        <v>45</v>
      </c>
      <c r="D3330" s="20">
        <v>2924</v>
      </c>
      <c r="E3330" s="20">
        <f t="shared" si="176"/>
        <v>5414.8148148148148</v>
      </c>
      <c r="F3330" s="20">
        <v>3909</v>
      </c>
      <c r="G3330" s="20">
        <v>0</v>
      </c>
      <c r="H3330" s="20">
        <v>0</v>
      </c>
      <c r="I3330" s="20">
        <v>0</v>
      </c>
      <c r="J3330" s="20">
        <v>0</v>
      </c>
      <c r="K3330" s="20">
        <v>0</v>
      </c>
      <c r="L3330" s="20">
        <v>120</v>
      </c>
      <c r="M3330" s="20">
        <f t="shared" si="177"/>
        <v>2.6666666666666665</v>
      </c>
      <c r="N3330" s="20">
        <v>0</v>
      </c>
      <c r="O3330" s="20">
        <v>0</v>
      </c>
      <c r="P3330" s="20">
        <v>0</v>
      </c>
      <c r="Q3330" s="20">
        <v>23241</v>
      </c>
      <c r="R3330" s="20">
        <f t="shared" si="178"/>
        <v>516.4666666666667</v>
      </c>
      <c r="S3330" s="5">
        <v>1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0</v>
      </c>
      <c r="AD3330" s="5">
        <v>0</v>
      </c>
      <c r="AE3330" s="115">
        <v>7289</v>
      </c>
      <c r="AF3330" s="5">
        <v>0</v>
      </c>
    </row>
    <row r="3331" spans="1:32" x14ac:dyDescent="0.25">
      <c r="A3331" s="2">
        <v>2010</v>
      </c>
      <c r="B3331" s="1" t="s">
        <v>36</v>
      </c>
      <c r="C3331" s="20">
        <v>364</v>
      </c>
      <c r="D3331" s="20">
        <v>44843</v>
      </c>
      <c r="E3331" s="20">
        <f t="shared" si="176"/>
        <v>10266.254578754579</v>
      </c>
      <c r="F3331" s="20">
        <v>9446</v>
      </c>
      <c r="G3331" s="20">
        <v>2119</v>
      </c>
      <c r="H3331" s="20">
        <v>1014</v>
      </c>
      <c r="I3331" s="20">
        <v>0</v>
      </c>
      <c r="J3331" s="20">
        <v>0</v>
      </c>
      <c r="K3331" s="20">
        <v>0</v>
      </c>
      <c r="L3331" s="20">
        <v>28391</v>
      </c>
      <c r="M3331" s="20">
        <f t="shared" si="177"/>
        <v>77.997252747252745</v>
      </c>
      <c r="N3331" s="20">
        <v>59</v>
      </c>
      <c r="O3331" s="20">
        <v>9</v>
      </c>
      <c r="P3331" s="20">
        <v>4</v>
      </c>
      <c r="Q3331" s="20">
        <v>196897</v>
      </c>
      <c r="R3331" s="20">
        <f t="shared" si="178"/>
        <v>540.92582417582423</v>
      </c>
      <c r="S3331" s="5">
        <v>1</v>
      </c>
      <c r="T3331" s="5">
        <v>1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  <c r="Z3331" s="5">
        <v>1</v>
      </c>
      <c r="AA3331" s="5">
        <v>0</v>
      </c>
      <c r="AB3331" s="5">
        <v>0</v>
      </c>
      <c r="AC3331" s="5">
        <v>1</v>
      </c>
      <c r="AD3331" s="5">
        <v>0</v>
      </c>
      <c r="AE3331" s="115">
        <v>100965</v>
      </c>
      <c r="AF3331" s="5">
        <v>0</v>
      </c>
    </row>
    <row r="3332" spans="1:32" x14ac:dyDescent="0.25">
      <c r="A3332" s="2">
        <v>2010</v>
      </c>
      <c r="B3332" s="1" t="s">
        <v>31</v>
      </c>
      <c r="C3332" s="20">
        <v>323</v>
      </c>
      <c r="D3332" s="20">
        <v>42664</v>
      </c>
      <c r="E3332" s="20">
        <f t="shared" si="176"/>
        <v>11007.223942208462</v>
      </c>
      <c r="F3332" s="20">
        <v>8782</v>
      </c>
      <c r="G3332" s="20">
        <v>1055</v>
      </c>
      <c r="H3332" s="20">
        <v>325</v>
      </c>
      <c r="I3332" s="20">
        <v>0</v>
      </c>
      <c r="J3332" s="20">
        <v>0</v>
      </c>
      <c r="K3332" s="20">
        <v>0</v>
      </c>
      <c r="L3332" s="20">
        <v>9620</v>
      </c>
      <c r="M3332" s="20">
        <f t="shared" si="177"/>
        <v>29.783281733746129</v>
      </c>
      <c r="N3332" s="20">
        <v>31</v>
      </c>
      <c r="O3332" s="20">
        <v>4</v>
      </c>
      <c r="P3332" s="20">
        <v>3</v>
      </c>
      <c r="Q3332" s="20">
        <v>191938</v>
      </c>
      <c r="R3332" s="20">
        <f t="shared" si="178"/>
        <v>594.23529411764707</v>
      </c>
      <c r="S3332" s="5">
        <v>1</v>
      </c>
      <c r="T3332" s="5">
        <v>0</v>
      </c>
      <c r="U3332" s="5">
        <v>0</v>
      </c>
      <c r="V3332" s="5">
        <v>1</v>
      </c>
      <c r="W3332" s="5">
        <v>0</v>
      </c>
      <c r="X3332" s="5">
        <v>0</v>
      </c>
      <c r="Y3332" s="5">
        <v>0</v>
      </c>
      <c r="Z3332" s="5">
        <v>1</v>
      </c>
      <c r="AA3332" s="5">
        <v>0</v>
      </c>
      <c r="AB3332" s="5">
        <v>0</v>
      </c>
      <c r="AC3332" s="5">
        <v>1</v>
      </c>
      <c r="AD3332" s="5">
        <v>0</v>
      </c>
      <c r="AE3332" s="115">
        <v>79252</v>
      </c>
      <c r="AF3332" s="5">
        <v>0</v>
      </c>
    </row>
    <row r="3333" spans="1:32" x14ac:dyDescent="0.25">
      <c r="A3333" s="2">
        <v>2010</v>
      </c>
      <c r="B3333" s="1" t="s">
        <v>35</v>
      </c>
      <c r="C3333" s="20">
        <v>250</v>
      </c>
      <c r="D3333" s="20">
        <v>28115</v>
      </c>
      <c r="E3333" s="20">
        <f t="shared" si="176"/>
        <v>9371.6666666666661</v>
      </c>
      <c r="F3333" s="20">
        <v>5043</v>
      </c>
      <c r="G3333" s="20">
        <v>1927</v>
      </c>
      <c r="H3333" s="20">
        <v>680</v>
      </c>
      <c r="I3333" s="20">
        <v>1134</v>
      </c>
      <c r="J3333" s="20">
        <v>0</v>
      </c>
      <c r="K3333" s="20">
        <v>0</v>
      </c>
      <c r="L3333" s="20">
        <v>13292</v>
      </c>
      <c r="M3333" s="20">
        <f t="shared" si="177"/>
        <v>53.167999999999999</v>
      </c>
      <c r="N3333" s="20">
        <v>31</v>
      </c>
      <c r="O3333" s="20">
        <v>4</v>
      </c>
      <c r="P3333" s="20">
        <v>3</v>
      </c>
      <c r="Q3333" s="20">
        <v>158200</v>
      </c>
      <c r="R3333" s="20">
        <f t="shared" si="178"/>
        <v>632.79999999999995</v>
      </c>
      <c r="S3333" s="5">
        <v>1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1</v>
      </c>
      <c r="AA3333" s="5">
        <v>1</v>
      </c>
      <c r="AB3333" s="5">
        <v>0</v>
      </c>
      <c r="AC3333" s="5">
        <v>1</v>
      </c>
      <c r="AD3333" s="5">
        <v>0</v>
      </c>
      <c r="AE3333" s="115">
        <v>77595</v>
      </c>
      <c r="AF3333" s="5">
        <v>1</v>
      </c>
    </row>
    <row r="3334" spans="1:32" x14ac:dyDescent="0.25">
      <c r="A3334" s="2">
        <v>2010</v>
      </c>
      <c r="B3334" s="1" t="s">
        <v>31</v>
      </c>
      <c r="C3334" s="20">
        <v>110</v>
      </c>
      <c r="D3334" s="20">
        <v>10368</v>
      </c>
      <c r="E3334" s="20">
        <f t="shared" si="176"/>
        <v>7854.545454545454</v>
      </c>
      <c r="F3334" s="20">
        <v>3418</v>
      </c>
      <c r="G3334" s="20">
        <v>1257</v>
      </c>
      <c r="H3334" s="20">
        <v>654</v>
      </c>
      <c r="I3334" s="20">
        <v>0</v>
      </c>
      <c r="J3334" s="20">
        <v>0</v>
      </c>
      <c r="K3334" s="20">
        <v>0</v>
      </c>
      <c r="L3334" s="20">
        <v>6219</v>
      </c>
      <c r="M3334" s="20">
        <f t="shared" si="177"/>
        <v>56.536363636363639</v>
      </c>
      <c r="N3334" s="20">
        <v>13</v>
      </c>
      <c r="O3334" s="20">
        <v>4</v>
      </c>
      <c r="P3334" s="20">
        <v>2</v>
      </c>
      <c r="Q3334" s="20">
        <v>56114</v>
      </c>
      <c r="R3334" s="20">
        <f t="shared" si="178"/>
        <v>510.12727272727273</v>
      </c>
      <c r="S3334" s="5">
        <v>1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1</v>
      </c>
      <c r="AA3334" s="5">
        <v>0</v>
      </c>
      <c r="AB3334" s="5">
        <v>0</v>
      </c>
      <c r="AC3334" s="5">
        <v>1</v>
      </c>
      <c r="AD3334" s="5">
        <v>0</v>
      </c>
      <c r="AE3334" s="115">
        <v>25618</v>
      </c>
      <c r="AF3334" s="5">
        <v>1</v>
      </c>
    </row>
    <row r="3335" spans="1:32" x14ac:dyDescent="0.25">
      <c r="A3335" s="2">
        <v>2010</v>
      </c>
      <c r="B3335" s="1" t="s">
        <v>29</v>
      </c>
      <c r="C3335" s="20">
        <v>16</v>
      </c>
      <c r="D3335" s="20">
        <v>1753</v>
      </c>
      <c r="E3335" s="20">
        <f t="shared" ref="E3335:E3382" si="179">D3335/C3335/12*1000</f>
        <v>9130.2083333333339</v>
      </c>
      <c r="F3335" s="20">
        <v>327</v>
      </c>
      <c r="G3335" s="20">
        <v>0</v>
      </c>
      <c r="H3335" s="20">
        <v>0</v>
      </c>
      <c r="I3335" s="20">
        <v>0</v>
      </c>
      <c r="J3335" s="20">
        <v>0</v>
      </c>
      <c r="K3335" s="20">
        <v>0</v>
      </c>
      <c r="L3335" s="20">
        <v>585</v>
      </c>
      <c r="M3335" s="20">
        <f t="shared" si="177"/>
        <v>36.5625</v>
      </c>
      <c r="N3335" s="20">
        <v>4</v>
      </c>
      <c r="O3335" s="20">
        <v>0</v>
      </c>
      <c r="P3335" s="20">
        <v>0</v>
      </c>
      <c r="Q3335" s="20">
        <v>6250</v>
      </c>
      <c r="R3335" s="20">
        <f t="shared" si="178"/>
        <v>390.625</v>
      </c>
      <c r="S3335" s="5">
        <v>0</v>
      </c>
      <c r="T3335" s="5">
        <v>0</v>
      </c>
      <c r="U3335" s="5">
        <v>1</v>
      </c>
      <c r="V3335" s="5">
        <v>1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0</v>
      </c>
      <c r="AD3335" s="5">
        <v>0</v>
      </c>
      <c r="AE3335" s="115">
        <v>9309</v>
      </c>
      <c r="AF3335" s="5">
        <v>1</v>
      </c>
    </row>
    <row r="3336" spans="1:32" x14ac:dyDescent="0.25">
      <c r="A3336" s="2">
        <v>2010</v>
      </c>
      <c r="B3336" s="1" t="s">
        <v>29</v>
      </c>
      <c r="C3336" s="20">
        <v>55</v>
      </c>
      <c r="D3336" s="20">
        <v>5936</v>
      </c>
      <c r="E3336" s="20">
        <f t="shared" si="179"/>
        <v>8993.939393939394</v>
      </c>
      <c r="F3336" s="20">
        <v>2764</v>
      </c>
      <c r="G3336" s="20">
        <v>0</v>
      </c>
      <c r="H3336" s="20">
        <v>0</v>
      </c>
      <c r="I3336" s="20">
        <v>0</v>
      </c>
      <c r="J3336" s="20">
        <v>0</v>
      </c>
      <c r="K3336" s="20">
        <v>0</v>
      </c>
      <c r="L3336" s="20">
        <v>2415</v>
      </c>
      <c r="M3336" s="20">
        <f t="shared" si="177"/>
        <v>43.909090909090907</v>
      </c>
      <c r="N3336" s="20">
        <v>11</v>
      </c>
      <c r="O3336" s="20">
        <v>4</v>
      </c>
      <c r="P3336" s="20">
        <v>0</v>
      </c>
      <c r="Q3336" s="20">
        <v>61249</v>
      </c>
      <c r="R3336" s="20">
        <f t="shared" si="178"/>
        <v>1113.6181818181817</v>
      </c>
      <c r="S3336" s="5">
        <v>1</v>
      </c>
      <c r="T3336" s="5">
        <v>1</v>
      </c>
      <c r="U3336" s="5">
        <v>1</v>
      </c>
      <c r="V3336" s="5">
        <v>0</v>
      </c>
      <c r="W3336" s="5">
        <v>0</v>
      </c>
      <c r="X3336" s="5">
        <v>0</v>
      </c>
      <c r="Y3336" s="5">
        <v>0</v>
      </c>
      <c r="Z3336" s="5">
        <v>0</v>
      </c>
      <c r="AA3336" s="5">
        <v>0</v>
      </c>
      <c r="AB3336" s="5">
        <v>0</v>
      </c>
      <c r="AC3336" s="5">
        <v>0</v>
      </c>
      <c r="AD3336" s="5">
        <v>0</v>
      </c>
      <c r="AE3336" s="115">
        <v>37501</v>
      </c>
      <c r="AF3336" s="5">
        <v>0</v>
      </c>
    </row>
    <row r="3337" spans="1:32" x14ac:dyDescent="0.25">
      <c r="A3337" s="2">
        <v>2010</v>
      </c>
      <c r="B3337" s="1" t="s">
        <v>36</v>
      </c>
      <c r="C3337" s="20">
        <v>45</v>
      </c>
      <c r="D3337" s="20">
        <v>5336</v>
      </c>
      <c r="E3337" s="20">
        <f t="shared" si="179"/>
        <v>9881.4814814814818</v>
      </c>
      <c r="F3337" s="20">
        <v>2440</v>
      </c>
      <c r="G3337" s="20">
        <v>762</v>
      </c>
      <c r="H3337" s="20">
        <v>279</v>
      </c>
      <c r="I3337" s="20">
        <v>0</v>
      </c>
      <c r="J3337" s="20">
        <v>0</v>
      </c>
      <c r="K3337" s="20">
        <v>0</v>
      </c>
      <c r="L3337" s="20">
        <v>3755</v>
      </c>
      <c r="M3337" s="20">
        <f t="shared" si="177"/>
        <v>83.444444444444443</v>
      </c>
      <c r="N3337" s="20">
        <v>17</v>
      </c>
      <c r="O3337" s="20">
        <v>3</v>
      </c>
      <c r="P3337" s="20">
        <v>1</v>
      </c>
      <c r="Q3337" s="20">
        <v>5533</v>
      </c>
      <c r="R3337" s="20">
        <f t="shared" si="178"/>
        <v>122.95555555555555</v>
      </c>
      <c r="S3337" s="5">
        <v>1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1</v>
      </c>
      <c r="AA3337" s="5">
        <v>0</v>
      </c>
      <c r="AB3337" s="5">
        <v>0</v>
      </c>
      <c r="AC3337" s="5">
        <v>1</v>
      </c>
      <c r="AD3337" s="5">
        <v>0</v>
      </c>
      <c r="AE3337" s="115">
        <v>10005</v>
      </c>
      <c r="AF3337" s="5">
        <v>0</v>
      </c>
    </row>
    <row r="3338" spans="1:32" x14ac:dyDescent="0.25">
      <c r="A3338" s="2">
        <v>2010</v>
      </c>
      <c r="B3338" s="1" t="s">
        <v>30</v>
      </c>
      <c r="C3338" s="20">
        <v>6</v>
      </c>
      <c r="D3338" s="20">
        <v>506</v>
      </c>
      <c r="E3338" s="20">
        <f t="shared" si="179"/>
        <v>7027.7777777777774</v>
      </c>
      <c r="F3338" s="20">
        <v>2112</v>
      </c>
      <c r="G3338" s="20">
        <v>24</v>
      </c>
      <c r="H3338" s="20">
        <v>0</v>
      </c>
      <c r="I3338" s="20">
        <v>0</v>
      </c>
      <c r="J3338" s="20">
        <v>0</v>
      </c>
      <c r="K3338" s="20">
        <v>0</v>
      </c>
      <c r="L3338" s="20">
        <v>100</v>
      </c>
      <c r="M3338" s="20">
        <f t="shared" si="177"/>
        <v>16.666666666666668</v>
      </c>
      <c r="N3338" s="20">
        <v>0</v>
      </c>
      <c r="O3338" s="20">
        <v>0</v>
      </c>
      <c r="P3338" s="20">
        <v>1</v>
      </c>
      <c r="Q3338" s="20">
        <v>5710</v>
      </c>
      <c r="R3338" s="20">
        <f t="shared" si="178"/>
        <v>951.66666666666663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1</v>
      </c>
      <c r="AA3338" s="5">
        <v>0</v>
      </c>
      <c r="AB3338" s="5">
        <v>0</v>
      </c>
      <c r="AC3338" s="5">
        <v>0</v>
      </c>
      <c r="AD3338" s="5">
        <v>0</v>
      </c>
      <c r="AE3338" s="115">
        <v>1790</v>
      </c>
      <c r="AF3338" s="5">
        <v>0</v>
      </c>
    </row>
    <row r="3339" spans="1:32" x14ac:dyDescent="0.25">
      <c r="A3339" s="2">
        <v>2010</v>
      </c>
      <c r="B3339" s="1" t="s">
        <v>29</v>
      </c>
      <c r="C3339" s="20">
        <v>4</v>
      </c>
      <c r="D3339" s="20">
        <v>162</v>
      </c>
      <c r="E3339" s="20">
        <f t="shared" si="179"/>
        <v>3375</v>
      </c>
      <c r="F3339" s="20">
        <v>200</v>
      </c>
      <c r="G3339" s="20">
        <v>12</v>
      </c>
      <c r="H3339" s="20">
        <v>3</v>
      </c>
      <c r="I3339" s="20">
        <v>0</v>
      </c>
      <c r="J3339" s="20">
        <v>0</v>
      </c>
      <c r="K3339" s="20">
        <v>0</v>
      </c>
      <c r="L3339" s="20">
        <v>104</v>
      </c>
      <c r="M3339" s="20">
        <f t="shared" si="177"/>
        <v>26</v>
      </c>
      <c r="N3339" s="20">
        <v>2</v>
      </c>
      <c r="O3339" s="20">
        <v>0</v>
      </c>
      <c r="P3339" s="20">
        <v>0</v>
      </c>
      <c r="Q3339" s="20">
        <v>16</v>
      </c>
      <c r="R3339" s="20">
        <f t="shared" si="178"/>
        <v>4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1</v>
      </c>
      <c r="AA3339" s="5">
        <v>0</v>
      </c>
      <c r="AB3339" s="5">
        <v>0</v>
      </c>
      <c r="AC3339" s="5">
        <v>1</v>
      </c>
      <c r="AD3339" s="5">
        <v>0</v>
      </c>
      <c r="AE3339" s="115">
        <v>471</v>
      </c>
      <c r="AF3339" s="5">
        <v>0</v>
      </c>
    </row>
    <row r="3340" spans="1:32" x14ac:dyDescent="0.25">
      <c r="A3340" s="2">
        <v>2010</v>
      </c>
      <c r="B3340" s="1" t="s">
        <v>29</v>
      </c>
      <c r="C3340" s="20">
        <v>3</v>
      </c>
      <c r="D3340" s="20">
        <v>144</v>
      </c>
      <c r="E3340" s="20">
        <f t="shared" si="179"/>
        <v>4000</v>
      </c>
      <c r="F3340" s="20">
        <v>6</v>
      </c>
      <c r="G3340" s="20">
        <v>0</v>
      </c>
      <c r="H3340" s="20">
        <v>0</v>
      </c>
      <c r="I3340" s="20">
        <v>0</v>
      </c>
      <c r="J3340" s="20">
        <v>0</v>
      </c>
      <c r="K3340" s="20">
        <v>0</v>
      </c>
      <c r="L3340" s="20">
        <v>80</v>
      </c>
      <c r="M3340" s="20">
        <f t="shared" si="177"/>
        <v>26.666666666666668</v>
      </c>
      <c r="N3340" s="20">
        <v>1</v>
      </c>
      <c r="O3340" s="20">
        <v>0</v>
      </c>
      <c r="P3340" s="20">
        <v>0</v>
      </c>
      <c r="Q3340" s="20">
        <v>28</v>
      </c>
      <c r="R3340" s="20">
        <f t="shared" si="178"/>
        <v>9.3333333333333339</v>
      </c>
      <c r="S3340" s="5">
        <v>0</v>
      </c>
      <c r="T3340" s="5">
        <v>0</v>
      </c>
      <c r="U3340" s="5">
        <v>1</v>
      </c>
      <c r="V3340" s="5">
        <v>1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0</v>
      </c>
      <c r="AD3340" s="5">
        <v>0</v>
      </c>
      <c r="AE3340" s="115">
        <v>157</v>
      </c>
      <c r="AF3340" s="5">
        <v>1</v>
      </c>
    </row>
    <row r="3341" spans="1:32" x14ac:dyDescent="0.25">
      <c r="A3341" s="2">
        <v>2010</v>
      </c>
      <c r="B3341" s="1" t="s">
        <v>36</v>
      </c>
      <c r="C3341" s="21">
        <v>140</v>
      </c>
      <c r="D3341" s="21">
        <v>12783</v>
      </c>
      <c r="E3341" s="20">
        <f t="shared" si="179"/>
        <v>7608.9285714285716</v>
      </c>
      <c r="F3341" s="21">
        <v>4449</v>
      </c>
      <c r="G3341" s="21">
        <f>611+519</f>
        <v>1130</v>
      </c>
      <c r="H3341" s="21">
        <v>611</v>
      </c>
      <c r="I3341" s="21">
        <v>0</v>
      </c>
      <c r="J3341" s="21">
        <v>0</v>
      </c>
      <c r="K3341" s="21">
        <v>0</v>
      </c>
      <c r="L3341" s="21">
        <v>9719</v>
      </c>
      <c r="M3341" s="20">
        <f t="shared" si="177"/>
        <v>69.421428571428578</v>
      </c>
      <c r="N3341" s="21">
        <v>21</v>
      </c>
      <c r="O3341" s="21">
        <v>3</v>
      </c>
      <c r="P3341" s="21">
        <v>2</v>
      </c>
      <c r="Q3341" s="21">
        <v>79843</v>
      </c>
      <c r="R3341" s="20">
        <f t="shared" si="178"/>
        <v>570.30714285714282</v>
      </c>
      <c r="S3341" s="5">
        <v>1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1</v>
      </c>
      <c r="AA3341" s="5">
        <v>0</v>
      </c>
      <c r="AB3341" s="5">
        <v>0</v>
      </c>
      <c r="AC3341" s="5">
        <v>1</v>
      </c>
      <c r="AD3341" s="5">
        <v>0</v>
      </c>
      <c r="AE3341" s="115">
        <v>35936</v>
      </c>
      <c r="AF3341" s="5">
        <v>1</v>
      </c>
    </row>
    <row r="3342" spans="1:32" x14ac:dyDescent="0.25">
      <c r="A3342" s="2">
        <v>2010</v>
      </c>
      <c r="B3342" s="1" t="s">
        <v>29</v>
      </c>
      <c r="C3342" s="21">
        <v>14</v>
      </c>
      <c r="D3342" s="21">
        <v>895</v>
      </c>
      <c r="E3342" s="20">
        <f t="shared" si="179"/>
        <v>5327.3809523809523</v>
      </c>
      <c r="F3342" s="21">
        <v>969</v>
      </c>
      <c r="G3342" s="21">
        <v>0</v>
      </c>
      <c r="H3342" s="21">
        <v>0</v>
      </c>
      <c r="I3342" s="21">
        <v>0</v>
      </c>
      <c r="J3342" s="21">
        <v>0</v>
      </c>
      <c r="K3342" s="21">
        <v>0</v>
      </c>
      <c r="L3342" s="21">
        <v>2692</v>
      </c>
      <c r="M3342" s="20">
        <f t="shared" si="177"/>
        <v>192.28571428571428</v>
      </c>
      <c r="N3342" s="21">
        <v>8</v>
      </c>
      <c r="O3342" s="21">
        <v>1</v>
      </c>
      <c r="P3342" s="21">
        <v>0</v>
      </c>
      <c r="Q3342" s="21">
        <v>10172</v>
      </c>
      <c r="R3342" s="20">
        <f t="shared" si="178"/>
        <v>726.57142857142856</v>
      </c>
      <c r="S3342" s="5">
        <v>1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115">
        <v>3617</v>
      </c>
      <c r="AF3342" s="5">
        <v>1</v>
      </c>
    </row>
    <row r="3343" spans="1:32" x14ac:dyDescent="0.25">
      <c r="A3343" s="2">
        <v>2010</v>
      </c>
      <c r="B3343" s="1" t="s">
        <v>30</v>
      </c>
      <c r="C3343" s="21">
        <v>92</v>
      </c>
      <c r="D3343" s="21">
        <v>13379</v>
      </c>
      <c r="E3343" s="20">
        <f t="shared" si="179"/>
        <v>12118.659420289854</v>
      </c>
      <c r="F3343" s="21">
        <v>2951</v>
      </c>
      <c r="G3343" s="21">
        <f>600+740</f>
        <v>1340</v>
      </c>
      <c r="H3343" s="21">
        <v>600</v>
      </c>
      <c r="I3343" s="21">
        <v>0</v>
      </c>
      <c r="J3343" s="21">
        <v>0</v>
      </c>
      <c r="K3343" s="21">
        <v>0</v>
      </c>
      <c r="L3343" s="21">
        <v>6907</v>
      </c>
      <c r="M3343" s="20">
        <f t="shared" si="177"/>
        <v>75.076086956521735</v>
      </c>
      <c r="N3343" s="21">
        <v>19</v>
      </c>
      <c r="O3343" s="21">
        <v>4</v>
      </c>
      <c r="P3343" s="21">
        <v>2</v>
      </c>
      <c r="Q3343" s="21">
        <v>146101</v>
      </c>
      <c r="R3343" s="20">
        <f t="shared" si="178"/>
        <v>1588.054347826087</v>
      </c>
      <c r="S3343" s="5">
        <v>1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1</v>
      </c>
      <c r="AA3343" s="5">
        <v>0</v>
      </c>
      <c r="AB3343" s="5">
        <v>0</v>
      </c>
      <c r="AC3343" s="5">
        <v>1</v>
      </c>
      <c r="AD3343" s="5">
        <v>0</v>
      </c>
      <c r="AE3343" s="115">
        <v>47991</v>
      </c>
      <c r="AF3343" s="5">
        <v>1</v>
      </c>
    </row>
    <row r="3344" spans="1:32" x14ac:dyDescent="0.25">
      <c r="A3344" s="2">
        <v>2010</v>
      </c>
      <c r="B3344" s="1" t="s">
        <v>36</v>
      </c>
      <c r="C3344" s="21">
        <v>246</v>
      </c>
      <c r="D3344" s="21">
        <v>30366</v>
      </c>
      <c r="E3344" s="20">
        <f t="shared" si="179"/>
        <v>10286.58536585366</v>
      </c>
      <c r="F3344" s="21">
        <v>5209</v>
      </c>
      <c r="G3344" s="21">
        <f>720+1052</f>
        <v>1772</v>
      </c>
      <c r="H3344" s="21">
        <v>720</v>
      </c>
      <c r="I3344" s="21">
        <v>0</v>
      </c>
      <c r="J3344" s="21">
        <v>0</v>
      </c>
      <c r="K3344" s="21">
        <v>0</v>
      </c>
      <c r="L3344" s="21">
        <v>10306</v>
      </c>
      <c r="M3344" s="20">
        <f t="shared" si="177"/>
        <v>41.894308943089428</v>
      </c>
      <c r="N3344" s="21">
        <v>31</v>
      </c>
      <c r="O3344" s="21">
        <v>4</v>
      </c>
      <c r="P3344" s="21">
        <v>1</v>
      </c>
      <c r="Q3344" s="21">
        <v>149938</v>
      </c>
      <c r="R3344" s="20">
        <f t="shared" si="178"/>
        <v>609.5040650406504</v>
      </c>
      <c r="S3344" s="5">
        <v>1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1</v>
      </c>
      <c r="AA3344" s="5">
        <v>0</v>
      </c>
      <c r="AB3344" s="5">
        <v>0</v>
      </c>
      <c r="AC3344" s="5">
        <v>1</v>
      </c>
      <c r="AD3344" s="5">
        <v>0</v>
      </c>
      <c r="AE3344" s="115">
        <v>90670</v>
      </c>
      <c r="AF3344" s="5">
        <v>1</v>
      </c>
    </row>
    <row r="3345" spans="1:32" x14ac:dyDescent="0.25">
      <c r="A3345" s="2">
        <v>2010</v>
      </c>
      <c r="B3345" s="1" t="s">
        <v>30</v>
      </c>
      <c r="C3345" s="21">
        <v>117</v>
      </c>
      <c r="D3345" s="21">
        <v>17027</v>
      </c>
      <c r="E3345" s="20">
        <f t="shared" si="179"/>
        <v>12127.492877492878</v>
      </c>
      <c r="F3345" s="21">
        <v>4201</v>
      </c>
      <c r="G3345" s="21">
        <f>515+530</f>
        <v>1045</v>
      </c>
      <c r="H3345" s="21">
        <v>515</v>
      </c>
      <c r="I3345" s="21">
        <v>65</v>
      </c>
      <c r="J3345" s="21">
        <v>0</v>
      </c>
      <c r="K3345" s="21">
        <v>0</v>
      </c>
      <c r="L3345" s="21">
        <v>7040</v>
      </c>
      <c r="M3345" s="20">
        <f t="shared" si="177"/>
        <v>60.17094017094017</v>
      </c>
      <c r="N3345" s="21">
        <v>29</v>
      </c>
      <c r="O3345" s="21">
        <v>7</v>
      </c>
      <c r="P3345" s="21">
        <v>4</v>
      </c>
      <c r="Q3345" s="21">
        <v>181741</v>
      </c>
      <c r="R3345" s="20">
        <f t="shared" si="178"/>
        <v>1553.3418803418804</v>
      </c>
      <c r="S3345" s="5">
        <v>1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1</v>
      </c>
      <c r="AA3345" s="5">
        <v>1</v>
      </c>
      <c r="AB3345" s="5">
        <v>0</v>
      </c>
      <c r="AC3345" s="5">
        <v>1</v>
      </c>
      <c r="AD3345" s="5">
        <v>0</v>
      </c>
      <c r="AE3345" s="115">
        <v>56326</v>
      </c>
      <c r="AF3345" s="5">
        <v>0</v>
      </c>
    </row>
    <row r="3346" spans="1:32" x14ac:dyDescent="0.25">
      <c r="A3346" s="2">
        <v>2010</v>
      </c>
      <c r="B3346" s="1" t="s">
        <v>29</v>
      </c>
      <c r="C3346" s="21">
        <v>951</v>
      </c>
      <c r="D3346" s="21">
        <v>135486</v>
      </c>
      <c r="E3346" s="20">
        <f t="shared" si="179"/>
        <v>11872.239747634068</v>
      </c>
      <c r="F3346" s="21">
        <v>0</v>
      </c>
      <c r="G3346" s="21">
        <v>0</v>
      </c>
      <c r="H3346" s="21">
        <v>0</v>
      </c>
      <c r="I3346" s="21">
        <v>0</v>
      </c>
      <c r="J3346" s="21">
        <v>1174</v>
      </c>
      <c r="K3346" s="21">
        <v>0</v>
      </c>
      <c r="L3346" s="21">
        <v>13963</v>
      </c>
      <c r="M3346" s="20">
        <f t="shared" si="177"/>
        <v>14.682439537329127</v>
      </c>
      <c r="N3346" s="21">
        <v>24</v>
      </c>
      <c r="O3346" s="21">
        <v>0</v>
      </c>
      <c r="P3346" s="21">
        <v>0</v>
      </c>
      <c r="Q3346" s="21">
        <v>1594532</v>
      </c>
      <c r="R3346" s="20">
        <f t="shared" si="178"/>
        <v>1676.6898002103048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1</v>
      </c>
      <c r="AC3346" s="5">
        <v>0</v>
      </c>
      <c r="AD3346" s="5">
        <v>0</v>
      </c>
      <c r="AE3346" s="115">
        <v>1006585</v>
      </c>
      <c r="AF3346" s="5">
        <v>1</v>
      </c>
    </row>
    <row r="3347" spans="1:32" x14ac:dyDescent="0.25">
      <c r="A3347" s="2">
        <v>2010</v>
      </c>
      <c r="B3347" s="1" t="s">
        <v>36</v>
      </c>
      <c r="C3347" s="21">
        <v>33</v>
      </c>
      <c r="D3347" s="21">
        <v>3654</v>
      </c>
      <c r="E3347" s="20">
        <f t="shared" si="179"/>
        <v>9227.2727272727279</v>
      </c>
      <c r="F3347" s="21">
        <v>3365</v>
      </c>
      <c r="G3347" s="21">
        <v>0</v>
      </c>
      <c r="H3347" s="21">
        <v>0</v>
      </c>
      <c r="I3347" s="21">
        <v>0</v>
      </c>
      <c r="J3347" s="21">
        <v>0</v>
      </c>
      <c r="K3347" s="21">
        <v>0</v>
      </c>
      <c r="L3347" s="21">
        <v>5289</v>
      </c>
      <c r="M3347" s="20">
        <f t="shared" si="177"/>
        <v>160.27272727272728</v>
      </c>
      <c r="N3347" s="21">
        <v>19</v>
      </c>
      <c r="O3347" s="21">
        <v>6</v>
      </c>
      <c r="P3347" s="21">
        <v>0</v>
      </c>
      <c r="Q3347" s="21">
        <v>63889</v>
      </c>
      <c r="R3347" s="20">
        <f t="shared" si="178"/>
        <v>1936.030303030303</v>
      </c>
      <c r="S3347" s="5">
        <v>1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115">
        <v>14801</v>
      </c>
      <c r="AF3347" s="5">
        <v>0</v>
      </c>
    </row>
    <row r="3348" spans="1:32" x14ac:dyDescent="0.25">
      <c r="A3348" s="2">
        <v>2010</v>
      </c>
      <c r="B3348" s="1" t="s">
        <v>31</v>
      </c>
      <c r="C3348" s="21">
        <v>482</v>
      </c>
      <c r="D3348" s="21">
        <v>51566</v>
      </c>
      <c r="E3348" s="20">
        <f t="shared" si="179"/>
        <v>8915.2835408022129</v>
      </c>
      <c r="F3348" s="21">
        <v>1813</v>
      </c>
      <c r="G3348" s="21">
        <v>0</v>
      </c>
      <c r="H3348" s="21">
        <v>0</v>
      </c>
      <c r="I3348" s="21">
        <v>0</v>
      </c>
      <c r="J3348" s="21">
        <f>553+237</f>
        <v>790</v>
      </c>
      <c r="K3348" s="21">
        <v>553</v>
      </c>
      <c r="L3348" s="21">
        <v>27231</v>
      </c>
      <c r="M3348" s="20">
        <f t="shared" si="177"/>
        <v>56.495850622406635</v>
      </c>
      <c r="N3348" s="21">
        <v>60</v>
      </c>
      <c r="O3348" s="21">
        <v>14</v>
      </c>
      <c r="P3348" s="21">
        <v>1</v>
      </c>
      <c r="Q3348" s="21">
        <v>245333</v>
      </c>
      <c r="R3348" s="20">
        <f t="shared" si="178"/>
        <v>508.98962655601662</v>
      </c>
      <c r="S3348" s="5">
        <v>1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1</v>
      </c>
      <c r="AC3348" s="5">
        <v>0</v>
      </c>
      <c r="AD3348" s="5">
        <v>1</v>
      </c>
      <c r="AE3348" s="115">
        <v>413996</v>
      </c>
      <c r="AF3348" s="5">
        <v>0</v>
      </c>
    </row>
    <row r="3349" spans="1:32" x14ac:dyDescent="0.25">
      <c r="A3349" s="2">
        <v>2010</v>
      </c>
      <c r="B3349" s="1" t="s">
        <v>29</v>
      </c>
      <c r="C3349" s="20">
        <v>187</v>
      </c>
      <c r="D3349" s="20">
        <v>22689</v>
      </c>
      <c r="E3349" s="20">
        <f t="shared" si="179"/>
        <v>10110.962566844921</v>
      </c>
      <c r="F3349" s="20">
        <v>7160</v>
      </c>
      <c r="G3349" s="20">
        <v>1361</v>
      </c>
      <c r="H3349" s="20">
        <v>570</v>
      </c>
      <c r="I3349" s="20">
        <v>0</v>
      </c>
      <c r="J3349" s="20">
        <v>0</v>
      </c>
      <c r="K3349" s="20">
        <v>0</v>
      </c>
      <c r="L3349" s="20">
        <v>7160</v>
      </c>
      <c r="M3349" s="20">
        <f t="shared" si="177"/>
        <v>38.288770053475936</v>
      </c>
      <c r="N3349" s="20">
        <v>29</v>
      </c>
      <c r="O3349" s="20">
        <v>7</v>
      </c>
      <c r="P3349" s="20">
        <v>5</v>
      </c>
      <c r="Q3349" s="20">
        <v>118720</v>
      </c>
      <c r="R3349" s="20">
        <f t="shared" si="178"/>
        <v>634.86631016042782</v>
      </c>
      <c r="S3349" s="5">
        <v>1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1</v>
      </c>
      <c r="AA3349" s="5">
        <v>0</v>
      </c>
      <c r="AB3349" s="5">
        <v>0</v>
      </c>
      <c r="AC3349" s="5">
        <v>1</v>
      </c>
      <c r="AD3349" s="5">
        <v>0</v>
      </c>
      <c r="AE3349" s="115">
        <v>64207</v>
      </c>
      <c r="AF3349" s="5">
        <v>0</v>
      </c>
    </row>
    <row r="3350" spans="1:32" x14ac:dyDescent="0.25">
      <c r="A3350" s="2">
        <v>2010</v>
      </c>
      <c r="B3350" s="1" t="s">
        <v>36</v>
      </c>
      <c r="C3350" s="20">
        <v>69</v>
      </c>
      <c r="D3350" s="20">
        <v>10196</v>
      </c>
      <c r="E3350" s="20">
        <f t="shared" si="179"/>
        <v>12314.009661835749</v>
      </c>
      <c r="F3350" s="20">
        <v>5952</v>
      </c>
      <c r="G3350" s="20">
        <v>734</v>
      </c>
      <c r="H3350" s="20">
        <v>301</v>
      </c>
      <c r="I3350" s="20">
        <v>0</v>
      </c>
      <c r="J3350" s="20">
        <v>0</v>
      </c>
      <c r="K3350" s="20">
        <v>0</v>
      </c>
      <c r="L3350" s="20">
        <v>4630</v>
      </c>
      <c r="M3350" s="20">
        <f t="shared" si="177"/>
        <v>67.101449275362313</v>
      </c>
      <c r="N3350" s="20">
        <v>12</v>
      </c>
      <c r="O3350" s="20">
        <v>3</v>
      </c>
      <c r="P3350" s="20">
        <v>1</v>
      </c>
      <c r="Q3350" s="20">
        <v>178717</v>
      </c>
      <c r="R3350" s="20">
        <f t="shared" si="178"/>
        <v>2590.1014492753625</v>
      </c>
      <c r="S3350" s="5">
        <v>1</v>
      </c>
      <c r="T3350" s="5">
        <v>0</v>
      </c>
      <c r="U3350" s="5">
        <v>1</v>
      </c>
      <c r="V3350" s="5">
        <v>0</v>
      </c>
      <c r="W3350" s="5">
        <v>0</v>
      </c>
      <c r="X3350" s="5">
        <v>0</v>
      </c>
      <c r="Y3350" s="5">
        <v>0</v>
      </c>
      <c r="Z3350" s="5">
        <v>1</v>
      </c>
      <c r="AA3350" s="5">
        <v>0</v>
      </c>
      <c r="AB3350" s="5">
        <v>0</v>
      </c>
      <c r="AC3350" s="5">
        <v>1</v>
      </c>
      <c r="AD3350" s="5">
        <v>0</v>
      </c>
      <c r="AE3350" s="115">
        <v>38552</v>
      </c>
      <c r="AF3350" s="5">
        <v>0</v>
      </c>
    </row>
    <row r="3351" spans="1:32" x14ac:dyDescent="0.25">
      <c r="A3351" s="2">
        <v>2010</v>
      </c>
      <c r="B3351" s="1" t="s">
        <v>31</v>
      </c>
      <c r="C3351" s="20">
        <v>106</v>
      </c>
      <c r="D3351" s="20">
        <v>11747</v>
      </c>
      <c r="E3351" s="20">
        <f t="shared" si="179"/>
        <v>9235.0628930817602</v>
      </c>
      <c r="F3351" s="20">
        <v>3800</v>
      </c>
      <c r="G3351" s="20">
        <v>1976</v>
      </c>
      <c r="H3351" s="20">
        <v>601</v>
      </c>
      <c r="I3351" s="20">
        <v>230</v>
      </c>
      <c r="J3351" s="20">
        <v>0</v>
      </c>
      <c r="K3351" s="20">
        <v>0</v>
      </c>
      <c r="L3351" s="20">
        <v>3235</v>
      </c>
      <c r="M3351" s="20">
        <f t="shared" si="177"/>
        <v>30.518867924528301</v>
      </c>
      <c r="N3351" s="20">
        <v>28</v>
      </c>
      <c r="O3351" s="20">
        <v>6</v>
      </c>
      <c r="P3351" s="20">
        <v>2</v>
      </c>
      <c r="Q3351" s="20">
        <v>87064</v>
      </c>
      <c r="R3351" s="20">
        <f t="shared" si="178"/>
        <v>821.35849056603774</v>
      </c>
      <c r="S3351" s="5">
        <v>1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  <c r="Z3351" s="5">
        <v>1</v>
      </c>
      <c r="AA3351" s="5">
        <v>1</v>
      </c>
      <c r="AB3351" s="5">
        <v>0</v>
      </c>
      <c r="AC3351" s="5">
        <v>1</v>
      </c>
      <c r="AD3351" s="5">
        <v>0</v>
      </c>
      <c r="AE3351" s="115">
        <v>39087</v>
      </c>
      <c r="AF3351" s="5">
        <v>1</v>
      </c>
    </row>
    <row r="3352" spans="1:32" x14ac:dyDescent="0.25">
      <c r="A3352" s="2">
        <v>2010</v>
      </c>
      <c r="B3352" s="1" t="s">
        <v>31</v>
      </c>
      <c r="C3352" s="20">
        <v>27</v>
      </c>
      <c r="D3352" s="20">
        <v>2796</v>
      </c>
      <c r="E3352" s="20">
        <f t="shared" si="179"/>
        <v>8629.6296296296296</v>
      </c>
      <c r="F3352" s="20">
        <v>1253</v>
      </c>
      <c r="G3352" s="20">
        <v>0</v>
      </c>
      <c r="H3352" s="20">
        <v>0</v>
      </c>
      <c r="I3352" s="20">
        <v>0</v>
      </c>
      <c r="J3352" s="20">
        <v>0</v>
      </c>
      <c r="K3352" s="20">
        <v>0</v>
      </c>
      <c r="L3352" s="20">
        <v>2205</v>
      </c>
      <c r="M3352" s="20">
        <f t="shared" si="177"/>
        <v>81.666666666666671</v>
      </c>
      <c r="N3352" s="20">
        <v>6</v>
      </c>
      <c r="O3352" s="20">
        <v>0</v>
      </c>
      <c r="P3352" s="20">
        <v>0</v>
      </c>
      <c r="Q3352" s="20">
        <v>16378</v>
      </c>
      <c r="R3352" s="20">
        <f t="shared" si="178"/>
        <v>606.59259259259261</v>
      </c>
      <c r="S3352" s="5">
        <v>1</v>
      </c>
      <c r="T3352" s="5">
        <v>1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0</v>
      </c>
      <c r="AD3352" s="5">
        <v>0</v>
      </c>
      <c r="AE3352" s="115">
        <v>16923</v>
      </c>
      <c r="AF3352" s="5">
        <v>1</v>
      </c>
    </row>
    <row r="3353" spans="1:32" x14ac:dyDescent="0.25">
      <c r="A3353" s="2">
        <v>2010</v>
      </c>
      <c r="B3353" s="1" t="s">
        <v>31</v>
      </c>
      <c r="C3353" s="20">
        <v>55</v>
      </c>
      <c r="D3353" s="20">
        <v>6431</v>
      </c>
      <c r="E3353" s="20">
        <f t="shared" si="179"/>
        <v>9743.939393939394</v>
      </c>
      <c r="F3353" s="20">
        <v>1543</v>
      </c>
      <c r="G3353" s="20">
        <v>207</v>
      </c>
      <c r="H3353" s="20">
        <v>110</v>
      </c>
      <c r="I3353" s="20">
        <v>0</v>
      </c>
      <c r="J3353" s="20">
        <v>0</v>
      </c>
      <c r="K3353" s="20">
        <v>0</v>
      </c>
      <c r="L3353" s="20">
        <v>1320</v>
      </c>
      <c r="M3353" s="20">
        <f t="shared" si="177"/>
        <v>24</v>
      </c>
      <c r="N3353" s="20">
        <v>3</v>
      </c>
      <c r="O3353" s="20">
        <v>3</v>
      </c>
      <c r="P3353" s="20">
        <v>0</v>
      </c>
      <c r="Q3353" s="20">
        <v>38996</v>
      </c>
      <c r="R3353" s="20">
        <f t="shared" si="178"/>
        <v>709.0181818181818</v>
      </c>
      <c r="S3353" s="5">
        <v>1</v>
      </c>
      <c r="T3353" s="5">
        <v>1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1</v>
      </c>
      <c r="AA3353" s="5">
        <v>0</v>
      </c>
      <c r="AB3353" s="5">
        <v>0</v>
      </c>
      <c r="AC3353" s="5">
        <v>1</v>
      </c>
      <c r="AD3353" s="5">
        <v>0</v>
      </c>
      <c r="AE3353" s="115">
        <v>18635</v>
      </c>
      <c r="AF3353" s="5">
        <v>1</v>
      </c>
    </row>
    <row r="3354" spans="1:32" x14ac:dyDescent="0.25">
      <c r="A3354" s="2">
        <v>2010</v>
      </c>
      <c r="B3354" s="1" t="s">
        <v>31</v>
      </c>
      <c r="C3354" s="20">
        <v>79</v>
      </c>
      <c r="D3354" s="20">
        <v>7375</v>
      </c>
      <c r="E3354" s="20">
        <f t="shared" si="179"/>
        <v>7779.5358649789032</v>
      </c>
      <c r="F3354" s="20">
        <v>2200</v>
      </c>
      <c r="G3354" s="20">
        <v>320</v>
      </c>
      <c r="H3354" s="20">
        <v>110</v>
      </c>
      <c r="I3354" s="20">
        <v>0</v>
      </c>
      <c r="J3354" s="20">
        <v>0</v>
      </c>
      <c r="K3354" s="20">
        <v>0</v>
      </c>
      <c r="L3354" s="20">
        <v>3624</v>
      </c>
      <c r="M3354" s="20">
        <f t="shared" si="177"/>
        <v>45.87341772151899</v>
      </c>
      <c r="N3354" s="20">
        <v>12</v>
      </c>
      <c r="O3354" s="20">
        <v>3</v>
      </c>
      <c r="P3354" s="20">
        <v>1</v>
      </c>
      <c r="Q3354" s="20">
        <v>32069</v>
      </c>
      <c r="R3354" s="20">
        <f t="shared" si="178"/>
        <v>405.9367088607595</v>
      </c>
      <c r="S3354" s="5">
        <v>1</v>
      </c>
      <c r="T3354" s="5">
        <v>1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1</v>
      </c>
      <c r="AA3354" s="5">
        <v>0</v>
      </c>
      <c r="AB3354" s="5">
        <v>0</v>
      </c>
      <c r="AC3354" s="5">
        <v>1</v>
      </c>
      <c r="AD3354" s="5">
        <v>0</v>
      </c>
      <c r="AE3354" s="115">
        <v>16608</v>
      </c>
      <c r="AF3354" s="5">
        <v>1</v>
      </c>
    </row>
    <row r="3355" spans="1:32" x14ac:dyDescent="0.25">
      <c r="A3355" s="2">
        <v>2010</v>
      </c>
      <c r="B3355" s="1" t="s">
        <v>31</v>
      </c>
      <c r="C3355" s="20">
        <v>32</v>
      </c>
      <c r="D3355" s="20">
        <v>4517</v>
      </c>
      <c r="E3355" s="20">
        <f t="shared" si="179"/>
        <v>11763.020833333334</v>
      </c>
      <c r="F3355" s="20">
        <v>3387</v>
      </c>
      <c r="G3355" s="20">
        <v>0</v>
      </c>
      <c r="H3355" s="20">
        <v>0</v>
      </c>
      <c r="I3355" s="20">
        <v>0</v>
      </c>
      <c r="J3355" s="20">
        <v>0</v>
      </c>
      <c r="K3355" s="20">
        <v>0</v>
      </c>
      <c r="L3355" s="20">
        <v>11040</v>
      </c>
      <c r="M3355" s="20">
        <f t="shared" si="177"/>
        <v>345</v>
      </c>
      <c r="N3355" s="20">
        <v>24</v>
      </c>
      <c r="O3355" s="20">
        <v>6</v>
      </c>
      <c r="P3355" s="20">
        <v>0</v>
      </c>
      <c r="Q3355" s="20">
        <v>52905</v>
      </c>
      <c r="R3355" s="20">
        <f t="shared" si="178"/>
        <v>1653.28125</v>
      </c>
      <c r="S3355" s="5">
        <v>1</v>
      </c>
      <c r="T3355" s="5">
        <v>1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0</v>
      </c>
      <c r="AD3355" s="5">
        <v>0</v>
      </c>
      <c r="AE3355" s="115">
        <v>12293</v>
      </c>
      <c r="AF3355" s="5">
        <v>1</v>
      </c>
    </row>
    <row r="3356" spans="1:32" x14ac:dyDescent="0.25">
      <c r="A3356" s="2">
        <v>2010</v>
      </c>
      <c r="B3356" s="1" t="s">
        <v>29</v>
      </c>
      <c r="C3356" s="20">
        <v>250</v>
      </c>
      <c r="D3356" s="20">
        <v>27348</v>
      </c>
      <c r="E3356" s="20">
        <f t="shared" si="179"/>
        <v>9116</v>
      </c>
      <c r="F3356" s="20">
        <v>6855</v>
      </c>
      <c r="G3356" s="20">
        <v>0</v>
      </c>
      <c r="H3356" s="20">
        <v>0</v>
      </c>
      <c r="I3356" s="20">
        <v>0</v>
      </c>
      <c r="J3356" s="20">
        <v>0</v>
      </c>
      <c r="K3356" s="20">
        <v>0</v>
      </c>
      <c r="L3356" s="20">
        <v>24720</v>
      </c>
      <c r="M3356" s="20">
        <f t="shared" si="177"/>
        <v>98.88</v>
      </c>
      <c r="N3356" s="20">
        <v>54</v>
      </c>
      <c r="O3356" s="20">
        <v>48</v>
      </c>
      <c r="P3356" s="20">
        <v>4</v>
      </c>
      <c r="Q3356" s="20">
        <v>1225739</v>
      </c>
      <c r="R3356" s="20">
        <f t="shared" si="178"/>
        <v>4902.9560000000001</v>
      </c>
      <c r="S3356" s="5">
        <v>1</v>
      </c>
      <c r="T3356" s="5">
        <v>1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0</v>
      </c>
      <c r="AD3356" s="5">
        <v>0</v>
      </c>
      <c r="AE3356" s="115">
        <v>101418</v>
      </c>
      <c r="AF3356" s="5">
        <v>0</v>
      </c>
    </row>
    <row r="3357" spans="1:32" x14ac:dyDescent="0.25">
      <c r="A3357" s="2">
        <v>2010</v>
      </c>
      <c r="B3357" s="1" t="s">
        <v>29</v>
      </c>
      <c r="C3357" s="20">
        <v>28</v>
      </c>
      <c r="D3357" s="20">
        <v>3231</v>
      </c>
      <c r="E3357" s="20">
        <f t="shared" si="179"/>
        <v>9616.0714285714294</v>
      </c>
      <c r="F3357" s="20">
        <v>2223</v>
      </c>
      <c r="G3357" s="20">
        <v>0</v>
      </c>
      <c r="H3357" s="20">
        <v>0</v>
      </c>
      <c r="I3357" s="20">
        <v>0</v>
      </c>
      <c r="J3357" s="20">
        <v>0</v>
      </c>
      <c r="K3357" s="20">
        <v>0</v>
      </c>
      <c r="L3357" s="20">
        <v>5124</v>
      </c>
      <c r="M3357" s="20">
        <f t="shared" si="177"/>
        <v>183</v>
      </c>
      <c r="N3357" s="20">
        <v>9</v>
      </c>
      <c r="O3357" s="20">
        <v>4</v>
      </c>
      <c r="P3357" s="20">
        <v>0</v>
      </c>
      <c r="Q3357" s="20">
        <v>36535</v>
      </c>
      <c r="R3357" s="20">
        <f t="shared" si="178"/>
        <v>1304.8214285714287</v>
      </c>
      <c r="S3357" s="5">
        <v>1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0</v>
      </c>
      <c r="AD3357" s="5">
        <v>0</v>
      </c>
      <c r="AE3357" s="115">
        <v>20794</v>
      </c>
      <c r="AF3357" s="5">
        <v>1</v>
      </c>
    </row>
    <row r="3358" spans="1:32" x14ac:dyDescent="0.25">
      <c r="A3358" s="2">
        <v>2010</v>
      </c>
      <c r="B3358" s="1" t="s">
        <v>29</v>
      </c>
      <c r="C3358" s="20">
        <v>60</v>
      </c>
      <c r="D3358" s="20">
        <v>6476</v>
      </c>
      <c r="E3358" s="20">
        <f t="shared" si="179"/>
        <v>8994.4444444444453</v>
      </c>
      <c r="F3358" s="20">
        <v>4464</v>
      </c>
      <c r="G3358" s="20">
        <v>292</v>
      </c>
      <c r="H3358" s="20">
        <v>108</v>
      </c>
      <c r="I3358" s="20">
        <v>0</v>
      </c>
      <c r="J3358" s="20">
        <v>0</v>
      </c>
      <c r="K3358" s="20">
        <v>0</v>
      </c>
      <c r="L3358" s="20">
        <v>1558</v>
      </c>
      <c r="M3358" s="20">
        <f t="shared" si="177"/>
        <v>25.966666666666665</v>
      </c>
      <c r="N3358" s="20">
        <v>6</v>
      </c>
      <c r="O3358" s="20">
        <v>0</v>
      </c>
      <c r="P3358" s="20">
        <v>0</v>
      </c>
      <c r="Q3358" s="20">
        <v>1029</v>
      </c>
      <c r="R3358" s="20">
        <f t="shared" si="178"/>
        <v>17.149999999999999</v>
      </c>
      <c r="S3358" s="5">
        <v>1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  <c r="Z3358" s="5">
        <v>1</v>
      </c>
      <c r="AA3358" s="5">
        <v>0</v>
      </c>
      <c r="AB3358" s="5">
        <v>0</v>
      </c>
      <c r="AC3358" s="5">
        <v>1</v>
      </c>
      <c r="AD3358" s="5">
        <v>0</v>
      </c>
      <c r="AE3358" s="115">
        <v>30975</v>
      </c>
      <c r="AF3358" s="5">
        <v>1</v>
      </c>
    </row>
    <row r="3359" spans="1:32" x14ac:dyDescent="0.25">
      <c r="A3359" s="2">
        <v>2010</v>
      </c>
      <c r="B3359" s="1" t="s">
        <v>29</v>
      </c>
      <c r="C3359" s="20">
        <v>69</v>
      </c>
      <c r="D3359" s="20">
        <v>5306</v>
      </c>
      <c r="E3359" s="20">
        <f t="shared" si="179"/>
        <v>6408.2125603864743</v>
      </c>
      <c r="F3359" s="20">
        <v>2311</v>
      </c>
      <c r="G3359" s="20">
        <v>938</v>
      </c>
      <c r="H3359" s="20">
        <v>371</v>
      </c>
      <c r="I3359" s="20">
        <v>0</v>
      </c>
      <c r="J3359" s="20">
        <v>0</v>
      </c>
      <c r="K3359" s="20">
        <v>0</v>
      </c>
      <c r="L3359" s="20">
        <v>4475</v>
      </c>
      <c r="M3359" s="20">
        <f t="shared" si="177"/>
        <v>64.85507246376811</v>
      </c>
      <c r="N3359" s="20">
        <v>14</v>
      </c>
      <c r="O3359" s="20">
        <v>4</v>
      </c>
      <c r="P3359" s="20">
        <v>1</v>
      </c>
      <c r="Q3359" s="20">
        <v>34252</v>
      </c>
      <c r="R3359" s="20">
        <f t="shared" si="178"/>
        <v>496.40579710144925</v>
      </c>
      <c r="S3359" s="5">
        <v>1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1</v>
      </c>
      <c r="AA3359" s="5">
        <v>0</v>
      </c>
      <c r="AB3359" s="5">
        <v>0</v>
      </c>
      <c r="AC3359" s="5">
        <v>1</v>
      </c>
      <c r="AD3359" s="5">
        <v>0</v>
      </c>
      <c r="AE3359" s="115">
        <v>13820</v>
      </c>
      <c r="AF3359" s="5">
        <v>1</v>
      </c>
    </row>
    <row r="3360" spans="1:32" x14ac:dyDescent="0.25">
      <c r="A3360" s="2">
        <v>2010</v>
      </c>
      <c r="B3360" s="1" t="s">
        <v>30</v>
      </c>
      <c r="C3360" s="20">
        <v>91</v>
      </c>
      <c r="D3360" s="20">
        <v>8384</v>
      </c>
      <c r="E3360" s="20">
        <f t="shared" si="179"/>
        <v>7677.6556776556781</v>
      </c>
      <c r="F3360" s="20">
        <v>4421</v>
      </c>
      <c r="G3360" s="20">
        <v>935</v>
      </c>
      <c r="H3360" s="20">
        <v>460</v>
      </c>
      <c r="I3360" s="20">
        <v>0</v>
      </c>
      <c r="J3360" s="20">
        <v>0</v>
      </c>
      <c r="K3360" s="20">
        <v>0</v>
      </c>
      <c r="L3360" s="20">
        <v>5685</v>
      </c>
      <c r="M3360" s="20">
        <f t="shared" si="177"/>
        <v>62.472527472527474</v>
      </c>
      <c r="N3360" s="20">
        <v>15</v>
      </c>
      <c r="O3360" s="20">
        <v>5</v>
      </c>
      <c r="P3360" s="20">
        <v>2</v>
      </c>
      <c r="Q3360" s="20">
        <v>50710</v>
      </c>
      <c r="R3360" s="20">
        <f t="shared" si="178"/>
        <v>557.25274725274721</v>
      </c>
      <c r="S3360" s="5">
        <v>1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1</v>
      </c>
      <c r="AA3360" s="5">
        <v>0</v>
      </c>
      <c r="AB3360" s="5">
        <v>0</v>
      </c>
      <c r="AC3360" s="5">
        <v>1</v>
      </c>
      <c r="AD3360" s="5">
        <v>0</v>
      </c>
      <c r="AE3360" s="115">
        <v>24376</v>
      </c>
      <c r="AF3360" s="5">
        <v>0</v>
      </c>
    </row>
    <row r="3361" spans="1:32" x14ac:dyDescent="0.25">
      <c r="A3361" s="2">
        <v>2010</v>
      </c>
      <c r="B3361" s="1" t="s">
        <v>30</v>
      </c>
      <c r="C3361" s="20">
        <v>92</v>
      </c>
      <c r="D3361" s="20">
        <v>8157</v>
      </c>
      <c r="E3361" s="20">
        <f t="shared" si="179"/>
        <v>7388.586956521739</v>
      </c>
      <c r="F3361" s="20">
        <v>3307</v>
      </c>
      <c r="G3361" s="20">
        <v>940</v>
      </c>
      <c r="H3361" s="20">
        <v>450</v>
      </c>
      <c r="I3361" s="20">
        <v>0</v>
      </c>
      <c r="J3361" s="20">
        <v>0</v>
      </c>
      <c r="K3361" s="20">
        <v>0</v>
      </c>
      <c r="L3361" s="21">
        <v>10131</v>
      </c>
      <c r="M3361" s="20">
        <f t="shared" si="177"/>
        <v>110.1195652173913</v>
      </c>
      <c r="N3361" s="20">
        <v>24</v>
      </c>
      <c r="O3361" s="20">
        <v>6</v>
      </c>
      <c r="P3361" s="20">
        <v>3</v>
      </c>
      <c r="Q3361" s="20">
        <v>47011</v>
      </c>
      <c r="R3361" s="20">
        <f t="shared" si="178"/>
        <v>510.98913043478262</v>
      </c>
      <c r="S3361" s="5">
        <v>1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1</v>
      </c>
      <c r="AA3361" s="5">
        <v>0</v>
      </c>
      <c r="AB3361" s="5">
        <v>0</v>
      </c>
      <c r="AC3361" s="5">
        <v>1</v>
      </c>
      <c r="AD3361" s="5">
        <v>0</v>
      </c>
      <c r="AE3361" s="115">
        <v>26523</v>
      </c>
      <c r="AF3361" s="5">
        <v>0</v>
      </c>
    </row>
    <row r="3362" spans="1:32" x14ac:dyDescent="0.25">
      <c r="A3362" s="2">
        <v>2010</v>
      </c>
      <c r="B3362" s="1" t="s">
        <v>29</v>
      </c>
      <c r="C3362" s="20">
        <v>15</v>
      </c>
      <c r="D3362" s="20">
        <v>950</v>
      </c>
      <c r="E3362" s="20">
        <f t="shared" si="179"/>
        <v>5277.7777777777774</v>
      </c>
      <c r="F3362" s="20">
        <v>3035</v>
      </c>
      <c r="G3362" s="20">
        <v>101</v>
      </c>
      <c r="H3362" s="20">
        <v>20</v>
      </c>
      <c r="I3362" s="20">
        <v>0</v>
      </c>
      <c r="J3362" s="20">
        <v>0</v>
      </c>
      <c r="K3362" s="20">
        <v>0</v>
      </c>
      <c r="L3362" s="20">
        <v>2029</v>
      </c>
      <c r="M3362" s="20">
        <f t="shared" si="177"/>
        <v>135.26666666666668</v>
      </c>
      <c r="N3362" s="20">
        <v>7</v>
      </c>
      <c r="O3362" s="20">
        <v>1</v>
      </c>
      <c r="P3362" s="20">
        <v>1</v>
      </c>
      <c r="Q3362" s="20">
        <v>7238</v>
      </c>
      <c r="R3362" s="20">
        <f t="shared" si="178"/>
        <v>482.53333333333336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1</v>
      </c>
      <c r="AA3362" s="5">
        <v>0</v>
      </c>
      <c r="AB3362" s="5">
        <v>0</v>
      </c>
      <c r="AC3362" s="5">
        <v>1</v>
      </c>
      <c r="AD3362" s="5">
        <v>0</v>
      </c>
      <c r="AE3362" s="115">
        <v>2100</v>
      </c>
      <c r="AF3362" s="5">
        <v>0</v>
      </c>
    </row>
    <row r="3363" spans="1:32" x14ac:dyDescent="0.25">
      <c r="A3363" s="2">
        <v>2010</v>
      </c>
      <c r="B3363" s="1" t="s">
        <v>30</v>
      </c>
      <c r="C3363" s="107">
        <v>108</v>
      </c>
      <c r="D3363" s="107">
        <v>9176</v>
      </c>
      <c r="E3363" s="20">
        <f t="shared" si="179"/>
        <v>7080.2469135802467</v>
      </c>
      <c r="F3363" s="107">
        <v>5349</v>
      </c>
      <c r="G3363" s="20">
        <v>1196</v>
      </c>
      <c r="H3363" s="107">
        <v>343</v>
      </c>
      <c r="I3363" s="107">
        <v>0</v>
      </c>
      <c r="J3363" s="20">
        <v>0</v>
      </c>
      <c r="K3363" s="20">
        <v>0</v>
      </c>
      <c r="L3363" s="107">
        <v>6081</v>
      </c>
      <c r="M3363" s="20">
        <f t="shared" si="177"/>
        <v>56.305555555555557</v>
      </c>
      <c r="N3363" s="107">
        <v>17</v>
      </c>
      <c r="O3363" s="107">
        <v>5</v>
      </c>
      <c r="P3363" s="107">
        <v>2</v>
      </c>
      <c r="Q3363" s="107">
        <v>60657</v>
      </c>
      <c r="R3363" s="20">
        <f t="shared" si="178"/>
        <v>561.63888888888891</v>
      </c>
      <c r="S3363" s="5">
        <v>1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1</v>
      </c>
      <c r="AA3363" s="5">
        <v>0</v>
      </c>
      <c r="AB3363" s="5">
        <v>0</v>
      </c>
      <c r="AC3363" s="5">
        <v>1</v>
      </c>
      <c r="AD3363" s="5">
        <v>0</v>
      </c>
      <c r="AE3363" s="115">
        <v>24699</v>
      </c>
      <c r="AF3363" s="5">
        <v>1</v>
      </c>
    </row>
    <row r="3364" spans="1:32" x14ac:dyDescent="0.25">
      <c r="A3364" s="2">
        <v>2010</v>
      </c>
      <c r="B3364" s="1" t="s">
        <v>30</v>
      </c>
      <c r="C3364" s="107">
        <v>50</v>
      </c>
      <c r="D3364" s="107">
        <v>4154</v>
      </c>
      <c r="E3364" s="20">
        <f t="shared" si="179"/>
        <v>6923.333333333333</v>
      </c>
      <c r="F3364" s="107">
        <v>2862</v>
      </c>
      <c r="G3364" s="20">
        <v>273</v>
      </c>
      <c r="H3364" s="107">
        <v>223</v>
      </c>
      <c r="I3364" s="107">
        <v>0</v>
      </c>
      <c r="J3364" s="20">
        <v>0</v>
      </c>
      <c r="K3364" s="20">
        <v>0</v>
      </c>
      <c r="L3364" s="107">
        <v>3477</v>
      </c>
      <c r="M3364" s="20">
        <f t="shared" si="177"/>
        <v>69.540000000000006</v>
      </c>
      <c r="N3364" s="107">
        <v>7</v>
      </c>
      <c r="O3364" s="107">
        <v>3</v>
      </c>
      <c r="P3364" s="107">
        <v>2</v>
      </c>
      <c r="Q3364" s="107">
        <v>26293</v>
      </c>
      <c r="R3364" s="20">
        <f t="shared" si="178"/>
        <v>525.86</v>
      </c>
      <c r="S3364" s="5">
        <v>1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1</v>
      </c>
      <c r="AA3364" s="5">
        <v>0</v>
      </c>
      <c r="AB3364" s="5">
        <v>0</v>
      </c>
      <c r="AC3364" s="5">
        <v>1</v>
      </c>
      <c r="AD3364" s="5">
        <v>0</v>
      </c>
      <c r="AE3364" s="115">
        <v>11132</v>
      </c>
      <c r="AF3364" s="5">
        <v>1</v>
      </c>
    </row>
    <row r="3365" spans="1:32" x14ac:dyDescent="0.25">
      <c r="A3365" s="2">
        <v>2010</v>
      </c>
      <c r="B3365" s="1" t="s">
        <v>30</v>
      </c>
      <c r="C3365" s="107">
        <v>176</v>
      </c>
      <c r="D3365" s="107">
        <v>19038</v>
      </c>
      <c r="E3365" s="20">
        <f t="shared" si="179"/>
        <v>9014.2045454545441</v>
      </c>
      <c r="F3365" s="107">
        <v>3856</v>
      </c>
      <c r="G3365" s="20">
        <v>2863</v>
      </c>
      <c r="H3365" s="107">
        <v>723</v>
      </c>
      <c r="I3365" s="107">
        <v>2326</v>
      </c>
      <c r="J3365" s="20">
        <v>0</v>
      </c>
      <c r="K3365" s="20">
        <v>0</v>
      </c>
      <c r="L3365" s="107">
        <v>20799</v>
      </c>
      <c r="M3365" s="20">
        <f t="shared" si="177"/>
        <v>118.17613636363636</v>
      </c>
      <c r="N3365" s="107">
        <v>56</v>
      </c>
      <c r="O3365" s="107">
        <v>28</v>
      </c>
      <c r="P3365" s="107">
        <v>4</v>
      </c>
      <c r="Q3365" s="107">
        <v>113082</v>
      </c>
      <c r="R3365" s="20">
        <f t="shared" si="178"/>
        <v>642.51136363636363</v>
      </c>
      <c r="S3365" s="5">
        <v>1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1</v>
      </c>
      <c r="AA3365" s="5">
        <v>1</v>
      </c>
      <c r="AB3365" s="5">
        <v>0</v>
      </c>
      <c r="AC3365" s="5">
        <v>1</v>
      </c>
      <c r="AD3365" s="5">
        <v>0</v>
      </c>
      <c r="AE3365" s="115">
        <v>102850</v>
      </c>
      <c r="AF3365" s="5">
        <v>1</v>
      </c>
    </row>
    <row r="3366" spans="1:32" x14ac:dyDescent="0.25">
      <c r="A3366" s="2">
        <v>2010</v>
      </c>
      <c r="B3366" s="1" t="s">
        <v>30</v>
      </c>
      <c r="C3366" s="107">
        <v>92</v>
      </c>
      <c r="D3366" s="107">
        <v>4396</v>
      </c>
      <c r="E3366" s="20">
        <f t="shared" si="179"/>
        <v>3981.884057971014</v>
      </c>
      <c r="F3366" s="107">
        <v>3680</v>
      </c>
      <c r="G3366" s="20">
        <v>1308</v>
      </c>
      <c r="H3366" s="107">
        <v>475</v>
      </c>
      <c r="I3366" s="107">
        <v>0</v>
      </c>
      <c r="J3366" s="20">
        <v>0</v>
      </c>
      <c r="K3366" s="20">
        <v>0</v>
      </c>
      <c r="L3366" s="107">
        <v>10932</v>
      </c>
      <c r="M3366" s="20">
        <f t="shared" si="177"/>
        <v>118.82608695652173</v>
      </c>
      <c r="N3366" s="107">
        <v>27</v>
      </c>
      <c r="O3366" s="107">
        <v>5</v>
      </c>
      <c r="P3366" s="107">
        <v>1</v>
      </c>
      <c r="Q3366" s="107">
        <v>44242</v>
      </c>
      <c r="R3366" s="20">
        <f t="shared" si="178"/>
        <v>480.89130434782606</v>
      </c>
      <c r="S3366" s="5">
        <v>1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1</v>
      </c>
      <c r="AA3366" s="5">
        <v>0</v>
      </c>
      <c r="AB3366" s="5">
        <v>0</v>
      </c>
      <c r="AC3366" s="5">
        <v>1</v>
      </c>
      <c r="AD3366" s="5">
        <v>0</v>
      </c>
      <c r="AE3366" s="115">
        <v>15343</v>
      </c>
      <c r="AF3366" s="5">
        <v>0</v>
      </c>
    </row>
    <row r="3367" spans="1:32" x14ac:dyDescent="0.25">
      <c r="A3367" s="2">
        <v>2010</v>
      </c>
      <c r="B3367" s="1" t="s">
        <v>30</v>
      </c>
      <c r="C3367" s="107">
        <v>76</v>
      </c>
      <c r="D3367" s="107">
        <v>6401</v>
      </c>
      <c r="E3367" s="20">
        <f t="shared" si="179"/>
        <v>7018.6403508771928</v>
      </c>
      <c r="F3367" s="107">
        <v>2761</v>
      </c>
      <c r="G3367" s="20">
        <v>846</v>
      </c>
      <c r="H3367" s="107">
        <v>330</v>
      </c>
      <c r="I3367" s="107">
        <v>0</v>
      </c>
      <c r="J3367" s="20">
        <v>0</v>
      </c>
      <c r="K3367" s="20">
        <v>0</v>
      </c>
      <c r="L3367" s="107">
        <v>5631</v>
      </c>
      <c r="M3367" s="20">
        <f t="shared" si="177"/>
        <v>74.09210526315789</v>
      </c>
      <c r="N3367" s="107">
        <v>21</v>
      </c>
      <c r="O3367" s="107">
        <v>8</v>
      </c>
      <c r="P3367" s="107">
        <v>3</v>
      </c>
      <c r="Q3367" s="107">
        <v>30560</v>
      </c>
      <c r="R3367" s="20">
        <f t="shared" si="178"/>
        <v>402.10526315789474</v>
      </c>
      <c r="S3367" s="5">
        <v>1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1</v>
      </c>
      <c r="AA3367" s="5">
        <v>0</v>
      </c>
      <c r="AB3367" s="5">
        <v>0</v>
      </c>
      <c r="AC3367" s="5">
        <v>1</v>
      </c>
      <c r="AD3367" s="5">
        <v>0</v>
      </c>
      <c r="AE3367" s="115">
        <v>23232</v>
      </c>
      <c r="AF3367" s="5">
        <v>1</v>
      </c>
    </row>
    <row r="3368" spans="1:32" x14ac:dyDescent="0.25">
      <c r="A3368" s="2">
        <v>2010</v>
      </c>
      <c r="B3368" s="1" t="s">
        <v>30</v>
      </c>
      <c r="C3368" s="107">
        <v>84</v>
      </c>
      <c r="D3368" s="107">
        <v>6025</v>
      </c>
      <c r="E3368" s="20">
        <f t="shared" si="179"/>
        <v>5977.1825396825407</v>
      </c>
      <c r="F3368" s="107">
        <v>3688</v>
      </c>
      <c r="G3368" s="20">
        <v>577</v>
      </c>
      <c r="H3368" s="107">
        <v>237</v>
      </c>
      <c r="I3368" s="107">
        <v>0</v>
      </c>
      <c r="J3368" s="20">
        <v>0</v>
      </c>
      <c r="K3368" s="20">
        <v>0</v>
      </c>
      <c r="L3368" s="107">
        <v>4934</v>
      </c>
      <c r="M3368" s="20">
        <f t="shared" si="177"/>
        <v>58.738095238095241</v>
      </c>
      <c r="N3368" s="107">
        <v>17</v>
      </c>
      <c r="O3368" s="107">
        <v>5</v>
      </c>
      <c r="P3368" s="107">
        <v>1</v>
      </c>
      <c r="Q3368" s="107">
        <v>33107</v>
      </c>
      <c r="R3368" s="20">
        <f t="shared" si="178"/>
        <v>394.13095238095241</v>
      </c>
      <c r="S3368" s="5">
        <v>1</v>
      </c>
      <c r="T3368" s="5">
        <v>1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1</v>
      </c>
      <c r="AA3368" s="5">
        <v>0</v>
      </c>
      <c r="AB3368" s="5">
        <v>0</v>
      </c>
      <c r="AC3368" s="5">
        <v>1</v>
      </c>
      <c r="AD3368" s="5">
        <v>0</v>
      </c>
      <c r="AE3368" s="115">
        <v>12274</v>
      </c>
      <c r="AF3368" s="5">
        <v>1</v>
      </c>
    </row>
    <row r="3369" spans="1:32" x14ac:dyDescent="0.25">
      <c r="A3369" s="2">
        <v>2010</v>
      </c>
      <c r="B3369" s="1" t="s">
        <v>30</v>
      </c>
      <c r="C3369" s="107">
        <v>95</v>
      </c>
      <c r="D3369" s="107">
        <v>8283</v>
      </c>
      <c r="E3369" s="20">
        <f t="shared" si="179"/>
        <v>7265.7894736842109</v>
      </c>
      <c r="F3369" s="107">
        <v>3631</v>
      </c>
      <c r="G3369" s="20">
        <v>889</v>
      </c>
      <c r="H3369" s="107">
        <v>305</v>
      </c>
      <c r="I3369" s="107">
        <v>0</v>
      </c>
      <c r="J3369" s="20">
        <v>0</v>
      </c>
      <c r="K3369" s="20">
        <v>0</v>
      </c>
      <c r="L3369" s="107">
        <v>6017</v>
      </c>
      <c r="M3369" s="20">
        <f t="shared" si="177"/>
        <v>63.336842105263159</v>
      </c>
      <c r="N3369" s="107">
        <v>23</v>
      </c>
      <c r="O3369" s="107">
        <v>4</v>
      </c>
      <c r="P3369" s="107">
        <v>1</v>
      </c>
      <c r="Q3369" s="107">
        <v>33311</v>
      </c>
      <c r="R3369" s="20">
        <f t="shared" si="178"/>
        <v>350.64210526315787</v>
      </c>
      <c r="S3369" s="5">
        <v>1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1</v>
      </c>
      <c r="AA3369" s="5">
        <v>0</v>
      </c>
      <c r="AB3369" s="5">
        <v>0</v>
      </c>
      <c r="AC3369" s="5">
        <v>1</v>
      </c>
      <c r="AD3369" s="5">
        <v>0</v>
      </c>
      <c r="AE3369" s="115">
        <v>18852</v>
      </c>
      <c r="AF3369" s="5">
        <v>1</v>
      </c>
    </row>
    <row r="3370" spans="1:32" x14ac:dyDescent="0.25">
      <c r="A3370" s="2">
        <v>2010</v>
      </c>
      <c r="B3370" s="1" t="s">
        <v>30</v>
      </c>
      <c r="C3370" s="107">
        <v>145</v>
      </c>
      <c r="D3370" s="107">
        <v>9962</v>
      </c>
      <c r="E3370" s="20">
        <f t="shared" si="179"/>
        <v>5725.2873563218391</v>
      </c>
      <c r="F3370" s="107">
        <v>5626</v>
      </c>
      <c r="G3370" s="20">
        <v>1426</v>
      </c>
      <c r="H3370" s="107">
        <v>499</v>
      </c>
      <c r="I3370" s="107">
        <v>306</v>
      </c>
      <c r="J3370" s="20">
        <v>0</v>
      </c>
      <c r="K3370" s="20">
        <v>0</v>
      </c>
      <c r="L3370" s="107">
        <v>9130</v>
      </c>
      <c r="M3370" s="20">
        <f t="shared" si="177"/>
        <v>62.96551724137931</v>
      </c>
      <c r="N3370" s="107">
        <v>24</v>
      </c>
      <c r="O3370" s="107">
        <v>5</v>
      </c>
      <c r="P3370" s="107">
        <v>4</v>
      </c>
      <c r="Q3370" s="107">
        <v>55965</v>
      </c>
      <c r="R3370" s="20">
        <f t="shared" si="178"/>
        <v>385.9655172413793</v>
      </c>
      <c r="S3370" s="5">
        <v>1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1</v>
      </c>
      <c r="AA3370" s="5">
        <v>1</v>
      </c>
      <c r="AB3370" s="5">
        <v>0</v>
      </c>
      <c r="AC3370" s="5">
        <v>1</v>
      </c>
      <c r="AD3370" s="5">
        <v>0</v>
      </c>
      <c r="AE3370" s="115">
        <v>26888</v>
      </c>
      <c r="AF3370" s="5">
        <v>1</v>
      </c>
    </row>
    <row r="3371" spans="1:32" x14ac:dyDescent="0.25">
      <c r="A3371" s="2">
        <v>2010</v>
      </c>
      <c r="B3371" s="1" t="s">
        <v>30</v>
      </c>
      <c r="C3371" s="107">
        <v>145</v>
      </c>
      <c r="D3371" s="107">
        <v>12417</v>
      </c>
      <c r="E3371" s="20">
        <f t="shared" si="179"/>
        <v>7136.2068965517237</v>
      </c>
      <c r="F3371" s="107">
        <v>4280</v>
      </c>
      <c r="G3371" s="20">
        <v>1378</v>
      </c>
      <c r="H3371" s="107">
        <v>484</v>
      </c>
      <c r="I3371" s="107">
        <v>133</v>
      </c>
      <c r="J3371" s="20">
        <v>0</v>
      </c>
      <c r="K3371" s="20">
        <v>0</v>
      </c>
      <c r="L3371" s="107">
        <v>9738</v>
      </c>
      <c r="M3371" s="20">
        <f t="shared" si="177"/>
        <v>67.158620689655166</v>
      </c>
      <c r="N3371" s="107">
        <v>20</v>
      </c>
      <c r="O3371" s="107">
        <v>4</v>
      </c>
      <c r="P3371" s="107">
        <v>2</v>
      </c>
      <c r="Q3371" s="107">
        <v>56609</v>
      </c>
      <c r="R3371" s="20">
        <f t="shared" si="178"/>
        <v>390.40689655172412</v>
      </c>
      <c r="S3371" s="5">
        <v>1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1</v>
      </c>
      <c r="AA3371" s="5">
        <v>1</v>
      </c>
      <c r="AB3371" s="5">
        <v>0</v>
      </c>
      <c r="AC3371" s="5">
        <v>1</v>
      </c>
      <c r="AD3371" s="5">
        <v>0</v>
      </c>
      <c r="AE3371" s="115">
        <v>23182</v>
      </c>
      <c r="AF3371" s="5">
        <v>1</v>
      </c>
    </row>
    <row r="3372" spans="1:32" x14ac:dyDescent="0.25">
      <c r="A3372" s="2">
        <v>2010</v>
      </c>
      <c r="B3372" s="1" t="s">
        <v>30</v>
      </c>
      <c r="C3372" s="107">
        <v>123</v>
      </c>
      <c r="D3372" s="107">
        <v>10178</v>
      </c>
      <c r="E3372" s="20">
        <f t="shared" si="179"/>
        <v>6895.6639566395661</v>
      </c>
      <c r="F3372" s="107">
        <v>3955</v>
      </c>
      <c r="G3372" s="20">
        <v>1329</v>
      </c>
      <c r="H3372" s="107">
        <v>495</v>
      </c>
      <c r="I3372" s="107">
        <v>0</v>
      </c>
      <c r="J3372" s="20">
        <v>0</v>
      </c>
      <c r="K3372" s="20">
        <v>0</v>
      </c>
      <c r="L3372" s="107">
        <v>7130</v>
      </c>
      <c r="M3372" s="20">
        <f t="shared" si="177"/>
        <v>57.967479674796749</v>
      </c>
      <c r="N3372" s="107">
        <v>23</v>
      </c>
      <c r="O3372" s="107">
        <v>5</v>
      </c>
      <c r="P3372" s="107">
        <v>1</v>
      </c>
      <c r="Q3372" s="107">
        <v>53489</v>
      </c>
      <c r="R3372" s="20">
        <f t="shared" si="178"/>
        <v>434.869918699187</v>
      </c>
      <c r="S3372" s="5">
        <v>1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1</v>
      </c>
      <c r="AA3372" s="5">
        <v>0</v>
      </c>
      <c r="AB3372" s="5">
        <v>0</v>
      </c>
      <c r="AC3372" s="5">
        <v>1</v>
      </c>
      <c r="AD3372" s="5">
        <v>0</v>
      </c>
      <c r="AE3372" s="115">
        <v>29434</v>
      </c>
      <c r="AF3372" s="5">
        <v>1</v>
      </c>
    </row>
    <row r="3373" spans="1:32" x14ac:dyDescent="0.25">
      <c r="A3373" s="2">
        <v>2010</v>
      </c>
      <c r="B3373" s="1" t="s">
        <v>30</v>
      </c>
      <c r="C3373" s="107">
        <v>251</v>
      </c>
      <c r="D3373" s="107">
        <v>21807</v>
      </c>
      <c r="E3373" s="20">
        <f t="shared" si="179"/>
        <v>7240.0398406374507</v>
      </c>
      <c r="F3373" s="107">
        <v>7399</v>
      </c>
      <c r="G3373" s="20">
        <v>1933</v>
      </c>
      <c r="H3373" s="107">
        <v>544</v>
      </c>
      <c r="I3373" s="107">
        <v>0</v>
      </c>
      <c r="J3373" s="20">
        <v>0</v>
      </c>
      <c r="K3373" s="20">
        <v>0</v>
      </c>
      <c r="L3373" s="107">
        <v>10854</v>
      </c>
      <c r="M3373" s="20">
        <f t="shared" si="177"/>
        <v>43.243027888446214</v>
      </c>
      <c r="N3373" s="107">
        <v>27</v>
      </c>
      <c r="O3373" s="107">
        <v>6</v>
      </c>
      <c r="P3373" s="107">
        <v>1</v>
      </c>
      <c r="Q3373" s="107">
        <v>103389</v>
      </c>
      <c r="R3373" s="20">
        <f t="shared" si="178"/>
        <v>411.90836653386452</v>
      </c>
      <c r="S3373" s="5">
        <v>1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  <c r="Z3373" s="5">
        <v>1</v>
      </c>
      <c r="AA3373" s="5">
        <v>0</v>
      </c>
      <c r="AB3373" s="5">
        <v>0</v>
      </c>
      <c r="AC3373" s="5">
        <v>1</v>
      </c>
      <c r="AD3373" s="5">
        <v>0</v>
      </c>
      <c r="AE3373" s="115">
        <v>52714</v>
      </c>
      <c r="AF3373" s="5">
        <v>1</v>
      </c>
    </row>
    <row r="3374" spans="1:32" x14ac:dyDescent="0.25">
      <c r="A3374" s="2">
        <v>2010</v>
      </c>
      <c r="B3374" s="1" t="s">
        <v>30</v>
      </c>
      <c r="C3374" s="107">
        <v>90</v>
      </c>
      <c r="D3374" s="107">
        <v>8980</v>
      </c>
      <c r="E3374" s="20">
        <f t="shared" si="179"/>
        <v>8314.8148148148157</v>
      </c>
      <c r="F3374" s="107">
        <v>4674</v>
      </c>
      <c r="G3374" s="20">
        <v>1171</v>
      </c>
      <c r="H3374" s="107">
        <v>386</v>
      </c>
      <c r="I3374" s="107">
        <v>0</v>
      </c>
      <c r="J3374" s="20">
        <v>0</v>
      </c>
      <c r="K3374" s="20">
        <v>0</v>
      </c>
      <c r="L3374" s="107">
        <v>6834</v>
      </c>
      <c r="M3374" s="20">
        <f t="shared" si="177"/>
        <v>75.933333333333337</v>
      </c>
      <c r="N3374" s="107">
        <v>23</v>
      </c>
      <c r="O3374" s="107">
        <v>6</v>
      </c>
      <c r="P3374" s="107">
        <v>2</v>
      </c>
      <c r="Q3374" s="107">
        <v>54918</v>
      </c>
      <c r="R3374" s="20">
        <f t="shared" si="178"/>
        <v>610.20000000000005</v>
      </c>
      <c r="S3374" s="5">
        <v>1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1</v>
      </c>
      <c r="AA3374" s="5">
        <v>0</v>
      </c>
      <c r="AB3374" s="5">
        <v>0</v>
      </c>
      <c r="AC3374" s="5">
        <v>1</v>
      </c>
      <c r="AD3374" s="5">
        <v>0</v>
      </c>
      <c r="AE3374" s="115">
        <v>27386</v>
      </c>
      <c r="AF3374" s="5">
        <v>1</v>
      </c>
    </row>
    <row r="3375" spans="1:32" x14ac:dyDescent="0.25">
      <c r="A3375" s="2">
        <v>2010</v>
      </c>
      <c r="B3375" s="1" t="s">
        <v>30</v>
      </c>
      <c r="C3375" s="107">
        <v>55</v>
      </c>
      <c r="D3375" s="107">
        <v>4916</v>
      </c>
      <c r="E3375" s="20">
        <f t="shared" si="179"/>
        <v>7448.484848484848</v>
      </c>
      <c r="F3375" s="107">
        <v>2157</v>
      </c>
      <c r="G3375" s="20">
        <v>802</v>
      </c>
      <c r="H3375" s="107">
        <v>265</v>
      </c>
      <c r="I3375" s="107">
        <v>0</v>
      </c>
      <c r="J3375" s="20">
        <v>0</v>
      </c>
      <c r="K3375" s="20">
        <v>0</v>
      </c>
      <c r="L3375" s="107">
        <v>4373</v>
      </c>
      <c r="M3375" s="20">
        <f t="shared" ref="M3375:M3438" si="180">L3375/C3375</f>
        <v>79.509090909090915</v>
      </c>
      <c r="N3375" s="107">
        <v>13</v>
      </c>
      <c r="O3375" s="107">
        <v>5</v>
      </c>
      <c r="P3375" s="107">
        <v>3</v>
      </c>
      <c r="Q3375" s="107">
        <v>36246</v>
      </c>
      <c r="R3375" s="20">
        <f t="shared" ref="R3375:R3438" si="181">Q3375/C3375</f>
        <v>659.0181818181818</v>
      </c>
      <c r="S3375" s="5">
        <v>1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1</v>
      </c>
      <c r="AA3375" s="5">
        <v>0</v>
      </c>
      <c r="AB3375" s="5">
        <v>0</v>
      </c>
      <c r="AC3375" s="5">
        <v>1</v>
      </c>
      <c r="AD3375" s="5">
        <v>0</v>
      </c>
      <c r="AE3375" s="115">
        <v>12743</v>
      </c>
      <c r="AF3375" s="5">
        <v>1</v>
      </c>
    </row>
    <row r="3376" spans="1:32" x14ac:dyDescent="0.25">
      <c r="A3376" s="2">
        <v>2010</v>
      </c>
      <c r="B3376" s="1" t="s">
        <v>30</v>
      </c>
      <c r="C3376" s="107">
        <v>115</v>
      </c>
      <c r="D3376" s="107">
        <v>10195</v>
      </c>
      <c r="E3376" s="20">
        <f t="shared" si="179"/>
        <v>7387.68115942029</v>
      </c>
      <c r="F3376" s="107">
        <v>4667</v>
      </c>
      <c r="G3376" s="20">
        <v>1077</v>
      </c>
      <c r="H3376" s="107">
        <v>383</v>
      </c>
      <c r="I3376" s="107">
        <v>0</v>
      </c>
      <c r="J3376" s="20">
        <v>0</v>
      </c>
      <c r="K3376" s="20">
        <v>0</v>
      </c>
      <c r="L3376" s="107">
        <v>12140</v>
      </c>
      <c r="M3376" s="20">
        <f t="shared" si="180"/>
        <v>105.56521739130434</v>
      </c>
      <c r="N3376" s="107">
        <v>12</v>
      </c>
      <c r="O3376" s="107">
        <v>3</v>
      </c>
      <c r="P3376" s="107">
        <v>3</v>
      </c>
      <c r="Q3376" s="107">
        <v>56866</v>
      </c>
      <c r="R3376" s="20">
        <f t="shared" si="181"/>
        <v>494.4869565217391</v>
      </c>
      <c r="S3376" s="5">
        <v>1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1</v>
      </c>
      <c r="AA3376" s="5">
        <v>0</v>
      </c>
      <c r="AB3376" s="5">
        <v>0</v>
      </c>
      <c r="AC3376" s="5">
        <v>1</v>
      </c>
      <c r="AD3376" s="5">
        <v>0</v>
      </c>
      <c r="AE3376" s="115">
        <v>27267</v>
      </c>
      <c r="AF3376" s="5">
        <v>1</v>
      </c>
    </row>
    <row r="3377" spans="1:32" x14ac:dyDescent="0.25">
      <c r="A3377" s="2">
        <v>2010</v>
      </c>
      <c r="B3377" s="1" t="s">
        <v>30</v>
      </c>
      <c r="C3377" s="107">
        <v>95</v>
      </c>
      <c r="D3377" s="107">
        <v>10186</v>
      </c>
      <c r="E3377" s="20">
        <f t="shared" si="179"/>
        <v>8935.0877192982443</v>
      </c>
      <c r="F3377" s="107">
        <v>3853</v>
      </c>
      <c r="G3377" s="20">
        <v>755</v>
      </c>
      <c r="H3377" s="107">
        <v>294</v>
      </c>
      <c r="I3377" s="107">
        <v>0</v>
      </c>
      <c r="J3377" s="20">
        <v>0</v>
      </c>
      <c r="K3377" s="20">
        <v>0</v>
      </c>
      <c r="L3377" s="107">
        <v>6073</v>
      </c>
      <c r="M3377" s="20">
        <f t="shared" si="180"/>
        <v>63.926315789473684</v>
      </c>
      <c r="N3377" s="107">
        <v>19</v>
      </c>
      <c r="O3377" s="107">
        <v>7</v>
      </c>
      <c r="P3377" s="107">
        <v>1</v>
      </c>
      <c r="Q3377" s="107">
        <v>48778</v>
      </c>
      <c r="R3377" s="20">
        <f t="shared" si="181"/>
        <v>513.45263157894738</v>
      </c>
      <c r="S3377" s="5">
        <v>1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1</v>
      </c>
      <c r="AA3377" s="5">
        <v>0</v>
      </c>
      <c r="AB3377" s="5">
        <v>0</v>
      </c>
      <c r="AC3377" s="5">
        <v>1</v>
      </c>
      <c r="AD3377" s="5">
        <v>0</v>
      </c>
      <c r="AE3377" s="115">
        <v>25682</v>
      </c>
      <c r="AF3377" s="5">
        <v>1</v>
      </c>
    </row>
    <row r="3378" spans="1:32" x14ac:dyDescent="0.25">
      <c r="A3378" s="2">
        <v>2010</v>
      </c>
      <c r="B3378" s="1" t="s">
        <v>30</v>
      </c>
      <c r="C3378" s="107">
        <v>20</v>
      </c>
      <c r="D3378" s="107">
        <v>759</v>
      </c>
      <c r="E3378" s="20">
        <f t="shared" si="179"/>
        <v>3162.5</v>
      </c>
      <c r="F3378" s="107">
        <v>1996</v>
      </c>
      <c r="G3378" s="20">
        <v>140</v>
      </c>
      <c r="H3378" s="107">
        <v>92</v>
      </c>
      <c r="I3378" s="107">
        <v>0</v>
      </c>
      <c r="J3378" s="20">
        <v>0</v>
      </c>
      <c r="K3378" s="20">
        <v>0</v>
      </c>
      <c r="L3378" s="107">
        <v>2408</v>
      </c>
      <c r="M3378" s="20">
        <f t="shared" si="180"/>
        <v>120.4</v>
      </c>
      <c r="N3378" s="107">
        <v>9</v>
      </c>
      <c r="O3378" s="107">
        <v>4</v>
      </c>
      <c r="P3378" s="107">
        <v>0</v>
      </c>
      <c r="Q3378" s="107">
        <v>10814</v>
      </c>
      <c r="R3378" s="20">
        <f t="shared" si="181"/>
        <v>540.70000000000005</v>
      </c>
      <c r="S3378" s="5">
        <v>1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1</v>
      </c>
      <c r="AA3378" s="5">
        <v>0</v>
      </c>
      <c r="AB3378" s="5">
        <v>0</v>
      </c>
      <c r="AC3378" s="5">
        <v>1</v>
      </c>
      <c r="AD3378" s="5">
        <v>0</v>
      </c>
      <c r="AE3378" s="115">
        <v>2590</v>
      </c>
      <c r="AF3378" s="5">
        <v>1</v>
      </c>
    </row>
    <row r="3379" spans="1:32" x14ac:dyDescent="0.25">
      <c r="A3379" s="2">
        <v>2010</v>
      </c>
      <c r="B3379" s="1" t="s">
        <v>30</v>
      </c>
      <c r="C3379" s="107">
        <v>17</v>
      </c>
      <c r="D3379" s="107">
        <v>949</v>
      </c>
      <c r="E3379" s="20">
        <f t="shared" si="179"/>
        <v>4651.9607843137246</v>
      </c>
      <c r="F3379" s="107">
        <v>2907</v>
      </c>
      <c r="G3379" s="20">
        <v>78</v>
      </c>
      <c r="H3379" s="107">
        <v>76</v>
      </c>
      <c r="I3379" s="107">
        <v>0</v>
      </c>
      <c r="J3379" s="20">
        <v>0</v>
      </c>
      <c r="K3379" s="20">
        <v>0</v>
      </c>
      <c r="L3379" s="107">
        <v>3332</v>
      </c>
      <c r="M3379" s="20">
        <f t="shared" si="180"/>
        <v>196</v>
      </c>
      <c r="N3379" s="107">
        <v>11</v>
      </c>
      <c r="O3379" s="107">
        <v>5</v>
      </c>
      <c r="P3379" s="107">
        <v>1</v>
      </c>
      <c r="Q3379" s="107">
        <v>16877</v>
      </c>
      <c r="R3379" s="20">
        <f t="shared" si="181"/>
        <v>992.76470588235293</v>
      </c>
      <c r="S3379" s="5">
        <v>1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  <c r="Z3379" s="5">
        <v>1</v>
      </c>
      <c r="AA3379" s="5">
        <v>0</v>
      </c>
      <c r="AB3379" s="5">
        <v>0</v>
      </c>
      <c r="AC3379" s="5">
        <v>1</v>
      </c>
      <c r="AD3379" s="5">
        <v>0</v>
      </c>
      <c r="AE3379" s="115">
        <v>5009</v>
      </c>
      <c r="AF3379" s="5">
        <v>0</v>
      </c>
    </row>
    <row r="3380" spans="1:32" x14ac:dyDescent="0.25">
      <c r="A3380" s="2">
        <v>2010</v>
      </c>
      <c r="B3380" s="1" t="s">
        <v>29</v>
      </c>
      <c r="C3380" s="108">
        <v>65</v>
      </c>
      <c r="D3380" s="108">
        <v>3886</v>
      </c>
      <c r="E3380" s="20">
        <f t="shared" si="179"/>
        <v>4982.0512820512822</v>
      </c>
      <c r="F3380" s="109">
        <v>2505</v>
      </c>
      <c r="G3380" s="110">
        <v>318</v>
      </c>
      <c r="H3380" s="113">
        <v>162</v>
      </c>
      <c r="I3380" s="20">
        <v>0</v>
      </c>
      <c r="J3380" s="110">
        <v>0</v>
      </c>
      <c r="K3380" s="20">
        <v>0</v>
      </c>
      <c r="L3380" s="111">
        <v>1055</v>
      </c>
      <c r="M3380" s="20">
        <f t="shared" si="180"/>
        <v>16.23076923076923</v>
      </c>
      <c r="N3380" s="20">
        <v>5</v>
      </c>
      <c r="O3380" s="111">
        <v>0</v>
      </c>
      <c r="P3380" s="111">
        <v>1</v>
      </c>
      <c r="Q3380" s="112">
        <v>6404</v>
      </c>
      <c r="R3380" s="20">
        <f t="shared" si="181"/>
        <v>98.523076923076928</v>
      </c>
      <c r="S3380" s="5">
        <v>1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1</v>
      </c>
      <c r="AA3380" s="5">
        <v>0</v>
      </c>
      <c r="AB3380" s="5">
        <v>0</v>
      </c>
      <c r="AC3380" s="5">
        <v>1</v>
      </c>
      <c r="AD3380" s="5">
        <v>0</v>
      </c>
      <c r="AE3380" s="115">
        <v>8746</v>
      </c>
      <c r="AF3380" s="5">
        <v>1</v>
      </c>
    </row>
    <row r="3381" spans="1:32" x14ac:dyDescent="0.25">
      <c r="A3381" s="2">
        <v>2010</v>
      </c>
      <c r="B3381" s="1" t="s">
        <v>36</v>
      </c>
      <c r="C3381" s="108">
        <v>15</v>
      </c>
      <c r="D3381" s="108">
        <v>3004</v>
      </c>
      <c r="E3381" s="20">
        <f t="shared" si="179"/>
        <v>16688.888888888891</v>
      </c>
      <c r="F3381" s="109">
        <v>5082</v>
      </c>
      <c r="G3381" s="110">
        <v>298</v>
      </c>
      <c r="H3381" s="113">
        <v>108</v>
      </c>
      <c r="I3381" s="20">
        <v>0</v>
      </c>
      <c r="J3381" s="110">
        <v>0</v>
      </c>
      <c r="K3381" s="20">
        <v>0</v>
      </c>
      <c r="L3381" s="111">
        <v>3350</v>
      </c>
      <c r="M3381" s="20">
        <f t="shared" si="180"/>
        <v>223.33333333333334</v>
      </c>
      <c r="N3381" s="20">
        <v>8</v>
      </c>
      <c r="O3381" s="111">
        <v>1</v>
      </c>
      <c r="P3381" s="111">
        <v>1</v>
      </c>
      <c r="Q3381" s="112">
        <v>30190</v>
      </c>
      <c r="R3381" s="20">
        <f t="shared" si="181"/>
        <v>2012.6666666666667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1</v>
      </c>
      <c r="AA3381" s="5">
        <v>0</v>
      </c>
      <c r="AB3381" s="5">
        <v>0</v>
      </c>
      <c r="AC3381" s="5">
        <v>1</v>
      </c>
      <c r="AD3381" s="5">
        <v>0</v>
      </c>
      <c r="AE3381" s="115">
        <v>10614</v>
      </c>
      <c r="AF3381" s="5">
        <v>0</v>
      </c>
    </row>
    <row r="3382" spans="1:32" x14ac:dyDescent="0.25">
      <c r="A3382" s="2">
        <v>2010</v>
      </c>
      <c r="B3382" s="1" t="s">
        <v>36</v>
      </c>
      <c r="C3382" s="108">
        <v>15</v>
      </c>
      <c r="D3382" s="108">
        <v>1382</v>
      </c>
      <c r="E3382" s="20">
        <f t="shared" si="179"/>
        <v>7677.7777777777783</v>
      </c>
      <c r="F3382" s="109">
        <v>0</v>
      </c>
      <c r="G3382" s="110">
        <v>90</v>
      </c>
      <c r="H3382" s="110">
        <v>0</v>
      </c>
      <c r="I3382" s="20">
        <v>0</v>
      </c>
      <c r="J3382" s="110">
        <v>0</v>
      </c>
      <c r="K3382" s="20">
        <v>0</v>
      </c>
      <c r="L3382" s="111">
        <v>317</v>
      </c>
      <c r="M3382" s="20">
        <f t="shared" si="180"/>
        <v>21.133333333333333</v>
      </c>
      <c r="N3382" s="20">
        <v>0</v>
      </c>
      <c r="O3382" s="111">
        <v>2</v>
      </c>
      <c r="P3382" s="111">
        <v>1</v>
      </c>
      <c r="Q3382" s="112">
        <v>8416</v>
      </c>
      <c r="R3382" s="20">
        <f t="shared" si="181"/>
        <v>561.06666666666672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1</v>
      </c>
      <c r="AA3382" s="5">
        <v>0</v>
      </c>
      <c r="AB3382" s="5">
        <v>0</v>
      </c>
      <c r="AC3382" s="5">
        <v>0</v>
      </c>
      <c r="AD3382" s="5">
        <v>0</v>
      </c>
      <c r="AE3382" s="115">
        <v>11469</v>
      </c>
      <c r="AF3382" s="5">
        <v>0</v>
      </c>
    </row>
    <row r="3383" spans="1:32" x14ac:dyDescent="0.25">
      <c r="A3383" s="2">
        <v>2010</v>
      </c>
      <c r="B3383" s="1" t="s">
        <v>30</v>
      </c>
      <c r="C3383" s="108">
        <v>115</v>
      </c>
      <c r="D3383" s="108">
        <v>13287</v>
      </c>
      <c r="E3383" s="20">
        <f t="shared" ref="E3383:E3434" si="182">D3383/C3383/12*1000</f>
        <v>9628.2608695652179</v>
      </c>
      <c r="F3383" s="109">
        <v>6405</v>
      </c>
      <c r="G3383" s="110">
        <v>1675</v>
      </c>
      <c r="H3383" s="113">
        <v>680</v>
      </c>
      <c r="I3383" s="20">
        <v>0</v>
      </c>
      <c r="J3383" s="110">
        <v>0</v>
      </c>
      <c r="K3383" s="20">
        <v>0</v>
      </c>
      <c r="L3383" s="111">
        <v>7309</v>
      </c>
      <c r="M3383" s="20">
        <f t="shared" si="180"/>
        <v>63.556521739130432</v>
      </c>
      <c r="N3383" s="20">
        <v>16</v>
      </c>
      <c r="O3383" s="111">
        <v>7</v>
      </c>
      <c r="P3383" s="111">
        <v>4</v>
      </c>
      <c r="Q3383" s="112">
        <v>115996</v>
      </c>
      <c r="R3383" s="20">
        <f t="shared" si="181"/>
        <v>1008.6608695652174</v>
      </c>
      <c r="S3383" s="5">
        <v>1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1</v>
      </c>
      <c r="AA3383" s="5">
        <v>0</v>
      </c>
      <c r="AB3383" s="5">
        <v>0</v>
      </c>
      <c r="AC3383" s="5">
        <v>1</v>
      </c>
      <c r="AD3383" s="5">
        <v>0</v>
      </c>
      <c r="AE3383" s="115">
        <v>37620</v>
      </c>
      <c r="AF3383" s="5">
        <v>1</v>
      </c>
    </row>
    <row r="3384" spans="1:32" x14ac:dyDescent="0.25">
      <c r="A3384" s="2">
        <v>2010</v>
      </c>
      <c r="B3384" s="1" t="s">
        <v>31</v>
      </c>
      <c r="C3384" s="108">
        <v>12</v>
      </c>
      <c r="D3384" s="108">
        <v>984</v>
      </c>
      <c r="E3384" s="20">
        <f t="shared" si="182"/>
        <v>6833.333333333333</v>
      </c>
      <c r="F3384" s="109">
        <v>0</v>
      </c>
      <c r="G3384" s="110">
        <v>0</v>
      </c>
      <c r="H3384" s="110">
        <v>0</v>
      </c>
      <c r="I3384" s="20">
        <v>0</v>
      </c>
      <c r="J3384" s="110">
        <v>0</v>
      </c>
      <c r="K3384" s="20">
        <v>0</v>
      </c>
      <c r="L3384" s="111">
        <v>841</v>
      </c>
      <c r="M3384" s="20">
        <f t="shared" si="180"/>
        <v>70.083333333333329</v>
      </c>
      <c r="N3384" s="20">
        <v>2</v>
      </c>
      <c r="O3384" s="111">
        <v>0</v>
      </c>
      <c r="P3384" s="111">
        <v>1</v>
      </c>
      <c r="Q3384" s="112">
        <v>20577</v>
      </c>
      <c r="R3384" s="20">
        <f t="shared" si="181"/>
        <v>1714.75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0</v>
      </c>
      <c r="AD3384" s="5">
        <v>0</v>
      </c>
      <c r="AE3384" s="115">
        <v>6052</v>
      </c>
      <c r="AF3384" s="5">
        <v>0</v>
      </c>
    </row>
    <row r="3385" spans="1:32" x14ac:dyDescent="0.25">
      <c r="A3385" s="2">
        <v>2010</v>
      </c>
      <c r="B3385" s="1" t="s">
        <v>29</v>
      </c>
      <c r="C3385" s="108">
        <v>68</v>
      </c>
      <c r="D3385" s="108">
        <v>6759</v>
      </c>
      <c r="E3385" s="20">
        <f t="shared" si="182"/>
        <v>8283.0882352941171</v>
      </c>
      <c r="F3385" s="109">
        <v>3611</v>
      </c>
      <c r="G3385" s="110">
        <v>911</v>
      </c>
      <c r="H3385" s="113">
        <v>306</v>
      </c>
      <c r="I3385" s="20">
        <v>0</v>
      </c>
      <c r="J3385" s="110">
        <v>0</v>
      </c>
      <c r="K3385" s="20">
        <v>0</v>
      </c>
      <c r="L3385" s="111">
        <v>3475</v>
      </c>
      <c r="M3385" s="20">
        <f t="shared" si="180"/>
        <v>51.102941176470587</v>
      </c>
      <c r="N3385" s="20">
        <v>18</v>
      </c>
      <c r="O3385" s="111">
        <v>0</v>
      </c>
      <c r="P3385" s="111">
        <v>0</v>
      </c>
      <c r="Q3385" s="112">
        <v>10662</v>
      </c>
      <c r="R3385" s="20">
        <f t="shared" si="181"/>
        <v>156.79411764705881</v>
      </c>
      <c r="S3385" s="5">
        <v>1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1</v>
      </c>
      <c r="AA3385" s="5">
        <v>0</v>
      </c>
      <c r="AB3385" s="5">
        <v>0</v>
      </c>
      <c r="AC3385" s="5">
        <v>1</v>
      </c>
      <c r="AD3385" s="5">
        <v>0</v>
      </c>
      <c r="AE3385" s="115">
        <v>13024</v>
      </c>
      <c r="AF3385" s="5">
        <v>1</v>
      </c>
    </row>
    <row r="3386" spans="1:32" x14ac:dyDescent="0.25">
      <c r="A3386" s="2">
        <v>2010</v>
      </c>
      <c r="B3386" s="1" t="s">
        <v>29</v>
      </c>
      <c r="C3386" s="108">
        <v>52</v>
      </c>
      <c r="D3386" s="108">
        <v>5976</v>
      </c>
      <c r="E3386" s="20">
        <f t="shared" si="182"/>
        <v>9576.9230769230762</v>
      </c>
      <c r="F3386" s="109">
        <v>12708</v>
      </c>
      <c r="G3386" s="110">
        <v>121</v>
      </c>
      <c r="H3386" s="113">
        <v>42</v>
      </c>
      <c r="I3386" s="20">
        <v>0</v>
      </c>
      <c r="J3386" s="110">
        <v>0</v>
      </c>
      <c r="K3386" s="20">
        <v>0</v>
      </c>
      <c r="L3386" s="111">
        <v>1305</v>
      </c>
      <c r="M3386" s="20">
        <f t="shared" si="180"/>
        <v>25.096153846153847</v>
      </c>
      <c r="N3386" s="20">
        <v>6</v>
      </c>
      <c r="O3386" s="111">
        <v>2</v>
      </c>
      <c r="P3386" s="111">
        <v>0</v>
      </c>
      <c r="Q3386" s="112">
        <v>38758</v>
      </c>
      <c r="R3386" s="20">
        <f t="shared" si="181"/>
        <v>745.34615384615381</v>
      </c>
      <c r="S3386" s="5">
        <v>1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1</v>
      </c>
      <c r="AA3386" s="5">
        <v>0</v>
      </c>
      <c r="AB3386" s="5">
        <v>0</v>
      </c>
      <c r="AC3386" s="5">
        <v>1</v>
      </c>
      <c r="AD3386" s="5">
        <v>0</v>
      </c>
      <c r="AE3386" s="115">
        <v>32322</v>
      </c>
      <c r="AF3386" s="5">
        <v>1</v>
      </c>
    </row>
    <row r="3387" spans="1:32" x14ac:dyDescent="0.25">
      <c r="A3387" s="2">
        <v>2010</v>
      </c>
      <c r="B3387" s="1" t="s">
        <v>29</v>
      </c>
      <c r="C3387" s="108">
        <v>288</v>
      </c>
      <c r="D3387" s="108">
        <v>31118</v>
      </c>
      <c r="E3387" s="20">
        <f t="shared" si="182"/>
        <v>9004.0509259259252</v>
      </c>
      <c r="F3387" s="109">
        <v>21489</v>
      </c>
      <c r="G3387" s="110">
        <v>1421</v>
      </c>
      <c r="H3387" s="113">
        <v>601</v>
      </c>
      <c r="I3387" s="20">
        <v>0</v>
      </c>
      <c r="J3387" s="110">
        <v>0</v>
      </c>
      <c r="K3387" s="20">
        <v>0</v>
      </c>
      <c r="L3387" s="111">
        <v>20262</v>
      </c>
      <c r="M3387" s="20">
        <f t="shared" si="180"/>
        <v>70.354166666666671</v>
      </c>
      <c r="N3387" s="20">
        <v>29</v>
      </c>
      <c r="O3387" s="111">
        <v>0</v>
      </c>
      <c r="P3387" s="111">
        <v>0</v>
      </c>
      <c r="Q3387" s="112">
        <v>191128</v>
      </c>
      <c r="R3387" s="20">
        <f t="shared" si="181"/>
        <v>663.63888888888891</v>
      </c>
      <c r="S3387" s="5">
        <v>1</v>
      </c>
      <c r="T3387" s="5">
        <v>1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1</v>
      </c>
      <c r="AA3387" s="5">
        <v>0</v>
      </c>
      <c r="AB3387" s="5">
        <v>0</v>
      </c>
      <c r="AC3387" s="5">
        <v>1</v>
      </c>
      <c r="AD3387" s="5">
        <v>0</v>
      </c>
      <c r="AE3387" s="115">
        <v>71698</v>
      </c>
      <c r="AF3387" s="5">
        <v>0</v>
      </c>
    </row>
    <row r="3388" spans="1:32" x14ac:dyDescent="0.25">
      <c r="A3388" s="2">
        <v>2010</v>
      </c>
      <c r="B3388" s="1" t="s">
        <v>29</v>
      </c>
      <c r="C3388" s="108">
        <v>32</v>
      </c>
      <c r="D3388" s="108">
        <v>2626</v>
      </c>
      <c r="E3388" s="20">
        <f t="shared" si="182"/>
        <v>6838.541666666667</v>
      </c>
      <c r="F3388" s="109">
        <v>1113</v>
      </c>
      <c r="G3388" s="110">
        <v>327</v>
      </c>
      <c r="H3388" s="113">
        <v>100</v>
      </c>
      <c r="I3388" s="20">
        <v>0</v>
      </c>
      <c r="J3388" s="110">
        <v>0</v>
      </c>
      <c r="K3388" s="20">
        <v>0</v>
      </c>
      <c r="L3388" s="111">
        <v>1151</v>
      </c>
      <c r="M3388" s="20">
        <f t="shared" si="180"/>
        <v>35.96875</v>
      </c>
      <c r="N3388" s="20">
        <v>4</v>
      </c>
      <c r="O3388" s="111">
        <v>1</v>
      </c>
      <c r="P3388" s="111">
        <v>3</v>
      </c>
      <c r="Q3388" s="112">
        <v>15813</v>
      </c>
      <c r="R3388" s="20">
        <f t="shared" si="181"/>
        <v>494.15625</v>
      </c>
      <c r="S3388" s="5">
        <v>1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1</v>
      </c>
      <c r="AA3388" s="5">
        <v>0</v>
      </c>
      <c r="AB3388" s="5">
        <v>0</v>
      </c>
      <c r="AC3388" s="5">
        <v>1</v>
      </c>
      <c r="AD3388" s="5">
        <v>0</v>
      </c>
      <c r="AE3388" s="115">
        <v>7107</v>
      </c>
      <c r="AF3388" s="5">
        <v>0</v>
      </c>
    </row>
    <row r="3389" spans="1:32" x14ac:dyDescent="0.25">
      <c r="A3389" s="2">
        <v>2010</v>
      </c>
      <c r="B3389" s="1" t="s">
        <v>30</v>
      </c>
      <c r="C3389" s="108">
        <v>166</v>
      </c>
      <c r="D3389" s="108">
        <v>14515</v>
      </c>
      <c r="E3389" s="20">
        <f t="shared" si="182"/>
        <v>7286.6465863453814</v>
      </c>
      <c r="F3389" s="109">
        <v>4953</v>
      </c>
      <c r="G3389" s="110">
        <v>1485</v>
      </c>
      <c r="H3389" s="113">
        <v>451</v>
      </c>
      <c r="I3389" s="20">
        <v>86</v>
      </c>
      <c r="J3389" s="110">
        <v>0</v>
      </c>
      <c r="K3389" s="20">
        <v>0</v>
      </c>
      <c r="L3389" s="111">
        <v>7874</v>
      </c>
      <c r="M3389" s="20">
        <f t="shared" si="180"/>
        <v>47.433734939759034</v>
      </c>
      <c r="N3389" s="20">
        <v>28</v>
      </c>
      <c r="O3389" s="111">
        <v>6</v>
      </c>
      <c r="P3389" s="111">
        <v>3</v>
      </c>
      <c r="Q3389" s="112">
        <v>74038</v>
      </c>
      <c r="R3389" s="20">
        <f t="shared" si="181"/>
        <v>446.01204819277109</v>
      </c>
      <c r="S3389" s="5">
        <v>1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1</v>
      </c>
      <c r="AA3389" s="5">
        <v>1</v>
      </c>
      <c r="AB3389" s="5">
        <v>0</v>
      </c>
      <c r="AC3389" s="5">
        <v>1</v>
      </c>
      <c r="AD3389" s="5">
        <v>0</v>
      </c>
      <c r="AE3389" s="115">
        <v>38602</v>
      </c>
      <c r="AF3389" s="5">
        <v>1</v>
      </c>
    </row>
    <row r="3390" spans="1:32" x14ac:dyDescent="0.25">
      <c r="A3390" s="2">
        <v>2010</v>
      </c>
      <c r="B3390" s="1" t="s">
        <v>30</v>
      </c>
      <c r="C3390" s="108">
        <v>68</v>
      </c>
      <c r="D3390" s="108">
        <v>8503</v>
      </c>
      <c r="E3390" s="20">
        <f t="shared" si="182"/>
        <v>10420.343137254902</v>
      </c>
      <c r="F3390" s="109">
        <v>2947</v>
      </c>
      <c r="G3390" s="110">
        <v>907</v>
      </c>
      <c r="H3390" s="113">
        <v>331</v>
      </c>
      <c r="I3390" s="20">
        <v>0</v>
      </c>
      <c r="J3390" s="110">
        <v>0</v>
      </c>
      <c r="K3390" s="20">
        <v>0</v>
      </c>
      <c r="L3390" s="111">
        <v>3472</v>
      </c>
      <c r="M3390" s="20">
        <f t="shared" si="180"/>
        <v>51.058823529411768</v>
      </c>
      <c r="N3390" s="20">
        <v>14</v>
      </c>
      <c r="O3390" s="111">
        <v>3</v>
      </c>
      <c r="P3390" s="111">
        <v>2</v>
      </c>
      <c r="Q3390" s="112">
        <v>28022</v>
      </c>
      <c r="R3390" s="20">
        <f t="shared" si="181"/>
        <v>412.08823529411762</v>
      </c>
      <c r="S3390" s="5">
        <v>1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1</v>
      </c>
      <c r="AA3390" s="5">
        <v>0</v>
      </c>
      <c r="AB3390" s="5">
        <v>0</v>
      </c>
      <c r="AC3390" s="5">
        <v>1</v>
      </c>
      <c r="AD3390" s="5">
        <v>0</v>
      </c>
      <c r="AE3390" s="115">
        <v>20647</v>
      </c>
      <c r="AF3390" s="5">
        <v>1</v>
      </c>
    </row>
    <row r="3391" spans="1:32" x14ac:dyDescent="0.25">
      <c r="A3391" s="2">
        <v>2010</v>
      </c>
      <c r="B3391" s="1" t="s">
        <v>30</v>
      </c>
      <c r="C3391" s="108">
        <v>149</v>
      </c>
      <c r="D3391" s="108">
        <v>17852</v>
      </c>
      <c r="E3391" s="20">
        <f t="shared" si="182"/>
        <v>9984.3400447427284</v>
      </c>
      <c r="F3391" s="109">
        <v>2817</v>
      </c>
      <c r="G3391" s="110">
        <v>1590</v>
      </c>
      <c r="H3391" s="113">
        <v>440</v>
      </c>
      <c r="I3391" s="20">
        <v>140</v>
      </c>
      <c r="J3391" s="110">
        <v>0</v>
      </c>
      <c r="K3391" s="20">
        <v>0</v>
      </c>
      <c r="L3391" s="111">
        <v>8108</v>
      </c>
      <c r="M3391" s="20">
        <f t="shared" si="180"/>
        <v>54.416107382550337</v>
      </c>
      <c r="N3391" s="20">
        <v>25</v>
      </c>
      <c r="O3391" s="111">
        <v>6</v>
      </c>
      <c r="P3391" s="111">
        <v>3</v>
      </c>
      <c r="Q3391" s="112">
        <v>121860</v>
      </c>
      <c r="R3391" s="20">
        <f t="shared" si="181"/>
        <v>817.85234899328862</v>
      </c>
      <c r="S3391" s="5">
        <v>1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1</v>
      </c>
      <c r="AA3391" s="5">
        <v>1</v>
      </c>
      <c r="AB3391" s="5">
        <v>0</v>
      </c>
      <c r="AC3391" s="5">
        <v>1</v>
      </c>
      <c r="AD3391" s="5">
        <v>0</v>
      </c>
      <c r="AE3391" s="115">
        <v>45460</v>
      </c>
      <c r="AF3391" s="5">
        <v>1</v>
      </c>
    </row>
    <row r="3392" spans="1:32" x14ac:dyDescent="0.25">
      <c r="A3392" s="2">
        <v>2010</v>
      </c>
      <c r="B3392" s="1" t="s">
        <v>30</v>
      </c>
      <c r="C3392" s="108">
        <v>105</v>
      </c>
      <c r="D3392" s="108">
        <v>12961</v>
      </c>
      <c r="E3392" s="20">
        <f t="shared" si="182"/>
        <v>10286.507936507936</v>
      </c>
      <c r="F3392" s="109">
        <v>3495</v>
      </c>
      <c r="G3392" s="110">
        <v>1262</v>
      </c>
      <c r="H3392" s="113">
        <v>421</v>
      </c>
      <c r="I3392" s="20">
        <v>0</v>
      </c>
      <c r="J3392" s="110">
        <v>0</v>
      </c>
      <c r="K3392" s="20">
        <v>0</v>
      </c>
      <c r="L3392" s="111">
        <v>5762</v>
      </c>
      <c r="M3392" s="20">
        <f t="shared" si="180"/>
        <v>54.876190476190473</v>
      </c>
      <c r="N3392" s="20">
        <v>18</v>
      </c>
      <c r="O3392" s="111">
        <v>5</v>
      </c>
      <c r="P3392" s="111">
        <v>2</v>
      </c>
      <c r="Q3392" s="112">
        <v>62814</v>
      </c>
      <c r="R3392" s="20">
        <f t="shared" si="181"/>
        <v>598.2285714285714</v>
      </c>
      <c r="S3392" s="5">
        <v>1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1</v>
      </c>
      <c r="AA3392" s="5">
        <v>0</v>
      </c>
      <c r="AB3392" s="5">
        <v>0</v>
      </c>
      <c r="AC3392" s="5">
        <v>1</v>
      </c>
      <c r="AD3392" s="5">
        <v>0</v>
      </c>
      <c r="AE3392" s="115">
        <v>36085</v>
      </c>
      <c r="AF3392" s="5">
        <v>1</v>
      </c>
    </row>
    <row r="3393" spans="1:32" x14ac:dyDescent="0.25">
      <c r="A3393" s="2">
        <v>2010</v>
      </c>
      <c r="B3393" s="1" t="s">
        <v>30</v>
      </c>
      <c r="C3393" s="108">
        <v>55</v>
      </c>
      <c r="D3393" s="108">
        <v>3271</v>
      </c>
      <c r="E3393" s="20">
        <f t="shared" si="182"/>
        <v>4956.060606060606</v>
      </c>
      <c r="F3393" s="109">
        <v>8073</v>
      </c>
      <c r="G3393" s="110">
        <v>581</v>
      </c>
      <c r="H3393" s="113">
        <v>300</v>
      </c>
      <c r="I3393" s="20">
        <v>0</v>
      </c>
      <c r="J3393" s="110">
        <v>0</v>
      </c>
      <c r="K3393" s="20">
        <v>0</v>
      </c>
      <c r="L3393" s="111">
        <v>3653</v>
      </c>
      <c r="M3393" s="20">
        <f t="shared" si="180"/>
        <v>66.418181818181822</v>
      </c>
      <c r="N3393" s="20">
        <v>8</v>
      </c>
      <c r="O3393" s="111">
        <v>1</v>
      </c>
      <c r="P3393" s="111">
        <v>2</v>
      </c>
      <c r="Q3393" s="112">
        <v>27937</v>
      </c>
      <c r="R3393" s="20">
        <f t="shared" si="181"/>
        <v>507.94545454545454</v>
      </c>
      <c r="S3393" s="5">
        <v>1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1</v>
      </c>
      <c r="AA3393" s="5">
        <v>0</v>
      </c>
      <c r="AB3393" s="5">
        <v>0</v>
      </c>
      <c r="AC3393" s="5">
        <v>1</v>
      </c>
      <c r="AD3393" s="5">
        <v>0</v>
      </c>
      <c r="AE3393" s="115">
        <v>11134</v>
      </c>
      <c r="AF3393" s="5">
        <v>0</v>
      </c>
    </row>
    <row r="3394" spans="1:32" x14ac:dyDescent="0.25">
      <c r="A3394" s="2">
        <v>2010</v>
      </c>
      <c r="B3394" s="1" t="s">
        <v>30</v>
      </c>
      <c r="C3394" s="108">
        <v>20</v>
      </c>
      <c r="D3394" s="108">
        <v>1151</v>
      </c>
      <c r="E3394" s="20">
        <f t="shared" si="182"/>
        <v>4795.833333333333</v>
      </c>
      <c r="F3394" s="109">
        <v>1307</v>
      </c>
      <c r="G3394" s="110">
        <v>339</v>
      </c>
      <c r="H3394" s="113">
        <v>126</v>
      </c>
      <c r="I3394" s="20">
        <v>0</v>
      </c>
      <c r="J3394" s="110">
        <v>0</v>
      </c>
      <c r="K3394" s="20">
        <v>0</v>
      </c>
      <c r="L3394" s="111">
        <v>1281</v>
      </c>
      <c r="M3394" s="20">
        <f t="shared" si="180"/>
        <v>64.05</v>
      </c>
      <c r="N3394" s="20">
        <v>5</v>
      </c>
      <c r="O3394" s="111">
        <v>0</v>
      </c>
      <c r="P3394" s="111">
        <v>0</v>
      </c>
      <c r="Q3394" s="112">
        <v>10386</v>
      </c>
      <c r="R3394" s="20">
        <f t="shared" si="181"/>
        <v>519.29999999999995</v>
      </c>
      <c r="S3394" s="5">
        <v>1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  <c r="Z3394" s="5">
        <v>1</v>
      </c>
      <c r="AA3394" s="5">
        <v>0</v>
      </c>
      <c r="AB3394" s="5">
        <v>0</v>
      </c>
      <c r="AC3394" s="5">
        <v>1</v>
      </c>
      <c r="AD3394" s="5">
        <v>0</v>
      </c>
      <c r="AE3394" s="115">
        <v>2221</v>
      </c>
      <c r="AF3394" s="5">
        <v>1</v>
      </c>
    </row>
    <row r="3395" spans="1:32" x14ac:dyDescent="0.25">
      <c r="A3395" s="2">
        <v>2010</v>
      </c>
      <c r="B3395" s="1" t="s">
        <v>30</v>
      </c>
      <c r="C3395" s="108">
        <v>137</v>
      </c>
      <c r="D3395" s="108">
        <v>13357</v>
      </c>
      <c r="E3395" s="20">
        <f t="shared" si="182"/>
        <v>8124.6958637469597</v>
      </c>
      <c r="F3395" s="109">
        <v>4966</v>
      </c>
      <c r="G3395" s="110">
        <v>1217</v>
      </c>
      <c r="H3395" s="113">
        <v>600</v>
      </c>
      <c r="I3395" s="20">
        <v>0</v>
      </c>
      <c r="J3395" s="110">
        <v>0</v>
      </c>
      <c r="K3395" s="20">
        <v>0</v>
      </c>
      <c r="L3395" s="111">
        <v>7473</v>
      </c>
      <c r="M3395" s="20">
        <f t="shared" si="180"/>
        <v>54.54744525547445</v>
      </c>
      <c r="N3395" s="20">
        <v>21</v>
      </c>
      <c r="O3395" s="111">
        <v>3</v>
      </c>
      <c r="P3395" s="111">
        <v>3</v>
      </c>
      <c r="Q3395" s="112">
        <v>86826</v>
      </c>
      <c r="R3395" s="20">
        <f t="shared" si="181"/>
        <v>633.76642335766428</v>
      </c>
      <c r="S3395" s="5">
        <v>1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1</v>
      </c>
      <c r="AA3395" s="5">
        <v>0</v>
      </c>
      <c r="AB3395" s="5">
        <v>0</v>
      </c>
      <c r="AC3395" s="5">
        <v>1</v>
      </c>
      <c r="AD3395" s="5">
        <v>0</v>
      </c>
      <c r="AE3395" s="115">
        <v>36292</v>
      </c>
      <c r="AF3395" s="5">
        <v>0</v>
      </c>
    </row>
    <row r="3396" spans="1:32" x14ac:dyDescent="0.25">
      <c r="A3396" s="2">
        <v>2010</v>
      </c>
      <c r="B3396" s="1" t="s">
        <v>30</v>
      </c>
      <c r="C3396" s="108">
        <v>38</v>
      </c>
      <c r="D3396" s="108">
        <v>2002</v>
      </c>
      <c r="E3396" s="20">
        <f t="shared" si="182"/>
        <v>4390.3508771929819</v>
      </c>
      <c r="F3396" s="109">
        <v>3065</v>
      </c>
      <c r="G3396" s="110">
        <v>451</v>
      </c>
      <c r="H3396" s="113">
        <v>275</v>
      </c>
      <c r="I3396" s="20">
        <v>22</v>
      </c>
      <c r="J3396" s="110">
        <v>0</v>
      </c>
      <c r="K3396" s="20">
        <v>0</v>
      </c>
      <c r="L3396" s="111">
        <v>4710</v>
      </c>
      <c r="M3396" s="20">
        <f t="shared" si="180"/>
        <v>123.94736842105263</v>
      </c>
      <c r="N3396" s="20">
        <v>14</v>
      </c>
      <c r="O3396" s="111">
        <v>4</v>
      </c>
      <c r="P3396" s="111">
        <v>3</v>
      </c>
      <c r="Q3396" s="112">
        <v>19806</v>
      </c>
      <c r="R3396" s="20">
        <f t="shared" si="181"/>
        <v>521.21052631578948</v>
      </c>
      <c r="S3396" s="5">
        <v>1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1</v>
      </c>
      <c r="AA3396" s="5">
        <v>1</v>
      </c>
      <c r="AB3396" s="5">
        <v>0</v>
      </c>
      <c r="AC3396" s="5">
        <v>1</v>
      </c>
      <c r="AD3396" s="5">
        <v>0</v>
      </c>
      <c r="AE3396" s="115">
        <v>7374</v>
      </c>
      <c r="AF3396" s="5">
        <v>0</v>
      </c>
    </row>
    <row r="3397" spans="1:32" x14ac:dyDescent="0.25">
      <c r="A3397" s="2">
        <v>2010</v>
      </c>
      <c r="B3397" s="1" t="s">
        <v>30</v>
      </c>
      <c r="C3397" s="108">
        <v>16</v>
      </c>
      <c r="D3397" s="108">
        <v>841</v>
      </c>
      <c r="E3397" s="20">
        <f t="shared" si="182"/>
        <v>4380.208333333333</v>
      </c>
      <c r="F3397" s="109">
        <v>0</v>
      </c>
      <c r="G3397" s="110">
        <v>159</v>
      </c>
      <c r="H3397" s="113">
        <v>96</v>
      </c>
      <c r="I3397" s="20">
        <v>0</v>
      </c>
      <c r="J3397" s="110">
        <v>0</v>
      </c>
      <c r="K3397" s="20">
        <v>0</v>
      </c>
      <c r="L3397" s="111">
        <v>900</v>
      </c>
      <c r="M3397" s="20">
        <f t="shared" si="180"/>
        <v>56.25</v>
      </c>
      <c r="N3397" s="20">
        <v>8</v>
      </c>
      <c r="O3397" s="111">
        <v>2</v>
      </c>
      <c r="P3397" s="111">
        <v>0</v>
      </c>
      <c r="Q3397" s="112">
        <v>37611</v>
      </c>
      <c r="R3397" s="20">
        <f t="shared" si="181"/>
        <v>2350.6875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1</v>
      </c>
      <c r="AA3397" s="5">
        <v>0</v>
      </c>
      <c r="AB3397" s="5">
        <v>0</v>
      </c>
      <c r="AC3397" s="5">
        <v>1</v>
      </c>
      <c r="AD3397" s="5">
        <v>0</v>
      </c>
      <c r="AE3397" s="115">
        <v>12332</v>
      </c>
      <c r="AF3397" s="5">
        <v>0</v>
      </c>
    </row>
    <row r="3398" spans="1:32" x14ac:dyDescent="0.25">
      <c r="A3398" s="2">
        <v>2010</v>
      </c>
      <c r="B3398" s="1" t="s">
        <v>30</v>
      </c>
      <c r="C3398" s="108">
        <v>22</v>
      </c>
      <c r="D3398" s="108">
        <v>1565</v>
      </c>
      <c r="E3398" s="20">
        <f t="shared" si="182"/>
        <v>5928.0303030303039</v>
      </c>
      <c r="F3398" s="109">
        <v>3893</v>
      </c>
      <c r="G3398" s="110">
        <v>236</v>
      </c>
      <c r="H3398" s="113">
        <v>160</v>
      </c>
      <c r="I3398" s="20">
        <v>0</v>
      </c>
      <c r="J3398" s="110">
        <v>0</v>
      </c>
      <c r="K3398" s="20">
        <v>0</v>
      </c>
      <c r="L3398" s="111">
        <v>2992</v>
      </c>
      <c r="M3398" s="20">
        <f t="shared" si="180"/>
        <v>136</v>
      </c>
      <c r="N3398" s="20">
        <v>8</v>
      </c>
      <c r="O3398" s="111">
        <v>2</v>
      </c>
      <c r="P3398" s="111">
        <v>1</v>
      </c>
      <c r="Q3398" s="112">
        <v>22500</v>
      </c>
      <c r="R3398" s="20">
        <f t="shared" si="181"/>
        <v>1022.7272727272727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1</v>
      </c>
      <c r="AA3398" s="5">
        <v>0</v>
      </c>
      <c r="AB3398" s="5">
        <v>0</v>
      </c>
      <c r="AC3398" s="5">
        <v>1</v>
      </c>
      <c r="AD3398" s="5">
        <v>0</v>
      </c>
      <c r="AE3398" s="115">
        <v>4432</v>
      </c>
      <c r="AF3398" s="5">
        <v>0</v>
      </c>
    </row>
    <row r="3399" spans="1:32" x14ac:dyDescent="0.25">
      <c r="A3399" s="2">
        <v>2010</v>
      </c>
      <c r="B3399" s="1" t="s">
        <v>33</v>
      </c>
      <c r="C3399" s="108">
        <v>2</v>
      </c>
      <c r="D3399" s="108">
        <v>217</v>
      </c>
      <c r="E3399" s="20">
        <f t="shared" si="182"/>
        <v>9041.6666666666661</v>
      </c>
      <c r="F3399" s="109">
        <v>4476</v>
      </c>
      <c r="G3399" s="110">
        <v>0</v>
      </c>
      <c r="H3399" s="110">
        <v>0</v>
      </c>
      <c r="I3399" s="20">
        <v>0</v>
      </c>
      <c r="J3399" s="110">
        <v>0</v>
      </c>
      <c r="K3399" s="20">
        <v>0</v>
      </c>
      <c r="L3399" s="111">
        <v>580</v>
      </c>
      <c r="M3399" s="20">
        <f t="shared" si="180"/>
        <v>290</v>
      </c>
      <c r="N3399" s="20">
        <v>5</v>
      </c>
      <c r="O3399" s="111">
        <v>0</v>
      </c>
      <c r="P3399" s="111">
        <v>0</v>
      </c>
      <c r="Q3399" s="112">
        <v>8084</v>
      </c>
      <c r="R3399" s="20">
        <f t="shared" si="181"/>
        <v>4042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0</v>
      </c>
      <c r="AD3399" s="5">
        <v>0</v>
      </c>
      <c r="AE3399" s="115">
        <v>2000</v>
      </c>
      <c r="AF3399" s="5">
        <v>1</v>
      </c>
    </row>
    <row r="3400" spans="1:32" x14ac:dyDescent="0.25">
      <c r="A3400" s="2">
        <v>2010</v>
      </c>
      <c r="B3400" s="1" t="s">
        <v>33</v>
      </c>
      <c r="C3400" s="108">
        <v>58</v>
      </c>
      <c r="D3400" s="108">
        <v>5717</v>
      </c>
      <c r="E3400" s="20">
        <f t="shared" si="182"/>
        <v>8214.0804597701153</v>
      </c>
      <c r="F3400" s="109">
        <v>2957</v>
      </c>
      <c r="G3400" s="110">
        <v>578</v>
      </c>
      <c r="H3400" s="113">
        <v>320</v>
      </c>
      <c r="I3400" s="20">
        <v>0</v>
      </c>
      <c r="J3400" s="110">
        <v>0</v>
      </c>
      <c r="K3400" s="20">
        <v>0</v>
      </c>
      <c r="L3400" s="111">
        <v>4117</v>
      </c>
      <c r="M3400" s="20">
        <f t="shared" si="180"/>
        <v>70.982758620689651</v>
      </c>
      <c r="N3400" s="20">
        <v>9</v>
      </c>
      <c r="O3400" s="111">
        <v>2</v>
      </c>
      <c r="P3400" s="111">
        <v>2</v>
      </c>
      <c r="Q3400" s="112">
        <v>36619</v>
      </c>
      <c r="R3400" s="20">
        <f t="shared" si="181"/>
        <v>631.36206896551721</v>
      </c>
      <c r="S3400" s="5">
        <v>1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1</v>
      </c>
      <c r="AA3400" s="5">
        <v>0</v>
      </c>
      <c r="AB3400" s="5">
        <v>0</v>
      </c>
      <c r="AC3400" s="5">
        <v>1</v>
      </c>
      <c r="AD3400" s="5">
        <v>0</v>
      </c>
      <c r="AE3400" s="115">
        <v>13782</v>
      </c>
      <c r="AF3400" s="5">
        <v>1</v>
      </c>
    </row>
    <row r="3401" spans="1:32" x14ac:dyDescent="0.25">
      <c r="A3401" s="2">
        <v>2010</v>
      </c>
      <c r="B3401" s="1" t="s">
        <v>31</v>
      </c>
      <c r="C3401" s="20">
        <v>98</v>
      </c>
      <c r="D3401" s="20">
        <v>11153</v>
      </c>
      <c r="E3401" s="20">
        <f t="shared" si="182"/>
        <v>9483.8435374149667</v>
      </c>
      <c r="F3401" s="20">
        <v>1553</v>
      </c>
      <c r="G3401" s="20">
        <v>841</v>
      </c>
      <c r="H3401" s="20">
        <v>250</v>
      </c>
      <c r="I3401" s="20">
        <v>0</v>
      </c>
      <c r="J3401" s="20">
        <v>0</v>
      </c>
      <c r="K3401" s="20">
        <v>0</v>
      </c>
      <c r="L3401" s="20">
        <v>7998</v>
      </c>
      <c r="M3401" s="20">
        <f t="shared" si="180"/>
        <v>81.612244897959187</v>
      </c>
      <c r="N3401" s="20">
        <v>32</v>
      </c>
      <c r="O3401" s="20">
        <v>5</v>
      </c>
      <c r="P3401" s="20">
        <v>3</v>
      </c>
      <c r="Q3401" s="20">
        <v>55029</v>
      </c>
      <c r="R3401" s="20">
        <f t="shared" si="181"/>
        <v>561.5204081632653</v>
      </c>
      <c r="S3401" s="5">
        <v>1</v>
      </c>
      <c r="T3401" s="5">
        <v>0</v>
      </c>
      <c r="U3401" s="5">
        <v>1</v>
      </c>
      <c r="V3401" s="5">
        <v>0</v>
      </c>
      <c r="W3401" s="5">
        <v>0</v>
      </c>
      <c r="X3401" s="5">
        <v>0</v>
      </c>
      <c r="Y3401" s="5">
        <v>1</v>
      </c>
      <c r="Z3401" s="5">
        <v>1</v>
      </c>
      <c r="AA3401" s="5">
        <v>0</v>
      </c>
      <c r="AB3401" s="5">
        <v>0</v>
      </c>
      <c r="AC3401" s="5">
        <v>1</v>
      </c>
      <c r="AD3401" s="5">
        <v>0</v>
      </c>
      <c r="AE3401" s="115">
        <v>24726</v>
      </c>
      <c r="AF3401" s="5">
        <v>1</v>
      </c>
    </row>
    <row r="3402" spans="1:32" x14ac:dyDescent="0.25">
      <c r="A3402" s="2">
        <v>2010</v>
      </c>
      <c r="B3402" s="1" t="s">
        <v>29</v>
      </c>
      <c r="C3402" s="20">
        <v>30</v>
      </c>
      <c r="D3402" s="20">
        <v>2388</v>
      </c>
      <c r="E3402" s="20">
        <f t="shared" si="182"/>
        <v>6633.333333333333</v>
      </c>
      <c r="F3402" s="20">
        <v>564</v>
      </c>
      <c r="G3402" s="20">
        <v>302</v>
      </c>
      <c r="H3402" s="20">
        <v>101</v>
      </c>
      <c r="I3402" s="20">
        <v>0</v>
      </c>
      <c r="J3402" s="20">
        <v>0</v>
      </c>
      <c r="K3402" s="20">
        <v>0</v>
      </c>
      <c r="L3402" s="20">
        <v>2831</v>
      </c>
      <c r="M3402" s="20">
        <f t="shared" si="180"/>
        <v>94.36666666666666</v>
      </c>
      <c r="N3402" s="20">
        <v>10</v>
      </c>
      <c r="O3402" s="20">
        <v>2</v>
      </c>
      <c r="P3402" s="20">
        <v>2</v>
      </c>
      <c r="Q3402" s="20">
        <v>10406</v>
      </c>
      <c r="R3402" s="20">
        <f t="shared" si="181"/>
        <v>346.86666666666667</v>
      </c>
      <c r="S3402" s="5">
        <v>1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  <c r="Z3402" s="5">
        <v>1</v>
      </c>
      <c r="AA3402" s="5">
        <v>0</v>
      </c>
      <c r="AB3402" s="5">
        <v>0</v>
      </c>
      <c r="AC3402" s="5">
        <v>1</v>
      </c>
      <c r="AD3402" s="5">
        <v>0</v>
      </c>
      <c r="AE3402" s="115">
        <v>4501</v>
      </c>
      <c r="AF3402" s="5">
        <v>1</v>
      </c>
    </row>
    <row r="3403" spans="1:32" x14ac:dyDescent="0.25">
      <c r="A3403" s="2">
        <v>2010</v>
      </c>
      <c r="B3403" s="1" t="s">
        <v>29</v>
      </c>
      <c r="C3403" s="20">
        <v>25</v>
      </c>
      <c r="D3403" s="20">
        <v>2137</v>
      </c>
      <c r="E3403" s="20">
        <f t="shared" si="182"/>
        <v>7123.3333333333339</v>
      </c>
      <c r="F3403" s="20">
        <v>891</v>
      </c>
      <c r="G3403" s="20">
        <v>305</v>
      </c>
      <c r="H3403" s="20">
        <v>111</v>
      </c>
      <c r="I3403" s="20">
        <v>0</v>
      </c>
      <c r="J3403" s="20">
        <v>0</v>
      </c>
      <c r="K3403" s="20">
        <v>0</v>
      </c>
      <c r="L3403" s="20">
        <v>3289</v>
      </c>
      <c r="M3403" s="20">
        <f t="shared" si="180"/>
        <v>131.56</v>
      </c>
      <c r="N3403" s="20">
        <v>12</v>
      </c>
      <c r="O3403" s="20">
        <v>3</v>
      </c>
      <c r="P3403" s="20">
        <v>3</v>
      </c>
      <c r="Q3403" s="20">
        <v>7719</v>
      </c>
      <c r="R3403" s="20">
        <f t="shared" si="181"/>
        <v>308.76</v>
      </c>
      <c r="S3403" s="5">
        <v>1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1</v>
      </c>
      <c r="AA3403" s="5">
        <v>0</v>
      </c>
      <c r="AB3403" s="5">
        <v>0</v>
      </c>
      <c r="AC3403" s="5">
        <v>1</v>
      </c>
      <c r="AD3403" s="5">
        <v>0</v>
      </c>
      <c r="AE3403" s="115">
        <v>5395</v>
      </c>
      <c r="AF3403" s="5">
        <v>0</v>
      </c>
    </row>
    <row r="3404" spans="1:32" x14ac:dyDescent="0.25">
      <c r="A3404" s="2">
        <v>2010</v>
      </c>
      <c r="B3404" s="1" t="s">
        <v>29</v>
      </c>
      <c r="C3404" s="20">
        <v>14</v>
      </c>
      <c r="D3404" s="20">
        <v>821</v>
      </c>
      <c r="E3404" s="20">
        <f t="shared" si="182"/>
        <v>4886.9047619047615</v>
      </c>
      <c r="F3404" s="20">
        <v>663</v>
      </c>
      <c r="G3404" s="20">
        <v>0</v>
      </c>
      <c r="H3404" s="20">
        <v>0</v>
      </c>
      <c r="I3404" s="20">
        <v>0</v>
      </c>
      <c r="J3404" s="20">
        <v>0</v>
      </c>
      <c r="K3404" s="20">
        <v>0</v>
      </c>
      <c r="L3404" s="20">
        <v>470</v>
      </c>
      <c r="M3404" s="20">
        <f t="shared" si="180"/>
        <v>33.571428571428569</v>
      </c>
      <c r="N3404" s="20">
        <v>6</v>
      </c>
      <c r="O3404" s="20">
        <v>1</v>
      </c>
      <c r="P3404" s="20">
        <v>0</v>
      </c>
      <c r="Q3404" s="20">
        <v>159</v>
      </c>
      <c r="R3404" s="20">
        <f t="shared" si="181"/>
        <v>11.357142857142858</v>
      </c>
      <c r="S3404" s="5">
        <v>1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0</v>
      </c>
      <c r="AD3404" s="5">
        <v>0</v>
      </c>
      <c r="AE3404" s="115">
        <v>2441</v>
      </c>
      <c r="AF3404" s="5">
        <v>1</v>
      </c>
    </row>
    <row r="3405" spans="1:32" x14ac:dyDescent="0.25">
      <c r="A3405" s="2">
        <v>2010</v>
      </c>
      <c r="B3405" s="1" t="s">
        <v>29</v>
      </c>
      <c r="C3405" s="20">
        <v>4</v>
      </c>
      <c r="D3405" s="20">
        <v>210</v>
      </c>
      <c r="E3405" s="20">
        <f t="shared" si="182"/>
        <v>4375</v>
      </c>
      <c r="F3405" s="20">
        <v>584</v>
      </c>
      <c r="G3405" s="20">
        <v>0</v>
      </c>
      <c r="H3405" s="20">
        <v>0</v>
      </c>
      <c r="I3405" s="20">
        <v>0</v>
      </c>
      <c r="J3405" s="20">
        <v>0</v>
      </c>
      <c r="K3405" s="20">
        <v>0</v>
      </c>
      <c r="L3405" s="20">
        <v>2809</v>
      </c>
      <c r="M3405" s="20">
        <f t="shared" si="180"/>
        <v>702.25</v>
      </c>
      <c r="N3405" s="20">
        <v>4</v>
      </c>
      <c r="O3405" s="20">
        <v>0</v>
      </c>
      <c r="P3405" s="20">
        <v>0</v>
      </c>
      <c r="Q3405" s="20">
        <v>4477</v>
      </c>
      <c r="R3405" s="20">
        <f t="shared" si="181"/>
        <v>1119.25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115">
        <v>55</v>
      </c>
      <c r="AF3405" s="5">
        <v>0</v>
      </c>
    </row>
    <row r="3406" spans="1:32" x14ac:dyDescent="0.25">
      <c r="A3406" s="2">
        <v>2010</v>
      </c>
      <c r="B3406" s="1" t="s">
        <v>30</v>
      </c>
      <c r="C3406" s="20">
        <v>4</v>
      </c>
      <c r="D3406" s="20">
        <v>338</v>
      </c>
      <c r="E3406" s="20">
        <f t="shared" si="182"/>
        <v>7041.666666666667</v>
      </c>
      <c r="F3406" s="20">
        <v>0</v>
      </c>
      <c r="G3406" s="20">
        <v>0</v>
      </c>
      <c r="H3406" s="20">
        <v>0</v>
      </c>
      <c r="I3406" s="20">
        <v>0</v>
      </c>
      <c r="J3406" s="20">
        <v>0</v>
      </c>
      <c r="K3406" s="20">
        <v>0</v>
      </c>
      <c r="L3406" s="20">
        <v>3044</v>
      </c>
      <c r="M3406" s="20">
        <f t="shared" si="180"/>
        <v>761</v>
      </c>
      <c r="N3406" s="20">
        <v>12</v>
      </c>
      <c r="O3406" s="20">
        <v>1</v>
      </c>
      <c r="P3406" s="20">
        <v>1</v>
      </c>
      <c r="Q3406" s="20">
        <v>1288</v>
      </c>
      <c r="R3406" s="20">
        <f t="shared" si="181"/>
        <v>322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0</v>
      </c>
      <c r="AD3406" s="5">
        <v>0</v>
      </c>
      <c r="AE3406" s="115">
        <v>462</v>
      </c>
      <c r="AF3406" s="5">
        <v>0</v>
      </c>
    </row>
    <row r="3407" spans="1:32" x14ac:dyDescent="0.25">
      <c r="A3407" s="2">
        <v>2010</v>
      </c>
      <c r="B3407" s="1" t="s">
        <v>30</v>
      </c>
      <c r="C3407" s="20">
        <v>10</v>
      </c>
      <c r="D3407" s="20">
        <v>522</v>
      </c>
      <c r="E3407" s="20">
        <f t="shared" si="182"/>
        <v>4350.0000000000009</v>
      </c>
      <c r="F3407" s="20">
        <v>300</v>
      </c>
      <c r="G3407" s="20">
        <v>142</v>
      </c>
      <c r="H3407" s="20">
        <v>0</v>
      </c>
      <c r="I3407" s="20">
        <v>0</v>
      </c>
      <c r="J3407" s="20">
        <v>0</v>
      </c>
      <c r="K3407" s="20">
        <v>0</v>
      </c>
      <c r="L3407" s="20">
        <v>705</v>
      </c>
      <c r="M3407" s="20">
        <f t="shared" si="180"/>
        <v>70.5</v>
      </c>
      <c r="N3407" s="20">
        <v>3</v>
      </c>
      <c r="O3407" s="20">
        <v>2</v>
      </c>
      <c r="P3407" s="20">
        <v>0</v>
      </c>
      <c r="Q3407" s="20">
        <v>1122</v>
      </c>
      <c r="R3407" s="20">
        <f t="shared" si="181"/>
        <v>112.2</v>
      </c>
      <c r="S3407" s="5">
        <v>1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1</v>
      </c>
      <c r="AA3407" s="5">
        <v>0</v>
      </c>
      <c r="AB3407" s="5">
        <v>0</v>
      </c>
      <c r="AC3407" s="5">
        <v>0</v>
      </c>
      <c r="AD3407" s="5">
        <v>0</v>
      </c>
      <c r="AE3407" s="115">
        <v>3884</v>
      </c>
      <c r="AF3407" s="5">
        <v>1</v>
      </c>
    </row>
    <row r="3408" spans="1:32" x14ac:dyDescent="0.25">
      <c r="A3408" s="2">
        <v>2010</v>
      </c>
      <c r="B3408" s="1" t="s">
        <v>30</v>
      </c>
      <c r="C3408" s="20">
        <v>12</v>
      </c>
      <c r="D3408" s="20">
        <v>929</v>
      </c>
      <c r="E3408" s="20">
        <f t="shared" si="182"/>
        <v>6451.3888888888896</v>
      </c>
      <c r="F3408" s="20">
        <v>460</v>
      </c>
      <c r="G3408" s="20">
        <v>0</v>
      </c>
      <c r="H3408" s="20">
        <v>0</v>
      </c>
      <c r="I3408" s="20">
        <v>0</v>
      </c>
      <c r="J3408" s="20">
        <v>0</v>
      </c>
      <c r="K3408" s="20">
        <v>0</v>
      </c>
      <c r="L3408" s="20">
        <v>2072</v>
      </c>
      <c r="M3408" s="20">
        <f t="shared" si="180"/>
        <v>172.66666666666666</v>
      </c>
      <c r="N3408" s="20">
        <v>11</v>
      </c>
      <c r="O3408" s="20">
        <v>2</v>
      </c>
      <c r="P3408" s="20">
        <v>0</v>
      </c>
      <c r="Q3408" s="20">
        <v>682</v>
      </c>
      <c r="R3408" s="20">
        <f t="shared" si="181"/>
        <v>56.833333333333336</v>
      </c>
      <c r="S3408" s="5">
        <v>1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115">
        <v>1910</v>
      </c>
      <c r="AF3408" s="5">
        <v>0</v>
      </c>
    </row>
    <row r="3409" spans="1:32" x14ac:dyDescent="0.25">
      <c r="A3409" s="2">
        <v>2010</v>
      </c>
      <c r="B3409" s="1" t="s">
        <v>30</v>
      </c>
      <c r="C3409" s="20">
        <v>48</v>
      </c>
      <c r="D3409" s="20">
        <v>3604</v>
      </c>
      <c r="E3409" s="20">
        <f t="shared" si="182"/>
        <v>6256.9444444444434</v>
      </c>
      <c r="F3409" s="20">
        <v>1305</v>
      </c>
      <c r="G3409" s="20">
        <v>362</v>
      </c>
      <c r="H3409" s="20">
        <v>149</v>
      </c>
      <c r="I3409" s="20">
        <v>0</v>
      </c>
      <c r="J3409" s="20">
        <v>0</v>
      </c>
      <c r="K3409" s="20">
        <v>0</v>
      </c>
      <c r="L3409" s="20">
        <v>3539</v>
      </c>
      <c r="M3409" s="20">
        <f t="shared" si="180"/>
        <v>73.729166666666671</v>
      </c>
      <c r="N3409" s="20">
        <v>9</v>
      </c>
      <c r="O3409" s="20">
        <v>2</v>
      </c>
      <c r="P3409" s="20">
        <v>1</v>
      </c>
      <c r="Q3409" s="20">
        <v>24228</v>
      </c>
      <c r="R3409" s="20">
        <f t="shared" si="181"/>
        <v>504.75</v>
      </c>
      <c r="S3409" s="5">
        <v>1</v>
      </c>
      <c r="T3409" s="5">
        <v>0</v>
      </c>
      <c r="U3409" s="5">
        <v>1</v>
      </c>
      <c r="V3409" s="5">
        <v>0</v>
      </c>
      <c r="W3409" s="5">
        <v>0</v>
      </c>
      <c r="X3409" s="5">
        <v>0</v>
      </c>
      <c r="Y3409" s="5">
        <v>0</v>
      </c>
      <c r="Z3409" s="5">
        <v>1</v>
      </c>
      <c r="AA3409" s="5">
        <v>0</v>
      </c>
      <c r="AB3409" s="5">
        <v>0</v>
      </c>
      <c r="AC3409" s="5">
        <v>1</v>
      </c>
      <c r="AD3409" s="5">
        <v>0</v>
      </c>
      <c r="AE3409" s="115">
        <v>5641</v>
      </c>
      <c r="AF3409" s="5">
        <v>1</v>
      </c>
    </row>
    <row r="3410" spans="1:32" x14ac:dyDescent="0.25">
      <c r="A3410" s="2">
        <v>2010</v>
      </c>
      <c r="B3410" s="1" t="s">
        <v>30</v>
      </c>
      <c r="C3410" s="20">
        <v>17</v>
      </c>
      <c r="D3410" s="20">
        <v>1578</v>
      </c>
      <c r="E3410" s="20">
        <f t="shared" si="182"/>
        <v>7735.2941176470586</v>
      </c>
      <c r="F3410" s="20">
        <v>610</v>
      </c>
      <c r="G3410" s="20">
        <v>191</v>
      </c>
      <c r="H3410" s="20">
        <v>90</v>
      </c>
      <c r="I3410" s="20">
        <v>4</v>
      </c>
      <c r="J3410" s="20">
        <v>0</v>
      </c>
      <c r="K3410" s="20">
        <v>0</v>
      </c>
      <c r="L3410" s="20">
        <v>3345</v>
      </c>
      <c r="M3410" s="20">
        <f t="shared" si="180"/>
        <v>196.76470588235293</v>
      </c>
      <c r="N3410" s="20">
        <v>13</v>
      </c>
      <c r="O3410" s="20">
        <v>1</v>
      </c>
      <c r="P3410" s="20">
        <v>1</v>
      </c>
      <c r="Q3410" s="20">
        <v>18183</v>
      </c>
      <c r="R3410" s="20">
        <f t="shared" si="181"/>
        <v>1069.5882352941176</v>
      </c>
      <c r="S3410" s="5">
        <v>1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1</v>
      </c>
      <c r="AA3410" s="5">
        <v>1</v>
      </c>
      <c r="AB3410" s="5">
        <v>0</v>
      </c>
      <c r="AC3410" s="5">
        <v>1</v>
      </c>
      <c r="AD3410" s="5">
        <v>0</v>
      </c>
      <c r="AE3410" s="115">
        <v>2896</v>
      </c>
      <c r="AF3410" s="5">
        <v>1</v>
      </c>
    </row>
    <row r="3411" spans="1:32" x14ac:dyDescent="0.25">
      <c r="A3411" s="2">
        <v>2010</v>
      </c>
      <c r="B3411" s="1" t="s">
        <v>31</v>
      </c>
      <c r="C3411" s="20">
        <v>74</v>
      </c>
      <c r="D3411" s="20">
        <v>9998</v>
      </c>
      <c r="E3411" s="20">
        <f t="shared" si="182"/>
        <v>11259.009009009007</v>
      </c>
      <c r="F3411" s="20">
        <v>13890</v>
      </c>
      <c r="G3411" s="20">
        <v>0</v>
      </c>
      <c r="H3411" s="20">
        <v>0</v>
      </c>
      <c r="I3411" s="20">
        <v>0</v>
      </c>
      <c r="J3411" s="20">
        <v>0</v>
      </c>
      <c r="K3411" s="20">
        <v>0</v>
      </c>
      <c r="L3411" s="20">
        <v>8342</v>
      </c>
      <c r="M3411" s="20">
        <f t="shared" si="180"/>
        <v>112.72972972972973</v>
      </c>
      <c r="N3411" s="20">
        <v>24</v>
      </c>
      <c r="O3411" s="20">
        <v>14</v>
      </c>
      <c r="P3411" s="20">
        <v>0</v>
      </c>
      <c r="Q3411" s="20">
        <v>91370</v>
      </c>
      <c r="R3411" s="20">
        <f t="shared" si="181"/>
        <v>1234.7297297297298</v>
      </c>
      <c r="S3411" s="5">
        <v>1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115">
        <v>45833</v>
      </c>
      <c r="AF3411" s="5">
        <v>1</v>
      </c>
    </row>
    <row r="3412" spans="1:32" x14ac:dyDescent="0.25">
      <c r="A3412" s="2">
        <v>2010</v>
      </c>
      <c r="B3412" s="1" t="s">
        <v>31</v>
      </c>
      <c r="C3412" s="20">
        <v>39</v>
      </c>
      <c r="D3412" s="20">
        <v>2696</v>
      </c>
      <c r="E3412" s="20">
        <f t="shared" si="182"/>
        <v>5760.6837606837607</v>
      </c>
      <c r="F3412" s="20">
        <v>2092</v>
      </c>
      <c r="G3412" s="20">
        <v>341</v>
      </c>
      <c r="H3412" s="20">
        <v>210</v>
      </c>
      <c r="I3412" s="20">
        <v>0</v>
      </c>
      <c r="J3412" s="20">
        <v>0</v>
      </c>
      <c r="K3412" s="20">
        <v>0</v>
      </c>
      <c r="L3412" s="20">
        <v>1269</v>
      </c>
      <c r="M3412" s="20">
        <f t="shared" si="180"/>
        <v>32.53846153846154</v>
      </c>
      <c r="N3412" s="20">
        <v>4</v>
      </c>
      <c r="O3412" s="20">
        <v>2</v>
      </c>
      <c r="P3412" s="20">
        <v>1</v>
      </c>
      <c r="Q3412" s="20">
        <v>23650</v>
      </c>
      <c r="R3412" s="20">
        <f t="shared" si="181"/>
        <v>606.41025641025647</v>
      </c>
      <c r="S3412" s="5">
        <v>1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1</v>
      </c>
      <c r="AA3412" s="5">
        <v>0</v>
      </c>
      <c r="AB3412" s="5">
        <v>0</v>
      </c>
      <c r="AC3412" s="5">
        <v>1</v>
      </c>
      <c r="AD3412" s="5">
        <v>0</v>
      </c>
      <c r="AE3412" s="115">
        <v>12188</v>
      </c>
      <c r="AF3412" s="5">
        <v>0</v>
      </c>
    </row>
    <row r="3413" spans="1:32" x14ac:dyDescent="0.25">
      <c r="A3413" s="2">
        <v>2010</v>
      </c>
      <c r="B3413" s="1" t="s">
        <v>29</v>
      </c>
      <c r="C3413" s="20">
        <v>37</v>
      </c>
      <c r="D3413" s="20">
        <v>2663</v>
      </c>
      <c r="E3413" s="20">
        <f t="shared" si="182"/>
        <v>5997.7477477477478</v>
      </c>
      <c r="F3413" s="20">
        <v>2952</v>
      </c>
      <c r="G3413" s="20">
        <v>491</v>
      </c>
      <c r="H3413" s="20">
        <v>239</v>
      </c>
      <c r="I3413" s="20">
        <v>7</v>
      </c>
      <c r="J3413" s="20">
        <v>0</v>
      </c>
      <c r="K3413" s="20">
        <v>0</v>
      </c>
      <c r="L3413" s="20">
        <v>4388</v>
      </c>
      <c r="M3413" s="20">
        <f t="shared" si="180"/>
        <v>118.5945945945946</v>
      </c>
      <c r="N3413" s="20">
        <v>8</v>
      </c>
      <c r="O3413" s="20">
        <v>0</v>
      </c>
      <c r="P3413" s="20">
        <v>4</v>
      </c>
      <c r="Q3413" s="20">
        <v>26825</v>
      </c>
      <c r="R3413" s="20">
        <f t="shared" si="181"/>
        <v>725</v>
      </c>
      <c r="S3413" s="5">
        <v>1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1</v>
      </c>
      <c r="AA3413" s="5">
        <v>0</v>
      </c>
      <c r="AB3413" s="5">
        <v>0</v>
      </c>
      <c r="AC3413" s="5">
        <v>1</v>
      </c>
      <c r="AD3413" s="5">
        <v>0</v>
      </c>
      <c r="AE3413" s="115">
        <v>10946</v>
      </c>
      <c r="AF3413" s="5">
        <v>1</v>
      </c>
    </row>
    <row r="3414" spans="1:32" x14ac:dyDescent="0.25">
      <c r="A3414" s="2">
        <v>2010</v>
      </c>
      <c r="B3414" s="1" t="s">
        <v>29</v>
      </c>
      <c r="C3414" s="20">
        <v>29</v>
      </c>
      <c r="D3414" s="20">
        <v>2243</v>
      </c>
      <c r="E3414" s="20">
        <f t="shared" si="182"/>
        <v>6445.402298850574</v>
      </c>
      <c r="F3414" s="20">
        <v>2156</v>
      </c>
      <c r="G3414" s="20">
        <v>141</v>
      </c>
      <c r="H3414" s="20">
        <v>73</v>
      </c>
      <c r="I3414" s="20">
        <v>0</v>
      </c>
      <c r="J3414" s="20">
        <v>0</v>
      </c>
      <c r="K3414" s="20">
        <v>0</v>
      </c>
      <c r="L3414" s="20">
        <v>893</v>
      </c>
      <c r="M3414" s="20">
        <f t="shared" si="180"/>
        <v>30.793103448275861</v>
      </c>
      <c r="N3414" s="20">
        <v>2</v>
      </c>
      <c r="O3414" s="20">
        <v>1</v>
      </c>
      <c r="P3414" s="20">
        <v>1</v>
      </c>
      <c r="Q3414" s="20">
        <v>10572</v>
      </c>
      <c r="R3414" s="20">
        <f t="shared" si="181"/>
        <v>364.55172413793105</v>
      </c>
      <c r="S3414" s="5">
        <v>1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1</v>
      </c>
      <c r="AA3414" s="5">
        <v>0</v>
      </c>
      <c r="AB3414" s="5">
        <v>0</v>
      </c>
      <c r="AC3414" s="5">
        <v>1</v>
      </c>
      <c r="AD3414" s="5">
        <v>0</v>
      </c>
      <c r="AE3414" s="115">
        <v>6710</v>
      </c>
      <c r="AF3414" s="5">
        <v>0</v>
      </c>
    </row>
    <row r="3415" spans="1:32" x14ac:dyDescent="0.25">
      <c r="A3415" s="2">
        <v>2010</v>
      </c>
      <c r="B3415" s="1" t="s">
        <v>29</v>
      </c>
      <c r="C3415" s="20">
        <v>80</v>
      </c>
      <c r="D3415" s="20">
        <v>8295</v>
      </c>
      <c r="E3415" s="20">
        <f t="shared" si="182"/>
        <v>8640.625</v>
      </c>
      <c r="F3415" s="20">
        <v>2809</v>
      </c>
      <c r="G3415" s="20">
        <v>831</v>
      </c>
      <c r="H3415" s="20">
        <v>281</v>
      </c>
      <c r="I3415" s="20">
        <v>0</v>
      </c>
      <c r="J3415" s="20">
        <v>0</v>
      </c>
      <c r="K3415" s="20">
        <v>0</v>
      </c>
      <c r="L3415" s="20">
        <v>2727</v>
      </c>
      <c r="M3415" s="20">
        <f t="shared" si="180"/>
        <v>34.087499999999999</v>
      </c>
      <c r="N3415" s="20">
        <v>10</v>
      </c>
      <c r="O3415" s="20">
        <v>4</v>
      </c>
      <c r="P3415" s="20">
        <v>2</v>
      </c>
      <c r="Q3415" s="20">
        <v>5345</v>
      </c>
      <c r="R3415" s="20">
        <f t="shared" si="181"/>
        <v>66.8125</v>
      </c>
      <c r="S3415" s="5">
        <v>1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1</v>
      </c>
      <c r="AA3415" s="5">
        <v>0</v>
      </c>
      <c r="AB3415" s="5">
        <v>0</v>
      </c>
      <c r="AC3415" s="5">
        <v>1</v>
      </c>
      <c r="AD3415" s="5">
        <v>0</v>
      </c>
      <c r="AE3415" s="115">
        <v>19699</v>
      </c>
      <c r="AF3415" s="5">
        <v>0</v>
      </c>
    </row>
    <row r="3416" spans="1:32" x14ac:dyDescent="0.25">
      <c r="A3416" s="2">
        <v>2010</v>
      </c>
      <c r="B3416" s="1" t="s">
        <v>29</v>
      </c>
      <c r="C3416" s="20">
        <v>25</v>
      </c>
      <c r="D3416" s="20">
        <v>1651</v>
      </c>
      <c r="E3416" s="20">
        <f t="shared" si="182"/>
        <v>5503.3333333333339</v>
      </c>
      <c r="F3416" s="20">
        <v>2985</v>
      </c>
      <c r="G3416" s="20">
        <v>209</v>
      </c>
      <c r="H3416" s="20">
        <v>162</v>
      </c>
      <c r="I3416" s="20">
        <v>0</v>
      </c>
      <c r="J3416" s="20">
        <v>0</v>
      </c>
      <c r="K3416" s="20">
        <v>0</v>
      </c>
      <c r="L3416" s="20">
        <v>1762</v>
      </c>
      <c r="M3416" s="20">
        <f t="shared" si="180"/>
        <v>70.48</v>
      </c>
      <c r="N3416" s="20">
        <v>4</v>
      </c>
      <c r="O3416" s="20">
        <v>2</v>
      </c>
      <c r="P3416" s="20">
        <v>0</v>
      </c>
      <c r="Q3416" s="20">
        <v>29996</v>
      </c>
      <c r="R3416" s="20">
        <f t="shared" si="181"/>
        <v>1199.8399999999999</v>
      </c>
      <c r="S3416" s="5">
        <v>1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1</v>
      </c>
      <c r="AA3416" s="5">
        <v>0</v>
      </c>
      <c r="AB3416" s="5">
        <v>0</v>
      </c>
      <c r="AC3416" s="5">
        <v>1</v>
      </c>
      <c r="AD3416" s="5">
        <v>0</v>
      </c>
      <c r="AE3416" s="115">
        <v>5704</v>
      </c>
      <c r="AF3416" s="5">
        <v>1</v>
      </c>
    </row>
    <row r="3417" spans="1:32" x14ac:dyDescent="0.25">
      <c r="A3417" s="2">
        <v>2010</v>
      </c>
      <c r="B3417" s="1" t="s">
        <v>29</v>
      </c>
      <c r="C3417" s="20">
        <v>7</v>
      </c>
      <c r="D3417" s="20">
        <v>520</v>
      </c>
      <c r="E3417" s="20">
        <f t="shared" si="182"/>
        <v>6190.4761904761908</v>
      </c>
      <c r="F3417" s="20">
        <v>325</v>
      </c>
      <c r="G3417" s="20">
        <v>0</v>
      </c>
      <c r="H3417" s="20">
        <v>0</v>
      </c>
      <c r="I3417" s="20">
        <v>0</v>
      </c>
      <c r="J3417" s="20">
        <v>0</v>
      </c>
      <c r="K3417" s="20">
        <v>0</v>
      </c>
      <c r="L3417" s="20">
        <v>800</v>
      </c>
      <c r="M3417" s="20">
        <f t="shared" si="180"/>
        <v>114.28571428571429</v>
      </c>
      <c r="N3417" s="20">
        <v>6</v>
      </c>
      <c r="O3417" s="20">
        <v>2</v>
      </c>
      <c r="P3417" s="20">
        <v>0</v>
      </c>
      <c r="Q3417" s="20">
        <v>1787</v>
      </c>
      <c r="R3417" s="20">
        <f t="shared" si="181"/>
        <v>255.28571428571428</v>
      </c>
      <c r="S3417" s="5">
        <v>1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  <c r="Z3417" s="5">
        <v>0</v>
      </c>
      <c r="AA3417" s="5">
        <v>0</v>
      </c>
      <c r="AB3417" s="5">
        <v>0</v>
      </c>
      <c r="AC3417" s="5">
        <v>0</v>
      </c>
      <c r="AD3417" s="5">
        <v>0</v>
      </c>
      <c r="AE3417" s="115">
        <v>2114</v>
      </c>
      <c r="AF3417" s="5">
        <v>1</v>
      </c>
    </row>
    <row r="3418" spans="1:32" x14ac:dyDescent="0.25">
      <c r="A3418" s="2">
        <v>2010</v>
      </c>
      <c r="B3418" s="1" t="s">
        <v>29</v>
      </c>
      <c r="C3418" s="20">
        <v>148</v>
      </c>
      <c r="D3418" s="20">
        <v>22347</v>
      </c>
      <c r="E3418" s="20">
        <f t="shared" si="182"/>
        <v>12582.770270270272</v>
      </c>
      <c r="F3418" s="20">
        <v>18412</v>
      </c>
      <c r="G3418" s="20">
        <v>248</v>
      </c>
      <c r="H3418" s="20">
        <v>71</v>
      </c>
      <c r="I3418" s="20">
        <v>0</v>
      </c>
      <c r="J3418" s="20">
        <v>0</v>
      </c>
      <c r="K3418" s="20">
        <v>0</v>
      </c>
      <c r="L3418" s="20">
        <v>58513</v>
      </c>
      <c r="M3418" s="20">
        <f t="shared" si="180"/>
        <v>395.35810810810813</v>
      </c>
      <c r="N3418" s="20">
        <v>53</v>
      </c>
      <c r="O3418" s="20">
        <v>1</v>
      </c>
      <c r="P3418" s="20">
        <v>0</v>
      </c>
      <c r="Q3418" s="20">
        <v>377391</v>
      </c>
      <c r="R3418" s="20">
        <f t="shared" si="181"/>
        <v>2549.9391891891892</v>
      </c>
      <c r="S3418" s="5">
        <v>1</v>
      </c>
      <c r="T3418" s="5">
        <v>0</v>
      </c>
      <c r="U3418" s="5">
        <v>0</v>
      </c>
      <c r="V3418" s="5">
        <v>0</v>
      </c>
      <c r="W3418" s="5">
        <v>0</v>
      </c>
      <c r="X3418" s="5">
        <v>1</v>
      </c>
      <c r="Y3418" s="5">
        <v>0</v>
      </c>
      <c r="Z3418" s="5">
        <v>1</v>
      </c>
      <c r="AA3418" s="5">
        <v>0</v>
      </c>
      <c r="AB3418" s="5">
        <v>0</v>
      </c>
      <c r="AC3418" s="5">
        <v>1</v>
      </c>
      <c r="AD3418" s="5">
        <v>0</v>
      </c>
      <c r="AE3418" s="115">
        <v>109521</v>
      </c>
      <c r="AF3418" s="5">
        <v>1</v>
      </c>
    </row>
    <row r="3419" spans="1:32" x14ac:dyDescent="0.25">
      <c r="A3419" s="2">
        <v>2010</v>
      </c>
      <c r="B3419" s="1" t="s">
        <v>29</v>
      </c>
      <c r="C3419" s="20">
        <v>2</v>
      </c>
      <c r="D3419" s="20">
        <v>55</v>
      </c>
      <c r="E3419" s="20">
        <f t="shared" si="182"/>
        <v>2291.6666666666665</v>
      </c>
      <c r="F3419" s="20">
        <v>828</v>
      </c>
      <c r="G3419" s="20">
        <v>0</v>
      </c>
      <c r="H3419" s="20">
        <v>0</v>
      </c>
      <c r="I3419" s="20">
        <v>0</v>
      </c>
      <c r="J3419" s="20">
        <v>0</v>
      </c>
      <c r="K3419" s="20">
        <v>0</v>
      </c>
      <c r="L3419" s="20">
        <v>794</v>
      </c>
      <c r="M3419" s="20">
        <f t="shared" si="180"/>
        <v>397</v>
      </c>
      <c r="N3419" s="20">
        <v>3</v>
      </c>
      <c r="O3419" s="20">
        <v>0</v>
      </c>
      <c r="P3419" s="20">
        <v>0</v>
      </c>
      <c r="Q3419" s="20">
        <v>2529</v>
      </c>
      <c r="R3419" s="20">
        <f t="shared" si="181"/>
        <v>1264.5</v>
      </c>
      <c r="S3419" s="5">
        <v>1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115">
        <v>91</v>
      </c>
      <c r="AF3419" s="5">
        <v>1</v>
      </c>
    </row>
    <row r="3420" spans="1:32" x14ac:dyDescent="0.25">
      <c r="A3420" s="2">
        <v>2010</v>
      </c>
      <c r="B3420" s="1" t="s">
        <v>29</v>
      </c>
      <c r="C3420" s="20">
        <v>4</v>
      </c>
      <c r="D3420" s="20">
        <v>167</v>
      </c>
      <c r="E3420" s="20">
        <f t="shared" si="182"/>
        <v>3479.1666666666665</v>
      </c>
      <c r="F3420" s="20">
        <v>1981</v>
      </c>
      <c r="G3420" s="20">
        <v>30</v>
      </c>
      <c r="H3420" s="20">
        <v>30</v>
      </c>
      <c r="I3420" s="20">
        <v>0</v>
      </c>
      <c r="J3420" s="20">
        <v>0</v>
      </c>
      <c r="K3420" s="20">
        <v>0</v>
      </c>
      <c r="L3420" s="20">
        <v>5</v>
      </c>
      <c r="M3420" s="20">
        <f t="shared" si="180"/>
        <v>1.25</v>
      </c>
      <c r="N3420" s="20">
        <v>1</v>
      </c>
      <c r="O3420" s="20">
        <v>1</v>
      </c>
      <c r="P3420" s="20">
        <v>0</v>
      </c>
      <c r="Q3420" s="20">
        <v>17</v>
      </c>
      <c r="R3420" s="20">
        <f t="shared" si="181"/>
        <v>4.25</v>
      </c>
      <c r="S3420" s="5">
        <v>1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1</v>
      </c>
      <c r="AA3420" s="5">
        <v>0</v>
      </c>
      <c r="AB3420" s="5">
        <v>0</v>
      </c>
      <c r="AC3420" s="5">
        <v>1</v>
      </c>
      <c r="AD3420" s="5">
        <v>0</v>
      </c>
      <c r="AE3420" s="115">
        <v>293</v>
      </c>
      <c r="AF3420" s="5">
        <v>1</v>
      </c>
    </row>
    <row r="3421" spans="1:32" x14ac:dyDescent="0.25">
      <c r="A3421" s="2">
        <v>2010</v>
      </c>
      <c r="B3421" s="1" t="s">
        <v>29</v>
      </c>
      <c r="C3421" s="20">
        <v>5</v>
      </c>
      <c r="D3421" s="20">
        <v>275</v>
      </c>
      <c r="E3421" s="20">
        <f t="shared" si="182"/>
        <v>4583.333333333333</v>
      </c>
      <c r="F3421" s="20">
        <v>1416</v>
      </c>
      <c r="G3421" s="20">
        <v>0</v>
      </c>
      <c r="H3421" s="20">
        <v>0</v>
      </c>
      <c r="I3421" s="20">
        <v>0</v>
      </c>
      <c r="J3421" s="20">
        <v>0</v>
      </c>
      <c r="K3421" s="20">
        <v>0</v>
      </c>
      <c r="L3421" s="20">
        <v>1880</v>
      </c>
      <c r="M3421" s="20">
        <f t="shared" si="180"/>
        <v>376</v>
      </c>
      <c r="N3421" s="20">
        <v>8</v>
      </c>
      <c r="O3421" s="20">
        <v>4</v>
      </c>
      <c r="P3421" s="20">
        <v>2</v>
      </c>
      <c r="Q3421" s="20">
        <v>1232</v>
      </c>
      <c r="R3421" s="20">
        <f t="shared" si="181"/>
        <v>246.4</v>
      </c>
      <c r="S3421" s="5">
        <v>1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115">
        <v>1020</v>
      </c>
      <c r="AF3421" s="5">
        <v>1</v>
      </c>
    </row>
    <row r="3422" spans="1:32" x14ac:dyDescent="0.25">
      <c r="A3422" s="2">
        <v>2010</v>
      </c>
      <c r="B3422" s="1" t="s">
        <v>29</v>
      </c>
      <c r="C3422" s="20">
        <v>41</v>
      </c>
      <c r="D3422" s="20">
        <v>2476</v>
      </c>
      <c r="E3422" s="20">
        <f t="shared" si="182"/>
        <v>5032.5203252032516</v>
      </c>
      <c r="F3422" s="20">
        <v>3121</v>
      </c>
      <c r="G3422" s="20">
        <v>187</v>
      </c>
      <c r="H3422" s="20">
        <v>160</v>
      </c>
      <c r="I3422" s="20">
        <v>0</v>
      </c>
      <c r="J3422" s="20">
        <v>0</v>
      </c>
      <c r="K3422" s="20">
        <v>0</v>
      </c>
      <c r="L3422" s="20">
        <v>725</v>
      </c>
      <c r="M3422" s="20">
        <f t="shared" si="180"/>
        <v>17.682926829268293</v>
      </c>
      <c r="N3422" s="20">
        <v>2</v>
      </c>
      <c r="O3422" s="20">
        <v>0</v>
      </c>
      <c r="P3422" s="20">
        <v>1</v>
      </c>
      <c r="Q3422" s="20">
        <v>4274</v>
      </c>
      <c r="R3422" s="20">
        <f t="shared" si="181"/>
        <v>104.2439024390244</v>
      </c>
      <c r="S3422" s="5">
        <v>1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1</v>
      </c>
      <c r="AA3422" s="5">
        <v>0</v>
      </c>
      <c r="AB3422" s="5">
        <v>0</v>
      </c>
      <c r="AC3422" s="5">
        <v>1</v>
      </c>
      <c r="AD3422" s="5">
        <v>0</v>
      </c>
      <c r="AE3422" s="115">
        <v>4633</v>
      </c>
      <c r="AF3422" s="5">
        <v>1</v>
      </c>
    </row>
    <row r="3423" spans="1:32" x14ac:dyDescent="0.25">
      <c r="A3423" s="2">
        <v>2010</v>
      </c>
      <c r="B3423" s="1" t="s">
        <v>30</v>
      </c>
      <c r="C3423" s="20">
        <v>63</v>
      </c>
      <c r="D3423" s="20">
        <v>5337</v>
      </c>
      <c r="E3423" s="20">
        <f t="shared" si="182"/>
        <v>7059.5238095238092</v>
      </c>
      <c r="F3423" s="20">
        <v>2849</v>
      </c>
      <c r="G3423" s="20">
        <v>436</v>
      </c>
      <c r="H3423" s="20">
        <v>236</v>
      </c>
      <c r="I3423" s="20">
        <v>0</v>
      </c>
      <c r="J3423" s="20">
        <v>0</v>
      </c>
      <c r="K3423" s="20">
        <v>0</v>
      </c>
      <c r="L3423" s="20">
        <v>3460</v>
      </c>
      <c r="M3423" s="20">
        <f t="shared" si="180"/>
        <v>54.920634920634917</v>
      </c>
      <c r="N3423" s="20">
        <v>11</v>
      </c>
      <c r="O3423" s="20">
        <v>4</v>
      </c>
      <c r="P3423" s="20">
        <v>1</v>
      </c>
      <c r="Q3423" s="20">
        <v>24370</v>
      </c>
      <c r="R3423" s="20">
        <f t="shared" si="181"/>
        <v>386.82539682539681</v>
      </c>
      <c r="S3423" s="5">
        <v>1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1</v>
      </c>
      <c r="AA3423" s="5">
        <v>0</v>
      </c>
      <c r="AB3423" s="5">
        <v>0</v>
      </c>
      <c r="AC3423" s="5">
        <v>1</v>
      </c>
      <c r="AD3423" s="5">
        <v>0</v>
      </c>
      <c r="AE3423" s="115">
        <v>9932</v>
      </c>
      <c r="AF3423" s="5">
        <v>1</v>
      </c>
    </row>
    <row r="3424" spans="1:32" x14ac:dyDescent="0.25">
      <c r="A3424" s="2">
        <v>2010</v>
      </c>
      <c r="B3424" s="1" t="s">
        <v>30</v>
      </c>
      <c r="C3424" s="20">
        <v>48</v>
      </c>
      <c r="D3424" s="20">
        <v>3484</v>
      </c>
      <c r="E3424" s="20">
        <f t="shared" si="182"/>
        <v>6048.6111111111104</v>
      </c>
      <c r="F3424" s="20">
        <v>4536</v>
      </c>
      <c r="G3424" s="20">
        <v>324</v>
      </c>
      <c r="H3424" s="20">
        <v>220</v>
      </c>
      <c r="I3424" s="20">
        <v>0</v>
      </c>
      <c r="J3424" s="20">
        <v>0</v>
      </c>
      <c r="K3424" s="20">
        <v>0</v>
      </c>
      <c r="L3424" s="20">
        <v>4540</v>
      </c>
      <c r="M3424" s="20">
        <f t="shared" si="180"/>
        <v>94.583333333333329</v>
      </c>
      <c r="N3424" s="20">
        <v>14</v>
      </c>
      <c r="O3424" s="20">
        <v>10</v>
      </c>
      <c r="P3424" s="20">
        <v>1</v>
      </c>
      <c r="Q3424" s="20">
        <v>36387</v>
      </c>
      <c r="R3424" s="20">
        <f t="shared" si="181"/>
        <v>758.0625</v>
      </c>
      <c r="S3424" s="5">
        <v>1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  <c r="Z3424" s="5">
        <v>1</v>
      </c>
      <c r="AA3424" s="5">
        <v>0</v>
      </c>
      <c r="AB3424" s="5">
        <v>0</v>
      </c>
      <c r="AC3424" s="5">
        <v>1</v>
      </c>
      <c r="AD3424" s="5">
        <v>0</v>
      </c>
      <c r="AE3424" s="115">
        <v>13525</v>
      </c>
      <c r="AF3424" s="5">
        <v>1</v>
      </c>
    </row>
    <row r="3425" spans="1:32" x14ac:dyDescent="0.25">
      <c r="A3425" s="2">
        <v>2010</v>
      </c>
      <c r="B3425" s="1" t="s">
        <v>30</v>
      </c>
      <c r="C3425" s="20">
        <v>58</v>
      </c>
      <c r="D3425" s="20">
        <v>4051</v>
      </c>
      <c r="E3425" s="20">
        <f t="shared" si="182"/>
        <v>5820.402298850574</v>
      </c>
      <c r="F3425" s="20">
        <v>1997</v>
      </c>
      <c r="G3425" s="20">
        <v>436</v>
      </c>
      <c r="H3425" s="20">
        <v>278</v>
      </c>
      <c r="I3425" s="20">
        <v>0</v>
      </c>
      <c r="J3425" s="20">
        <v>0</v>
      </c>
      <c r="K3425" s="20">
        <v>0</v>
      </c>
      <c r="L3425" s="20">
        <v>2883</v>
      </c>
      <c r="M3425" s="20">
        <f t="shared" si="180"/>
        <v>49.706896551724135</v>
      </c>
      <c r="N3425" s="20">
        <v>12</v>
      </c>
      <c r="O3425" s="20">
        <v>0</v>
      </c>
      <c r="P3425" s="20">
        <v>2</v>
      </c>
      <c r="Q3425" s="20">
        <v>20982</v>
      </c>
      <c r="R3425" s="20">
        <f t="shared" si="181"/>
        <v>361.75862068965517</v>
      </c>
      <c r="S3425" s="5">
        <v>1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1</v>
      </c>
      <c r="AA3425" s="5">
        <v>1</v>
      </c>
      <c r="AB3425" s="5">
        <v>0</v>
      </c>
      <c r="AC3425" s="5">
        <v>1</v>
      </c>
      <c r="AD3425" s="5">
        <v>0</v>
      </c>
      <c r="AE3425" s="115">
        <v>8977</v>
      </c>
      <c r="AF3425" s="5">
        <v>0</v>
      </c>
    </row>
    <row r="3426" spans="1:32" x14ac:dyDescent="0.25">
      <c r="A3426" s="2">
        <v>2010</v>
      </c>
      <c r="B3426" s="1" t="s">
        <v>30</v>
      </c>
      <c r="C3426" s="20">
        <v>3</v>
      </c>
      <c r="D3426" s="20">
        <v>211</v>
      </c>
      <c r="E3426" s="20">
        <f t="shared" si="182"/>
        <v>5861.1111111111104</v>
      </c>
      <c r="F3426" s="20">
        <v>616</v>
      </c>
      <c r="G3426" s="20">
        <v>0</v>
      </c>
      <c r="H3426" s="20">
        <v>0</v>
      </c>
      <c r="I3426" s="20">
        <v>59</v>
      </c>
      <c r="J3426" s="20">
        <v>0</v>
      </c>
      <c r="K3426" s="20">
        <v>0</v>
      </c>
      <c r="L3426" s="20">
        <v>1606</v>
      </c>
      <c r="M3426" s="20">
        <f t="shared" si="180"/>
        <v>535.33333333333337</v>
      </c>
      <c r="N3426" s="20">
        <v>5</v>
      </c>
      <c r="O3426" s="20">
        <v>3</v>
      </c>
      <c r="P3426" s="20">
        <v>0</v>
      </c>
      <c r="Q3426" s="20">
        <v>16870</v>
      </c>
      <c r="R3426" s="20">
        <f t="shared" si="181"/>
        <v>5623.333333333333</v>
      </c>
      <c r="S3426" s="5">
        <v>1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1</v>
      </c>
      <c r="AB3426" s="5">
        <v>0</v>
      </c>
      <c r="AC3426" s="5">
        <v>0</v>
      </c>
      <c r="AD3426" s="5">
        <v>0</v>
      </c>
      <c r="AE3426" s="115">
        <v>3024</v>
      </c>
      <c r="AF3426" s="5">
        <v>0</v>
      </c>
    </row>
    <row r="3427" spans="1:32" x14ac:dyDescent="0.25">
      <c r="A3427" s="2">
        <v>2010</v>
      </c>
      <c r="B3427" s="1" t="s">
        <v>33</v>
      </c>
      <c r="C3427" s="20">
        <v>32</v>
      </c>
      <c r="D3427" s="20">
        <v>2240</v>
      </c>
      <c r="E3427" s="20">
        <f t="shared" si="182"/>
        <v>5833.333333333333</v>
      </c>
      <c r="F3427" s="20">
        <v>3485</v>
      </c>
      <c r="G3427" s="20">
        <v>180</v>
      </c>
      <c r="H3427" s="20">
        <v>100</v>
      </c>
      <c r="I3427" s="20">
        <v>0</v>
      </c>
      <c r="J3427" s="20">
        <v>0</v>
      </c>
      <c r="K3427" s="20">
        <v>0</v>
      </c>
      <c r="L3427" s="20">
        <v>3640</v>
      </c>
      <c r="M3427" s="20">
        <f t="shared" si="180"/>
        <v>113.75</v>
      </c>
      <c r="N3427" s="20">
        <v>12</v>
      </c>
      <c r="O3427" s="20">
        <v>2</v>
      </c>
      <c r="P3427" s="20">
        <v>2</v>
      </c>
      <c r="Q3427" s="20">
        <v>12061</v>
      </c>
      <c r="R3427" s="20">
        <f t="shared" si="181"/>
        <v>376.90625</v>
      </c>
      <c r="S3427" s="5">
        <v>1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1</v>
      </c>
      <c r="AA3427" s="5">
        <v>0</v>
      </c>
      <c r="AB3427" s="5">
        <v>0</v>
      </c>
      <c r="AC3427" s="5">
        <v>1</v>
      </c>
      <c r="AD3427" s="5">
        <v>0</v>
      </c>
      <c r="AE3427" s="115">
        <v>3135</v>
      </c>
      <c r="AF3427" s="5">
        <v>1</v>
      </c>
    </row>
    <row r="3428" spans="1:32" x14ac:dyDescent="0.25">
      <c r="A3428" s="2">
        <v>2010</v>
      </c>
      <c r="B3428" s="1" t="s">
        <v>33</v>
      </c>
      <c r="C3428" s="20">
        <v>120</v>
      </c>
      <c r="D3428" s="20">
        <v>9728</v>
      </c>
      <c r="E3428" s="20">
        <f t="shared" si="182"/>
        <v>6755.5555555555557</v>
      </c>
      <c r="F3428" s="20">
        <v>5430</v>
      </c>
      <c r="G3428" s="20">
        <v>1385</v>
      </c>
      <c r="H3428" s="20">
        <v>486</v>
      </c>
      <c r="I3428" s="20">
        <v>0</v>
      </c>
      <c r="J3428" s="20">
        <v>0</v>
      </c>
      <c r="K3428" s="20">
        <v>0</v>
      </c>
      <c r="L3428" s="20">
        <v>8565</v>
      </c>
      <c r="M3428" s="20">
        <f t="shared" si="180"/>
        <v>71.375</v>
      </c>
      <c r="N3428" s="20">
        <v>23</v>
      </c>
      <c r="O3428" s="20">
        <v>7</v>
      </c>
      <c r="P3428" s="20">
        <v>3</v>
      </c>
      <c r="Q3428" s="20">
        <v>50116</v>
      </c>
      <c r="R3428" s="20">
        <f t="shared" si="181"/>
        <v>417.63333333333333</v>
      </c>
      <c r="S3428" s="5">
        <v>1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1</v>
      </c>
      <c r="AA3428" s="5">
        <v>0</v>
      </c>
      <c r="AB3428" s="5">
        <v>0</v>
      </c>
      <c r="AC3428" s="5">
        <v>1</v>
      </c>
      <c r="AD3428" s="5">
        <v>0</v>
      </c>
      <c r="AE3428" s="115">
        <v>30980</v>
      </c>
      <c r="AF3428" s="5">
        <v>0</v>
      </c>
    </row>
    <row r="3429" spans="1:32" x14ac:dyDescent="0.25">
      <c r="A3429" s="2">
        <v>2010</v>
      </c>
      <c r="B3429" s="1" t="s">
        <v>31</v>
      </c>
      <c r="C3429" s="20">
        <v>75</v>
      </c>
      <c r="D3429" s="20">
        <v>10284</v>
      </c>
      <c r="E3429" s="20">
        <f t="shared" si="182"/>
        <v>11426.666666666668</v>
      </c>
      <c r="F3429" s="20">
        <v>2550</v>
      </c>
      <c r="G3429" s="20">
        <v>0</v>
      </c>
      <c r="H3429" s="20">
        <v>0</v>
      </c>
      <c r="I3429" s="20">
        <v>0</v>
      </c>
      <c r="J3429" s="20">
        <v>0</v>
      </c>
      <c r="K3429" s="20">
        <v>0</v>
      </c>
      <c r="L3429" s="20">
        <v>4085</v>
      </c>
      <c r="M3429" s="20">
        <f t="shared" si="180"/>
        <v>54.466666666666669</v>
      </c>
      <c r="N3429" s="20">
        <v>12</v>
      </c>
      <c r="O3429" s="20">
        <v>4</v>
      </c>
      <c r="P3429" s="20">
        <v>0</v>
      </c>
      <c r="Q3429" s="20">
        <v>58429</v>
      </c>
      <c r="R3429" s="20">
        <f t="shared" si="181"/>
        <v>779.05333333333328</v>
      </c>
      <c r="S3429" s="5">
        <v>1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115">
        <v>16465</v>
      </c>
      <c r="AF3429" s="5">
        <v>1</v>
      </c>
    </row>
    <row r="3430" spans="1:32" x14ac:dyDescent="0.25">
      <c r="A3430" s="2">
        <v>2010</v>
      </c>
      <c r="B3430" s="1" t="s">
        <v>29</v>
      </c>
      <c r="C3430" s="20">
        <v>39</v>
      </c>
      <c r="D3430" s="20">
        <v>4930</v>
      </c>
      <c r="E3430" s="20">
        <f t="shared" si="182"/>
        <v>10534.188034188033</v>
      </c>
      <c r="F3430" s="20">
        <v>2052</v>
      </c>
      <c r="G3430" s="20">
        <v>0</v>
      </c>
      <c r="H3430" s="20">
        <v>0</v>
      </c>
      <c r="I3430" s="20">
        <v>0</v>
      </c>
      <c r="J3430" s="20">
        <v>0</v>
      </c>
      <c r="K3430" s="20">
        <v>0</v>
      </c>
      <c r="L3430" s="20">
        <v>2654</v>
      </c>
      <c r="M3430" s="20">
        <f t="shared" si="180"/>
        <v>68.051282051282058</v>
      </c>
      <c r="N3430" s="20">
        <v>8</v>
      </c>
      <c r="O3430" s="20">
        <v>1</v>
      </c>
      <c r="P3430" s="20">
        <v>0</v>
      </c>
      <c r="Q3430" s="20">
        <v>16385</v>
      </c>
      <c r="R3430" s="20">
        <f t="shared" si="181"/>
        <v>420.12820512820514</v>
      </c>
      <c r="S3430" s="5">
        <v>1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0</v>
      </c>
      <c r="AD3430" s="5">
        <v>0</v>
      </c>
      <c r="AE3430" s="115">
        <v>10770</v>
      </c>
      <c r="AF3430" s="5">
        <v>1</v>
      </c>
    </row>
    <row r="3431" spans="1:32" x14ac:dyDescent="0.25">
      <c r="A3431" s="2">
        <v>2010</v>
      </c>
      <c r="B3431" s="1" t="s">
        <v>29</v>
      </c>
      <c r="C3431" s="20">
        <v>7</v>
      </c>
      <c r="D3431" s="20">
        <v>234</v>
      </c>
      <c r="E3431" s="20">
        <f t="shared" si="182"/>
        <v>2785.7142857142862</v>
      </c>
      <c r="F3431" s="20">
        <v>11647</v>
      </c>
      <c r="G3431" s="20">
        <v>0</v>
      </c>
      <c r="H3431" s="20">
        <v>0</v>
      </c>
      <c r="I3431" s="20">
        <v>0</v>
      </c>
      <c r="J3431" s="20">
        <v>0</v>
      </c>
      <c r="K3431" s="20">
        <v>0</v>
      </c>
      <c r="L3431" s="20">
        <v>2016</v>
      </c>
      <c r="M3431" s="20">
        <f t="shared" si="180"/>
        <v>288</v>
      </c>
      <c r="N3431" s="20">
        <v>0</v>
      </c>
      <c r="O3431" s="20">
        <v>0</v>
      </c>
      <c r="P3431" s="20">
        <v>0</v>
      </c>
      <c r="Q3431" s="20">
        <v>36077</v>
      </c>
      <c r="R3431" s="20">
        <f t="shared" si="181"/>
        <v>5153.8571428571431</v>
      </c>
      <c r="S3431" s="5">
        <v>1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115">
        <v>9273</v>
      </c>
      <c r="AF3431" s="5">
        <v>0</v>
      </c>
    </row>
    <row r="3432" spans="1:32" x14ac:dyDescent="0.25">
      <c r="A3432" s="2">
        <v>2010</v>
      </c>
      <c r="B3432" s="1" t="s">
        <v>29</v>
      </c>
      <c r="C3432" s="20">
        <v>4</v>
      </c>
      <c r="D3432" s="20">
        <v>156</v>
      </c>
      <c r="E3432" s="20">
        <f t="shared" si="182"/>
        <v>3250</v>
      </c>
      <c r="F3432" s="20">
        <v>0</v>
      </c>
      <c r="G3432" s="20">
        <v>0</v>
      </c>
      <c r="H3432" s="20">
        <v>0</v>
      </c>
      <c r="I3432" s="20">
        <v>0</v>
      </c>
      <c r="J3432" s="20">
        <v>0</v>
      </c>
      <c r="K3432" s="20">
        <v>0</v>
      </c>
      <c r="L3432" s="20">
        <v>210</v>
      </c>
      <c r="M3432" s="20">
        <f t="shared" si="180"/>
        <v>52.5</v>
      </c>
      <c r="N3432" s="20">
        <v>2</v>
      </c>
      <c r="O3432" s="20">
        <v>1</v>
      </c>
      <c r="P3432" s="20">
        <v>0</v>
      </c>
      <c r="Q3432" s="20">
        <v>185</v>
      </c>
      <c r="R3432" s="20">
        <f t="shared" si="181"/>
        <v>46.25</v>
      </c>
      <c r="S3432" s="5">
        <v>1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0</v>
      </c>
      <c r="AD3432" s="5">
        <v>0</v>
      </c>
      <c r="AE3432" s="115">
        <v>477</v>
      </c>
      <c r="AF3432" s="5">
        <v>1</v>
      </c>
    </row>
    <row r="3433" spans="1:32" x14ac:dyDescent="0.25">
      <c r="A3433" s="2">
        <v>2010</v>
      </c>
      <c r="B3433" s="1" t="s">
        <v>29</v>
      </c>
      <c r="C3433" s="20">
        <v>13</v>
      </c>
      <c r="D3433" s="20">
        <v>868</v>
      </c>
      <c r="E3433" s="20">
        <f t="shared" si="182"/>
        <v>5564.1025641025644</v>
      </c>
      <c r="F3433" s="20">
        <v>2867</v>
      </c>
      <c r="G3433" s="20">
        <v>0</v>
      </c>
      <c r="H3433" s="20">
        <v>0</v>
      </c>
      <c r="I3433" s="20">
        <v>0</v>
      </c>
      <c r="J3433" s="20">
        <v>0</v>
      </c>
      <c r="K3433" s="20">
        <v>0</v>
      </c>
      <c r="L3433" s="20">
        <v>1301</v>
      </c>
      <c r="M3433" s="20">
        <f t="shared" si="180"/>
        <v>100.07692307692308</v>
      </c>
      <c r="N3433" s="20">
        <v>9</v>
      </c>
      <c r="O3433" s="20">
        <v>2</v>
      </c>
      <c r="P3433" s="20">
        <v>0</v>
      </c>
      <c r="Q3433" s="20">
        <v>3872</v>
      </c>
      <c r="R3433" s="20">
        <f t="shared" si="181"/>
        <v>297.84615384615387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0</v>
      </c>
      <c r="AD3433" s="5">
        <v>0</v>
      </c>
      <c r="AE3433" s="115">
        <v>12662</v>
      </c>
      <c r="AF3433" s="5">
        <v>1</v>
      </c>
    </row>
    <row r="3434" spans="1:32" x14ac:dyDescent="0.25">
      <c r="A3434" s="2">
        <v>2010</v>
      </c>
      <c r="B3434" s="1" t="s">
        <v>29</v>
      </c>
      <c r="C3434" s="20">
        <v>14</v>
      </c>
      <c r="D3434" s="20">
        <v>916</v>
      </c>
      <c r="E3434" s="20">
        <f t="shared" si="182"/>
        <v>5452.3809523809523</v>
      </c>
      <c r="F3434" s="20">
        <v>997</v>
      </c>
      <c r="G3434" s="20">
        <v>0</v>
      </c>
      <c r="H3434" s="20">
        <v>0</v>
      </c>
      <c r="I3434" s="20">
        <v>0</v>
      </c>
      <c r="J3434" s="20">
        <v>0</v>
      </c>
      <c r="K3434" s="20">
        <v>0</v>
      </c>
      <c r="L3434" s="20">
        <v>2825</v>
      </c>
      <c r="M3434" s="20">
        <f t="shared" si="180"/>
        <v>201.78571428571428</v>
      </c>
      <c r="N3434" s="20">
        <v>10</v>
      </c>
      <c r="O3434" s="20">
        <v>3</v>
      </c>
      <c r="P3434" s="20">
        <v>0</v>
      </c>
      <c r="Q3434" s="20">
        <v>9879</v>
      </c>
      <c r="R3434" s="20">
        <f t="shared" si="181"/>
        <v>705.64285714285711</v>
      </c>
      <c r="S3434" s="5">
        <v>1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115">
        <v>4371</v>
      </c>
      <c r="AF3434" s="5">
        <v>0</v>
      </c>
    </row>
    <row r="3435" spans="1:32" x14ac:dyDescent="0.25">
      <c r="A3435" s="2">
        <v>2010</v>
      </c>
      <c r="B3435" s="1" t="s">
        <v>29</v>
      </c>
      <c r="C3435" s="20">
        <v>23</v>
      </c>
      <c r="D3435" s="20">
        <v>1194</v>
      </c>
      <c r="E3435" s="20">
        <f t="shared" ref="E3435:E3487" si="183">D3435/C3435/12*1000</f>
        <v>4326.086956521739</v>
      </c>
      <c r="F3435" s="20">
        <v>3785</v>
      </c>
      <c r="G3435" s="20">
        <v>0</v>
      </c>
      <c r="H3435" s="20">
        <v>0</v>
      </c>
      <c r="I3435" s="20">
        <v>0</v>
      </c>
      <c r="J3435" s="20">
        <v>0</v>
      </c>
      <c r="K3435" s="20">
        <v>0</v>
      </c>
      <c r="L3435" s="20">
        <v>2901</v>
      </c>
      <c r="M3435" s="20">
        <f t="shared" si="180"/>
        <v>126.1304347826087</v>
      </c>
      <c r="N3435" s="20">
        <v>6</v>
      </c>
      <c r="O3435" s="20">
        <v>1</v>
      </c>
      <c r="P3435" s="20">
        <v>1</v>
      </c>
      <c r="Q3435" s="20">
        <v>17753</v>
      </c>
      <c r="R3435" s="20">
        <f t="shared" si="181"/>
        <v>771.86956521739125</v>
      </c>
      <c r="S3435" s="5">
        <v>1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0</v>
      </c>
      <c r="AD3435" s="5">
        <v>0</v>
      </c>
      <c r="AE3435" s="115">
        <v>6094</v>
      </c>
      <c r="AF3435" s="5">
        <v>1</v>
      </c>
    </row>
    <row r="3436" spans="1:32" x14ac:dyDescent="0.25">
      <c r="A3436" s="2">
        <v>2010</v>
      </c>
      <c r="B3436" s="1" t="s">
        <v>29</v>
      </c>
      <c r="C3436" s="20">
        <v>13</v>
      </c>
      <c r="D3436" s="20">
        <v>996</v>
      </c>
      <c r="E3436" s="20">
        <f t="shared" si="183"/>
        <v>6384.6153846153838</v>
      </c>
      <c r="F3436" s="20">
        <v>4006</v>
      </c>
      <c r="G3436" s="20">
        <v>0</v>
      </c>
      <c r="H3436" s="20">
        <v>0</v>
      </c>
      <c r="I3436" s="20">
        <v>0</v>
      </c>
      <c r="J3436" s="20">
        <v>0</v>
      </c>
      <c r="K3436" s="20">
        <v>0</v>
      </c>
      <c r="L3436" s="20">
        <v>4321</v>
      </c>
      <c r="M3436" s="20">
        <f t="shared" si="180"/>
        <v>332.38461538461536</v>
      </c>
      <c r="N3436" s="20">
        <v>15</v>
      </c>
      <c r="O3436" s="20">
        <v>2</v>
      </c>
      <c r="P3436" s="20">
        <v>0</v>
      </c>
      <c r="Q3436" s="20">
        <v>13955</v>
      </c>
      <c r="R3436" s="20">
        <f t="shared" si="181"/>
        <v>1073.4615384615386</v>
      </c>
      <c r="S3436" s="5">
        <v>1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115">
        <v>4487</v>
      </c>
      <c r="AF3436" s="5">
        <v>1</v>
      </c>
    </row>
    <row r="3437" spans="1:32" x14ac:dyDescent="0.25">
      <c r="A3437" s="2">
        <v>2010</v>
      </c>
      <c r="B3437" s="1" t="s">
        <v>29</v>
      </c>
      <c r="C3437" s="20">
        <v>10</v>
      </c>
      <c r="D3437" s="20">
        <v>546</v>
      </c>
      <c r="E3437" s="20">
        <f t="shared" si="183"/>
        <v>4550</v>
      </c>
      <c r="F3437" s="20">
        <v>1313</v>
      </c>
      <c r="G3437" s="20">
        <v>0</v>
      </c>
      <c r="H3437" s="20">
        <v>0</v>
      </c>
      <c r="I3437" s="20">
        <v>0</v>
      </c>
      <c r="J3437" s="20">
        <v>0</v>
      </c>
      <c r="K3437" s="20">
        <v>0</v>
      </c>
      <c r="L3437" s="20">
        <v>2650</v>
      </c>
      <c r="M3437" s="20">
        <f t="shared" si="180"/>
        <v>265</v>
      </c>
      <c r="N3437" s="20">
        <v>8</v>
      </c>
      <c r="O3437" s="20">
        <v>0</v>
      </c>
      <c r="P3437" s="20">
        <v>4</v>
      </c>
      <c r="Q3437" s="20">
        <v>13712</v>
      </c>
      <c r="R3437" s="20">
        <f t="shared" si="181"/>
        <v>1371.2</v>
      </c>
      <c r="S3437" s="5">
        <v>1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0</v>
      </c>
      <c r="AD3437" s="5">
        <v>0</v>
      </c>
      <c r="AE3437" s="115">
        <v>3917</v>
      </c>
      <c r="AF3437" s="5">
        <v>0</v>
      </c>
    </row>
    <row r="3438" spans="1:32" x14ac:dyDescent="0.25">
      <c r="A3438" s="2">
        <v>2010</v>
      </c>
      <c r="B3438" s="1" t="s">
        <v>30</v>
      </c>
      <c r="C3438" s="20">
        <v>44</v>
      </c>
      <c r="D3438" s="20">
        <v>3558</v>
      </c>
      <c r="E3438" s="20">
        <f t="shared" si="183"/>
        <v>6738.6363636363631</v>
      </c>
      <c r="F3438" s="20">
        <v>3077</v>
      </c>
      <c r="G3438" s="20">
        <v>321</v>
      </c>
      <c r="H3438" s="20">
        <v>235</v>
      </c>
      <c r="I3438" s="20">
        <v>0</v>
      </c>
      <c r="J3438" s="20">
        <v>0</v>
      </c>
      <c r="K3438" s="20">
        <v>0</v>
      </c>
      <c r="L3438" s="20">
        <v>6949</v>
      </c>
      <c r="M3438" s="20">
        <f t="shared" si="180"/>
        <v>157.93181818181819</v>
      </c>
      <c r="N3438" s="20">
        <v>21</v>
      </c>
      <c r="O3438" s="20">
        <v>5</v>
      </c>
      <c r="P3438" s="20">
        <v>0</v>
      </c>
      <c r="Q3438" s="20">
        <v>28988</v>
      </c>
      <c r="R3438" s="20">
        <f t="shared" si="181"/>
        <v>658.81818181818187</v>
      </c>
      <c r="S3438" s="5">
        <v>1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1</v>
      </c>
      <c r="AA3438" s="5">
        <v>0</v>
      </c>
      <c r="AB3438" s="5">
        <v>0</v>
      </c>
      <c r="AC3438" s="5">
        <v>1</v>
      </c>
      <c r="AD3438" s="5">
        <v>0</v>
      </c>
      <c r="AE3438" s="115">
        <v>10599</v>
      </c>
      <c r="AF3438" s="5">
        <v>0</v>
      </c>
    </row>
    <row r="3439" spans="1:32" x14ac:dyDescent="0.25">
      <c r="A3439" s="2">
        <v>2010</v>
      </c>
      <c r="B3439" s="1" t="s">
        <v>30</v>
      </c>
      <c r="C3439" s="20">
        <v>20</v>
      </c>
      <c r="D3439" s="20">
        <v>1748</v>
      </c>
      <c r="E3439" s="20">
        <f t="shared" si="183"/>
        <v>7283.3333333333339</v>
      </c>
      <c r="F3439" s="20">
        <v>1786</v>
      </c>
      <c r="G3439" s="20">
        <v>125</v>
      </c>
      <c r="H3439" s="20">
        <v>0</v>
      </c>
      <c r="I3439" s="20">
        <v>0</v>
      </c>
      <c r="J3439" s="20">
        <v>0</v>
      </c>
      <c r="K3439" s="20">
        <v>0</v>
      </c>
      <c r="L3439" s="20">
        <v>2843</v>
      </c>
      <c r="M3439" s="20">
        <f t="shared" ref="M3439:M3502" si="184">L3439/C3439</f>
        <v>142.15</v>
      </c>
      <c r="N3439" s="20">
        <v>9</v>
      </c>
      <c r="O3439" s="20">
        <v>2</v>
      </c>
      <c r="P3439" s="20">
        <v>0</v>
      </c>
      <c r="Q3439" s="20">
        <v>15743</v>
      </c>
      <c r="R3439" s="20">
        <f t="shared" ref="R3439:R3502" si="185">Q3439/C3439</f>
        <v>787.15</v>
      </c>
      <c r="S3439" s="5">
        <v>1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  <c r="Z3439" s="5">
        <v>1</v>
      </c>
      <c r="AA3439" s="5">
        <v>0</v>
      </c>
      <c r="AB3439" s="5">
        <v>0</v>
      </c>
      <c r="AC3439" s="5">
        <v>0</v>
      </c>
      <c r="AD3439" s="5">
        <v>0</v>
      </c>
      <c r="AE3439" s="115">
        <v>4234</v>
      </c>
      <c r="AF3439" s="5">
        <v>0</v>
      </c>
    </row>
    <row r="3440" spans="1:32" x14ac:dyDescent="0.25">
      <c r="A3440" s="2">
        <v>2010</v>
      </c>
      <c r="B3440" s="1" t="s">
        <v>30</v>
      </c>
      <c r="C3440" s="20">
        <v>43</v>
      </c>
      <c r="D3440" s="20">
        <v>3675</v>
      </c>
      <c r="E3440" s="20">
        <f t="shared" si="183"/>
        <v>7122.0930232558139</v>
      </c>
      <c r="F3440" s="20">
        <v>2505</v>
      </c>
      <c r="G3440" s="20">
        <v>194</v>
      </c>
      <c r="H3440" s="20">
        <v>102</v>
      </c>
      <c r="I3440" s="20">
        <v>0</v>
      </c>
      <c r="J3440" s="20">
        <v>0</v>
      </c>
      <c r="K3440" s="20">
        <v>0</v>
      </c>
      <c r="L3440" s="20">
        <v>4375</v>
      </c>
      <c r="M3440" s="20">
        <f t="shared" si="184"/>
        <v>101.74418604651163</v>
      </c>
      <c r="N3440" s="20">
        <v>13</v>
      </c>
      <c r="O3440" s="20">
        <v>5</v>
      </c>
      <c r="P3440" s="20">
        <v>0</v>
      </c>
      <c r="Q3440" s="20">
        <v>27611</v>
      </c>
      <c r="R3440" s="20">
        <f t="shared" si="185"/>
        <v>642.11627906976742</v>
      </c>
      <c r="S3440" s="5">
        <v>1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1</v>
      </c>
      <c r="AA3440" s="5">
        <v>0</v>
      </c>
      <c r="AB3440" s="5">
        <v>0</v>
      </c>
      <c r="AC3440" s="5">
        <v>1</v>
      </c>
      <c r="AD3440" s="5">
        <v>0</v>
      </c>
      <c r="AE3440" s="115">
        <v>9111</v>
      </c>
      <c r="AF3440" s="5">
        <v>0</v>
      </c>
    </row>
    <row r="3441" spans="1:32" x14ac:dyDescent="0.25">
      <c r="A3441" s="2">
        <v>2010</v>
      </c>
      <c r="B3441" s="1" t="s">
        <v>30</v>
      </c>
      <c r="C3441" s="20">
        <v>12</v>
      </c>
      <c r="D3441" s="20">
        <v>491</v>
      </c>
      <c r="E3441" s="20">
        <f t="shared" si="183"/>
        <v>3409.7222222222217</v>
      </c>
      <c r="F3441" s="20">
        <v>610</v>
      </c>
      <c r="G3441" s="20">
        <v>0</v>
      </c>
      <c r="H3441" s="20">
        <v>0</v>
      </c>
      <c r="I3441" s="20">
        <v>0</v>
      </c>
      <c r="J3441" s="20">
        <v>0</v>
      </c>
      <c r="K3441" s="20">
        <v>0</v>
      </c>
      <c r="L3441" s="20">
        <v>1927</v>
      </c>
      <c r="M3441" s="20">
        <f t="shared" si="184"/>
        <v>160.58333333333334</v>
      </c>
      <c r="N3441" s="20">
        <v>8</v>
      </c>
      <c r="O3441" s="20">
        <v>4</v>
      </c>
      <c r="P3441" s="20">
        <v>0</v>
      </c>
      <c r="Q3441" s="20">
        <v>6802</v>
      </c>
      <c r="R3441" s="20">
        <f t="shared" si="185"/>
        <v>566.83333333333337</v>
      </c>
      <c r="S3441" s="5">
        <v>1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115">
        <v>551</v>
      </c>
      <c r="AF3441" s="5">
        <v>0</v>
      </c>
    </row>
    <row r="3442" spans="1:32" x14ac:dyDescent="0.25">
      <c r="A3442" s="2">
        <v>2010</v>
      </c>
      <c r="B3442" s="1" t="s">
        <v>30</v>
      </c>
      <c r="C3442" s="20">
        <v>14</v>
      </c>
      <c r="D3442" s="20">
        <v>854</v>
      </c>
      <c r="E3442" s="20">
        <f t="shared" si="183"/>
        <v>5083.333333333333</v>
      </c>
      <c r="F3442" s="20">
        <v>0</v>
      </c>
      <c r="G3442" s="20">
        <v>80</v>
      </c>
      <c r="H3442" s="20">
        <v>66</v>
      </c>
      <c r="I3442" s="20">
        <v>13</v>
      </c>
      <c r="J3442" s="20">
        <v>0</v>
      </c>
      <c r="K3442" s="20">
        <v>0</v>
      </c>
      <c r="L3442" s="20">
        <v>1802</v>
      </c>
      <c r="M3442" s="20">
        <f t="shared" si="184"/>
        <v>128.71428571428572</v>
      </c>
      <c r="N3442" s="20">
        <v>11</v>
      </c>
      <c r="O3442" s="20">
        <v>0</v>
      </c>
      <c r="P3442" s="20">
        <v>0</v>
      </c>
      <c r="Q3442" s="20">
        <v>6157</v>
      </c>
      <c r="R3442" s="20">
        <f t="shared" si="185"/>
        <v>439.78571428571428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1</v>
      </c>
      <c r="AA3442" s="5">
        <v>1</v>
      </c>
      <c r="AB3442" s="5">
        <v>0</v>
      </c>
      <c r="AC3442" s="5">
        <v>1</v>
      </c>
      <c r="AD3442" s="5">
        <v>0</v>
      </c>
      <c r="AE3442" s="115">
        <v>2271</v>
      </c>
      <c r="AF3442" s="5">
        <v>0</v>
      </c>
    </row>
    <row r="3443" spans="1:32" x14ac:dyDescent="0.25">
      <c r="A3443" s="2">
        <v>2010</v>
      </c>
      <c r="B3443" s="1" t="s">
        <v>30</v>
      </c>
      <c r="C3443" s="20">
        <v>33</v>
      </c>
      <c r="D3443" s="20">
        <v>2727</v>
      </c>
      <c r="E3443" s="20">
        <f t="shared" si="183"/>
        <v>6886.3636363636369</v>
      </c>
      <c r="F3443" s="20">
        <v>1670</v>
      </c>
      <c r="G3443" s="20">
        <v>0</v>
      </c>
      <c r="H3443" s="20">
        <v>0</v>
      </c>
      <c r="I3443" s="20">
        <v>0</v>
      </c>
      <c r="J3443" s="20">
        <v>0</v>
      </c>
      <c r="K3443" s="20">
        <v>0</v>
      </c>
      <c r="L3443" s="20">
        <v>2694</v>
      </c>
      <c r="M3443" s="20">
        <f t="shared" si="184"/>
        <v>81.63636363636364</v>
      </c>
      <c r="N3443" s="20">
        <v>8</v>
      </c>
      <c r="O3443" s="20">
        <v>3</v>
      </c>
      <c r="P3443" s="20">
        <v>0</v>
      </c>
      <c r="Q3443" s="20">
        <v>9594</v>
      </c>
      <c r="R3443" s="20">
        <f t="shared" si="185"/>
        <v>290.72727272727275</v>
      </c>
      <c r="S3443" s="5">
        <v>1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0</v>
      </c>
      <c r="AD3443" s="5">
        <v>0</v>
      </c>
      <c r="AE3443" s="115">
        <v>8206</v>
      </c>
      <c r="AF3443" s="5">
        <v>0</v>
      </c>
    </row>
    <row r="3444" spans="1:32" x14ac:dyDescent="0.25">
      <c r="A3444" s="2">
        <v>2010</v>
      </c>
      <c r="B3444" s="1" t="s">
        <v>29</v>
      </c>
      <c r="C3444" s="20">
        <v>18</v>
      </c>
      <c r="D3444" s="20">
        <v>1045</v>
      </c>
      <c r="E3444" s="20">
        <f t="shared" si="183"/>
        <v>4837.9629629629626</v>
      </c>
      <c r="F3444" s="20">
        <v>700</v>
      </c>
      <c r="G3444" s="20">
        <v>146</v>
      </c>
      <c r="H3444" s="20">
        <v>101</v>
      </c>
      <c r="I3444" s="20">
        <v>0</v>
      </c>
      <c r="J3444" s="20">
        <v>0</v>
      </c>
      <c r="K3444" s="20">
        <v>0</v>
      </c>
      <c r="L3444" s="20">
        <v>1450</v>
      </c>
      <c r="M3444" s="20">
        <f t="shared" si="184"/>
        <v>80.555555555555557</v>
      </c>
      <c r="N3444" s="20">
        <v>4</v>
      </c>
      <c r="O3444" s="20">
        <v>2</v>
      </c>
      <c r="P3444" s="20">
        <v>2</v>
      </c>
      <c r="Q3444" s="20">
        <v>2515</v>
      </c>
      <c r="R3444" s="20">
        <f t="shared" si="185"/>
        <v>139.72222222222223</v>
      </c>
      <c r="S3444" s="5">
        <v>1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1</v>
      </c>
      <c r="AA3444" s="5">
        <v>0</v>
      </c>
      <c r="AB3444" s="5">
        <v>0</v>
      </c>
      <c r="AC3444" s="5">
        <v>1</v>
      </c>
      <c r="AD3444" s="5">
        <v>0</v>
      </c>
      <c r="AE3444" s="115">
        <v>3127</v>
      </c>
      <c r="AF3444" s="5">
        <v>1</v>
      </c>
    </row>
    <row r="3445" spans="1:32" x14ac:dyDescent="0.25">
      <c r="A3445" s="2">
        <v>2010</v>
      </c>
      <c r="B3445" s="1" t="s">
        <v>29</v>
      </c>
      <c r="C3445" s="20">
        <v>42</v>
      </c>
      <c r="D3445" s="20">
        <v>3834</v>
      </c>
      <c r="E3445" s="20">
        <f t="shared" si="183"/>
        <v>7607.1428571428578</v>
      </c>
      <c r="F3445" s="20">
        <v>1578</v>
      </c>
      <c r="G3445" s="20">
        <v>426</v>
      </c>
      <c r="H3445" s="20">
        <v>173</v>
      </c>
      <c r="I3445" s="20">
        <v>0</v>
      </c>
      <c r="J3445" s="20">
        <v>0</v>
      </c>
      <c r="K3445" s="20">
        <v>0</v>
      </c>
      <c r="L3445" s="20">
        <v>3520</v>
      </c>
      <c r="M3445" s="20">
        <f t="shared" si="184"/>
        <v>83.80952380952381</v>
      </c>
      <c r="N3445" s="20">
        <v>5</v>
      </c>
      <c r="O3445" s="20">
        <v>0</v>
      </c>
      <c r="P3445" s="20">
        <v>0</v>
      </c>
      <c r="Q3445" s="20">
        <v>8959</v>
      </c>
      <c r="R3445" s="20">
        <f t="shared" si="185"/>
        <v>213.3095238095238</v>
      </c>
      <c r="S3445" s="5">
        <v>1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1</v>
      </c>
      <c r="AA3445" s="5">
        <v>0</v>
      </c>
      <c r="AB3445" s="5">
        <v>0</v>
      </c>
      <c r="AC3445" s="5">
        <v>1</v>
      </c>
      <c r="AD3445" s="5">
        <v>0</v>
      </c>
      <c r="AE3445" s="115">
        <v>9214</v>
      </c>
      <c r="AF3445" s="5">
        <v>0</v>
      </c>
    </row>
    <row r="3446" spans="1:32" x14ac:dyDescent="0.25">
      <c r="A3446" s="2">
        <v>2010</v>
      </c>
      <c r="B3446" s="1" t="s">
        <v>29</v>
      </c>
      <c r="C3446" s="20">
        <v>5</v>
      </c>
      <c r="D3446" s="20">
        <v>266</v>
      </c>
      <c r="E3446" s="20">
        <f t="shared" si="183"/>
        <v>4433.3333333333339</v>
      </c>
      <c r="F3446" s="20">
        <v>600</v>
      </c>
      <c r="G3446" s="20">
        <v>8</v>
      </c>
      <c r="H3446" s="20">
        <v>7</v>
      </c>
      <c r="I3446" s="20">
        <v>0</v>
      </c>
      <c r="J3446" s="20">
        <v>0</v>
      </c>
      <c r="K3446" s="20">
        <v>0</v>
      </c>
      <c r="L3446" s="20">
        <v>354</v>
      </c>
      <c r="M3446" s="20">
        <f t="shared" si="184"/>
        <v>70.8</v>
      </c>
      <c r="N3446" s="20">
        <v>2</v>
      </c>
      <c r="O3446" s="20">
        <v>0</v>
      </c>
      <c r="P3446" s="20">
        <v>0</v>
      </c>
      <c r="Q3446" s="20">
        <v>282</v>
      </c>
      <c r="R3446" s="20">
        <f t="shared" si="185"/>
        <v>56.4</v>
      </c>
      <c r="S3446" s="5">
        <v>1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1</v>
      </c>
      <c r="AA3446" s="5">
        <v>0</v>
      </c>
      <c r="AB3446" s="5">
        <v>0</v>
      </c>
      <c r="AC3446" s="5">
        <v>1</v>
      </c>
      <c r="AD3446" s="5">
        <v>0</v>
      </c>
      <c r="AE3446" s="115">
        <v>536</v>
      </c>
      <c r="AF3446" s="5">
        <v>0</v>
      </c>
    </row>
    <row r="3447" spans="1:32" x14ac:dyDescent="0.25">
      <c r="A3447" s="2">
        <v>2010</v>
      </c>
      <c r="B3447" s="1" t="s">
        <v>29</v>
      </c>
      <c r="C3447" s="20">
        <v>11</v>
      </c>
      <c r="D3447" s="20">
        <v>774</v>
      </c>
      <c r="E3447" s="20">
        <f t="shared" si="183"/>
        <v>5863.6363636363631</v>
      </c>
      <c r="F3447" s="20">
        <v>1070</v>
      </c>
      <c r="G3447" s="20">
        <v>116</v>
      </c>
      <c r="H3447" s="20">
        <v>107</v>
      </c>
      <c r="I3447" s="20">
        <v>0</v>
      </c>
      <c r="J3447" s="20">
        <v>0</v>
      </c>
      <c r="K3447" s="20">
        <v>0</v>
      </c>
      <c r="L3447" s="20">
        <v>1177</v>
      </c>
      <c r="M3447" s="20">
        <f t="shared" si="184"/>
        <v>107</v>
      </c>
      <c r="N3447" s="20">
        <v>5</v>
      </c>
      <c r="O3447" s="20">
        <v>3</v>
      </c>
      <c r="P3447" s="20">
        <v>0</v>
      </c>
      <c r="Q3447" s="20">
        <v>7538</v>
      </c>
      <c r="R3447" s="20">
        <f t="shared" si="185"/>
        <v>685.27272727272725</v>
      </c>
      <c r="S3447" s="5">
        <v>1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1</v>
      </c>
      <c r="AA3447" s="5">
        <v>0</v>
      </c>
      <c r="AB3447" s="5">
        <v>0</v>
      </c>
      <c r="AC3447" s="5">
        <v>1</v>
      </c>
      <c r="AD3447" s="5">
        <v>0</v>
      </c>
      <c r="AE3447" s="115">
        <v>1745</v>
      </c>
      <c r="AF3447" s="5">
        <v>1</v>
      </c>
    </row>
    <row r="3448" spans="1:32" x14ac:dyDescent="0.25">
      <c r="A3448" s="2">
        <v>2010</v>
      </c>
      <c r="B3448" s="1" t="s">
        <v>29</v>
      </c>
      <c r="C3448" s="20">
        <v>15</v>
      </c>
      <c r="D3448" s="20">
        <v>1063</v>
      </c>
      <c r="E3448" s="20">
        <f t="shared" si="183"/>
        <v>5905.5555555555547</v>
      </c>
      <c r="F3448" s="20">
        <v>710</v>
      </c>
      <c r="G3448" s="20">
        <v>139</v>
      </c>
      <c r="H3448" s="20">
        <v>137</v>
      </c>
      <c r="I3448" s="20">
        <v>0</v>
      </c>
      <c r="J3448" s="20">
        <v>0</v>
      </c>
      <c r="K3448" s="20">
        <v>0</v>
      </c>
      <c r="L3448" s="20">
        <v>1125</v>
      </c>
      <c r="M3448" s="20">
        <f t="shared" si="184"/>
        <v>75</v>
      </c>
      <c r="N3448" s="20">
        <v>7</v>
      </c>
      <c r="O3448" s="20">
        <v>0</v>
      </c>
      <c r="P3448" s="20">
        <v>0</v>
      </c>
      <c r="Q3448" s="20">
        <v>1078</v>
      </c>
      <c r="R3448" s="20">
        <f t="shared" si="185"/>
        <v>71.86666666666666</v>
      </c>
      <c r="S3448" s="5">
        <v>1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1</v>
      </c>
      <c r="AA3448" s="5">
        <v>0</v>
      </c>
      <c r="AB3448" s="5">
        <v>0</v>
      </c>
      <c r="AC3448" s="5">
        <v>1</v>
      </c>
      <c r="AD3448" s="5">
        <v>0</v>
      </c>
      <c r="AE3448" s="115">
        <v>2796</v>
      </c>
      <c r="AF3448" s="5">
        <v>0</v>
      </c>
    </row>
    <row r="3449" spans="1:32" x14ac:dyDescent="0.25">
      <c r="A3449" s="2">
        <v>2010</v>
      </c>
      <c r="B3449" s="1" t="s">
        <v>29</v>
      </c>
      <c r="C3449" s="20">
        <v>1</v>
      </c>
      <c r="D3449" s="20">
        <v>86</v>
      </c>
      <c r="E3449" s="20">
        <f t="shared" si="183"/>
        <v>7166.666666666667</v>
      </c>
      <c r="F3449" s="20">
        <v>1431</v>
      </c>
      <c r="G3449" s="20">
        <v>11</v>
      </c>
      <c r="H3449" s="20">
        <v>11</v>
      </c>
      <c r="I3449" s="20">
        <v>0</v>
      </c>
      <c r="J3449" s="20">
        <v>0</v>
      </c>
      <c r="K3449" s="20">
        <v>0</v>
      </c>
      <c r="L3449" s="20">
        <v>160</v>
      </c>
      <c r="M3449" s="20">
        <f t="shared" si="184"/>
        <v>160</v>
      </c>
      <c r="N3449" s="20">
        <v>2</v>
      </c>
      <c r="O3449" s="20">
        <v>0</v>
      </c>
      <c r="P3449" s="20">
        <v>0</v>
      </c>
      <c r="Q3449" s="20">
        <v>414</v>
      </c>
      <c r="R3449" s="20">
        <f t="shared" si="185"/>
        <v>414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1</v>
      </c>
      <c r="AA3449" s="5">
        <v>0</v>
      </c>
      <c r="AB3449" s="5">
        <v>0</v>
      </c>
      <c r="AC3449" s="5">
        <v>1</v>
      </c>
      <c r="AD3449" s="5">
        <v>0</v>
      </c>
      <c r="AE3449" s="115">
        <v>211</v>
      </c>
      <c r="AF3449" s="5">
        <v>1</v>
      </c>
    </row>
    <row r="3450" spans="1:32" x14ac:dyDescent="0.25">
      <c r="A3450" s="2">
        <v>2010</v>
      </c>
      <c r="B3450" s="1" t="s">
        <v>30</v>
      </c>
      <c r="C3450" s="20">
        <v>6</v>
      </c>
      <c r="D3450" s="20">
        <v>336</v>
      </c>
      <c r="E3450" s="20">
        <f t="shared" si="183"/>
        <v>4666.666666666667</v>
      </c>
      <c r="F3450" s="20">
        <v>390</v>
      </c>
      <c r="G3450" s="20">
        <v>0</v>
      </c>
      <c r="H3450" s="20">
        <v>0</v>
      </c>
      <c r="I3450" s="20">
        <v>0</v>
      </c>
      <c r="J3450" s="20">
        <v>0</v>
      </c>
      <c r="K3450" s="20">
        <v>0</v>
      </c>
      <c r="L3450" s="20">
        <v>1167</v>
      </c>
      <c r="M3450" s="20">
        <f t="shared" si="184"/>
        <v>194.5</v>
      </c>
      <c r="N3450" s="20">
        <v>6</v>
      </c>
      <c r="O3450" s="20">
        <v>2</v>
      </c>
      <c r="P3450" s="20">
        <v>0</v>
      </c>
      <c r="Q3450" s="20">
        <v>1472</v>
      </c>
      <c r="R3450" s="20">
        <f t="shared" si="185"/>
        <v>245.33333333333334</v>
      </c>
      <c r="S3450" s="5">
        <v>1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0</v>
      </c>
      <c r="AD3450" s="5">
        <v>0</v>
      </c>
      <c r="AE3450" s="115">
        <v>467</v>
      </c>
      <c r="AF3450" s="5">
        <v>0</v>
      </c>
    </row>
    <row r="3451" spans="1:32" x14ac:dyDescent="0.25">
      <c r="A3451" s="2">
        <v>2010</v>
      </c>
      <c r="B3451" s="1" t="s">
        <v>30</v>
      </c>
      <c r="C3451" s="20">
        <v>132</v>
      </c>
      <c r="D3451" s="20">
        <v>19564</v>
      </c>
      <c r="E3451" s="20">
        <f t="shared" si="183"/>
        <v>12351.010101010103</v>
      </c>
      <c r="F3451" s="20">
        <v>4558</v>
      </c>
      <c r="G3451" s="20">
        <v>1335</v>
      </c>
      <c r="H3451" s="20">
        <v>501</v>
      </c>
      <c r="I3451" s="20">
        <v>0</v>
      </c>
      <c r="J3451" s="20">
        <v>0</v>
      </c>
      <c r="K3451" s="20">
        <v>0</v>
      </c>
      <c r="L3451" s="20">
        <v>12864</v>
      </c>
      <c r="M3451" s="20">
        <f t="shared" si="184"/>
        <v>97.454545454545453</v>
      </c>
      <c r="N3451" s="20">
        <v>36</v>
      </c>
      <c r="O3451" s="20">
        <v>5</v>
      </c>
      <c r="P3451" s="20">
        <v>2</v>
      </c>
      <c r="Q3451" s="20">
        <v>107047</v>
      </c>
      <c r="R3451" s="20">
        <f t="shared" si="185"/>
        <v>810.96212121212125</v>
      </c>
      <c r="S3451" s="5">
        <v>1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1</v>
      </c>
      <c r="AA3451" s="5">
        <v>0</v>
      </c>
      <c r="AB3451" s="5">
        <v>0</v>
      </c>
      <c r="AC3451" s="5">
        <v>1</v>
      </c>
      <c r="AD3451" s="5">
        <v>0</v>
      </c>
      <c r="AE3451" s="115">
        <v>52962</v>
      </c>
      <c r="AF3451" s="5">
        <v>1</v>
      </c>
    </row>
    <row r="3452" spans="1:32" x14ac:dyDescent="0.25">
      <c r="A3452" s="2">
        <v>2010</v>
      </c>
      <c r="B3452" s="1" t="s">
        <v>30</v>
      </c>
      <c r="C3452" s="20">
        <v>16</v>
      </c>
      <c r="D3452" s="20">
        <v>1373</v>
      </c>
      <c r="E3452" s="20">
        <f t="shared" si="183"/>
        <v>7151.041666666667</v>
      </c>
      <c r="F3452" s="20">
        <v>6002</v>
      </c>
      <c r="G3452" s="20">
        <v>0</v>
      </c>
      <c r="H3452" s="20">
        <v>0</v>
      </c>
      <c r="I3452" s="20">
        <v>0</v>
      </c>
      <c r="J3452" s="20">
        <v>0</v>
      </c>
      <c r="K3452" s="20">
        <v>0</v>
      </c>
      <c r="L3452" s="20">
        <v>160</v>
      </c>
      <c r="M3452" s="20">
        <f t="shared" si="184"/>
        <v>10</v>
      </c>
      <c r="N3452" s="20">
        <v>0</v>
      </c>
      <c r="O3452" s="20">
        <v>1</v>
      </c>
      <c r="P3452" s="20">
        <v>0</v>
      </c>
      <c r="Q3452" s="20">
        <v>1965</v>
      </c>
      <c r="R3452" s="20">
        <f t="shared" si="185"/>
        <v>122.8125</v>
      </c>
      <c r="S3452" s="5">
        <v>1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0</v>
      </c>
      <c r="AD3452" s="5">
        <v>0</v>
      </c>
      <c r="AE3452" s="115">
        <v>3870</v>
      </c>
      <c r="AF3452" s="5">
        <v>0</v>
      </c>
    </row>
    <row r="3453" spans="1:32" x14ac:dyDescent="0.25">
      <c r="A3453" s="2">
        <v>2010</v>
      </c>
      <c r="B3453" s="1" t="s">
        <v>29</v>
      </c>
      <c r="C3453" s="20">
        <v>50</v>
      </c>
      <c r="D3453" s="20">
        <v>2282</v>
      </c>
      <c r="E3453" s="20">
        <f t="shared" si="183"/>
        <v>3803.333333333333</v>
      </c>
      <c r="F3453" s="20">
        <v>2263</v>
      </c>
      <c r="G3453" s="20">
        <v>909</v>
      </c>
      <c r="H3453" s="20">
        <v>334</v>
      </c>
      <c r="I3453" s="20">
        <v>0</v>
      </c>
      <c r="J3453" s="20">
        <v>0</v>
      </c>
      <c r="K3453" s="20">
        <v>0</v>
      </c>
      <c r="L3453" s="20">
        <v>5066</v>
      </c>
      <c r="M3453" s="20">
        <f t="shared" si="184"/>
        <v>101.32</v>
      </c>
      <c r="N3453" s="20">
        <v>15</v>
      </c>
      <c r="O3453" s="20">
        <v>2</v>
      </c>
      <c r="P3453" s="20">
        <v>1</v>
      </c>
      <c r="Q3453" s="20">
        <v>21443</v>
      </c>
      <c r="R3453" s="20">
        <f t="shared" si="185"/>
        <v>428.86</v>
      </c>
      <c r="S3453" s="5">
        <v>1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1</v>
      </c>
      <c r="AA3453" s="5">
        <v>0</v>
      </c>
      <c r="AB3453" s="5">
        <v>0</v>
      </c>
      <c r="AC3453" s="5">
        <v>1</v>
      </c>
      <c r="AD3453" s="5">
        <v>0</v>
      </c>
      <c r="AE3453" s="115">
        <v>18816</v>
      </c>
      <c r="AF3453" s="5">
        <v>0</v>
      </c>
    </row>
    <row r="3454" spans="1:32" x14ac:dyDescent="0.25">
      <c r="A3454" s="2">
        <v>2010</v>
      </c>
      <c r="B3454" s="1" t="s">
        <v>30</v>
      </c>
      <c r="C3454" s="20">
        <v>13</v>
      </c>
      <c r="D3454" s="20">
        <v>722</v>
      </c>
      <c r="E3454" s="20">
        <f t="shared" si="183"/>
        <v>4628.2051282051289</v>
      </c>
      <c r="F3454" s="20">
        <v>4498</v>
      </c>
      <c r="G3454" s="20">
        <v>0</v>
      </c>
      <c r="H3454" s="20">
        <v>0</v>
      </c>
      <c r="I3454" s="20">
        <v>0</v>
      </c>
      <c r="J3454" s="20">
        <v>0</v>
      </c>
      <c r="K3454" s="20">
        <v>0</v>
      </c>
      <c r="L3454" s="20">
        <v>545</v>
      </c>
      <c r="M3454" s="20">
        <f t="shared" si="184"/>
        <v>41.92307692307692</v>
      </c>
      <c r="N3454" s="20">
        <v>5</v>
      </c>
      <c r="O3454" s="20">
        <v>0</v>
      </c>
      <c r="P3454" s="20">
        <v>0</v>
      </c>
      <c r="Q3454" s="20">
        <v>982</v>
      </c>
      <c r="R3454" s="20">
        <f t="shared" si="185"/>
        <v>75.538461538461533</v>
      </c>
      <c r="S3454" s="5">
        <v>1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0</v>
      </c>
      <c r="AD3454" s="5">
        <v>0</v>
      </c>
      <c r="AE3454" s="115">
        <v>2302</v>
      </c>
      <c r="AF3454" s="5">
        <v>1</v>
      </c>
    </row>
    <row r="3455" spans="1:32" x14ac:dyDescent="0.25">
      <c r="A3455" s="2">
        <v>2010</v>
      </c>
      <c r="B3455" s="1" t="s">
        <v>29</v>
      </c>
      <c r="C3455" s="20">
        <v>23</v>
      </c>
      <c r="D3455" s="20">
        <v>1603</v>
      </c>
      <c r="E3455" s="20">
        <f t="shared" si="183"/>
        <v>5807.971014492754</v>
      </c>
      <c r="F3455" s="20">
        <v>3357</v>
      </c>
      <c r="G3455" s="20">
        <v>0</v>
      </c>
      <c r="H3455" s="20">
        <v>0</v>
      </c>
      <c r="I3455" s="20">
        <v>0</v>
      </c>
      <c r="J3455" s="20">
        <v>0</v>
      </c>
      <c r="K3455" s="20">
        <v>0</v>
      </c>
      <c r="L3455" s="20">
        <v>420</v>
      </c>
      <c r="M3455" s="20">
        <f t="shared" si="184"/>
        <v>18.260869565217391</v>
      </c>
      <c r="N3455" s="20">
        <v>7</v>
      </c>
      <c r="O3455" s="20">
        <v>0</v>
      </c>
      <c r="P3455" s="20">
        <v>0</v>
      </c>
      <c r="Q3455" s="20">
        <v>1616</v>
      </c>
      <c r="R3455" s="20">
        <f t="shared" si="185"/>
        <v>70.260869565217391</v>
      </c>
      <c r="S3455" s="5">
        <v>1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115">
        <v>2429</v>
      </c>
      <c r="AF3455" s="5">
        <v>0</v>
      </c>
    </row>
    <row r="3456" spans="1:32" x14ac:dyDescent="0.25">
      <c r="A3456" s="2">
        <v>2010</v>
      </c>
      <c r="B3456" s="1" t="s">
        <v>29</v>
      </c>
      <c r="C3456" s="20">
        <v>9</v>
      </c>
      <c r="D3456" s="20">
        <v>292</v>
      </c>
      <c r="E3456" s="20">
        <f t="shared" si="183"/>
        <v>2703.7037037037039</v>
      </c>
      <c r="F3456" s="20">
        <v>4370</v>
      </c>
      <c r="G3456" s="20">
        <v>39</v>
      </c>
      <c r="H3456" s="20">
        <v>32</v>
      </c>
      <c r="I3456" s="20">
        <v>389</v>
      </c>
      <c r="J3456" s="20">
        <v>0</v>
      </c>
      <c r="K3456" s="20">
        <v>0</v>
      </c>
      <c r="L3456" s="20">
        <v>3417</v>
      </c>
      <c r="M3456" s="20">
        <f t="shared" si="184"/>
        <v>379.66666666666669</v>
      </c>
      <c r="N3456" s="20">
        <v>8</v>
      </c>
      <c r="O3456" s="20">
        <v>0</v>
      </c>
      <c r="P3456" s="20">
        <v>1</v>
      </c>
      <c r="Q3456" s="20">
        <v>17185</v>
      </c>
      <c r="R3456" s="20">
        <f t="shared" si="185"/>
        <v>1909.4444444444443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1</v>
      </c>
      <c r="AA3456" s="5">
        <v>0</v>
      </c>
      <c r="AB3456" s="5">
        <v>0</v>
      </c>
      <c r="AC3456" s="5">
        <v>1</v>
      </c>
      <c r="AD3456" s="5">
        <v>0</v>
      </c>
      <c r="AE3456" s="115">
        <v>1768</v>
      </c>
      <c r="AF3456" s="5">
        <v>1</v>
      </c>
    </row>
    <row r="3457" spans="1:32" x14ac:dyDescent="0.25">
      <c r="A3457" s="2">
        <v>2010</v>
      </c>
      <c r="B3457" s="1" t="s">
        <v>30</v>
      </c>
      <c r="C3457" s="20">
        <v>179</v>
      </c>
      <c r="D3457" s="20">
        <v>15336</v>
      </c>
      <c r="E3457" s="20">
        <f t="shared" si="183"/>
        <v>7139.6648044692729</v>
      </c>
      <c r="F3457" s="20">
        <v>7341</v>
      </c>
      <c r="G3457" s="20">
        <v>1128</v>
      </c>
      <c r="H3457" s="20">
        <v>408</v>
      </c>
      <c r="I3457" s="20">
        <v>0</v>
      </c>
      <c r="J3457" s="20">
        <v>0</v>
      </c>
      <c r="K3457" s="20">
        <v>0</v>
      </c>
      <c r="L3457" s="20">
        <v>10082</v>
      </c>
      <c r="M3457" s="20">
        <f t="shared" si="184"/>
        <v>56.324022346368714</v>
      </c>
      <c r="N3457" s="20">
        <v>45</v>
      </c>
      <c r="O3457" s="20">
        <v>12</v>
      </c>
      <c r="P3457" s="20">
        <v>3</v>
      </c>
      <c r="Q3457" s="20">
        <v>99933</v>
      </c>
      <c r="R3457" s="20">
        <f t="shared" si="185"/>
        <v>558.28491620111731</v>
      </c>
      <c r="S3457" s="5">
        <v>1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1</v>
      </c>
      <c r="AA3457" s="5">
        <v>0</v>
      </c>
      <c r="AB3457" s="5">
        <v>0</v>
      </c>
      <c r="AC3457" s="5">
        <v>1</v>
      </c>
      <c r="AD3457" s="5">
        <v>0</v>
      </c>
      <c r="AE3457" s="115">
        <v>38025</v>
      </c>
      <c r="AF3457" s="5">
        <v>0</v>
      </c>
    </row>
    <row r="3458" spans="1:32" x14ac:dyDescent="0.25">
      <c r="A3458" s="2">
        <v>2010</v>
      </c>
      <c r="B3458" s="1" t="s">
        <v>30</v>
      </c>
      <c r="C3458" s="20">
        <v>131</v>
      </c>
      <c r="D3458" s="20">
        <v>11199</v>
      </c>
      <c r="E3458" s="20">
        <f t="shared" si="183"/>
        <v>7124.0458015267168</v>
      </c>
      <c r="F3458" s="20">
        <v>8101</v>
      </c>
      <c r="G3458" s="20">
        <v>564</v>
      </c>
      <c r="H3458" s="20">
        <v>216</v>
      </c>
      <c r="I3458" s="20">
        <v>0</v>
      </c>
      <c r="J3458" s="20">
        <v>0</v>
      </c>
      <c r="K3458" s="20">
        <v>0</v>
      </c>
      <c r="L3458" s="20">
        <v>11476</v>
      </c>
      <c r="M3458" s="20">
        <f t="shared" si="184"/>
        <v>87.603053435114504</v>
      </c>
      <c r="N3458" s="20">
        <v>25</v>
      </c>
      <c r="O3458" s="20">
        <v>9</v>
      </c>
      <c r="P3458" s="20">
        <v>1</v>
      </c>
      <c r="Q3458" s="20">
        <v>89343</v>
      </c>
      <c r="R3458" s="20">
        <f t="shared" si="185"/>
        <v>682.00763358778624</v>
      </c>
      <c r="S3458" s="5">
        <v>1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  <c r="Z3458" s="5">
        <v>1</v>
      </c>
      <c r="AA3458" s="5">
        <v>0</v>
      </c>
      <c r="AB3458" s="5">
        <v>0</v>
      </c>
      <c r="AC3458" s="5">
        <v>1</v>
      </c>
      <c r="AD3458" s="5">
        <v>0</v>
      </c>
      <c r="AE3458" s="115">
        <v>23654</v>
      </c>
      <c r="AF3458" s="5">
        <v>1</v>
      </c>
    </row>
    <row r="3459" spans="1:32" x14ac:dyDescent="0.25">
      <c r="A3459" s="2">
        <v>2010</v>
      </c>
      <c r="B3459" s="1" t="s">
        <v>30</v>
      </c>
      <c r="C3459" s="20">
        <v>66</v>
      </c>
      <c r="D3459" s="20">
        <v>4065</v>
      </c>
      <c r="E3459" s="20">
        <f t="shared" si="183"/>
        <v>5132.575757575758</v>
      </c>
      <c r="F3459" s="20">
        <v>3632</v>
      </c>
      <c r="G3459" s="20">
        <v>441</v>
      </c>
      <c r="H3459" s="20">
        <v>182</v>
      </c>
      <c r="I3459" s="20">
        <v>0</v>
      </c>
      <c r="J3459" s="20">
        <v>0</v>
      </c>
      <c r="K3459" s="20">
        <v>0</v>
      </c>
      <c r="L3459" s="20">
        <v>4943</v>
      </c>
      <c r="M3459" s="20">
        <f t="shared" si="184"/>
        <v>74.893939393939391</v>
      </c>
      <c r="N3459" s="20">
        <v>10</v>
      </c>
      <c r="O3459" s="20">
        <v>4</v>
      </c>
      <c r="P3459" s="20">
        <v>2</v>
      </c>
      <c r="Q3459" s="20">
        <v>30062</v>
      </c>
      <c r="R3459" s="20">
        <f t="shared" si="185"/>
        <v>455.4848484848485</v>
      </c>
      <c r="S3459" s="5">
        <v>1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1</v>
      </c>
      <c r="AA3459" s="5">
        <v>0</v>
      </c>
      <c r="AB3459" s="5">
        <v>0</v>
      </c>
      <c r="AC3459" s="5">
        <v>1</v>
      </c>
      <c r="AD3459" s="5">
        <v>0</v>
      </c>
      <c r="AE3459" s="115">
        <v>13085</v>
      </c>
      <c r="AF3459" s="5">
        <v>0</v>
      </c>
    </row>
    <row r="3460" spans="1:32" x14ac:dyDescent="0.25">
      <c r="A3460" s="2">
        <v>2010</v>
      </c>
      <c r="B3460" s="1" t="s">
        <v>29</v>
      </c>
      <c r="C3460" s="20">
        <v>78</v>
      </c>
      <c r="D3460" s="20">
        <v>4426</v>
      </c>
      <c r="E3460" s="20">
        <f t="shared" si="183"/>
        <v>4728.6324786324785</v>
      </c>
      <c r="F3460" s="20">
        <v>4712</v>
      </c>
      <c r="G3460" s="20">
        <v>0</v>
      </c>
      <c r="H3460" s="20">
        <v>0</v>
      </c>
      <c r="I3460" s="20">
        <v>0</v>
      </c>
      <c r="J3460" s="20">
        <v>0</v>
      </c>
      <c r="K3460" s="20">
        <v>0</v>
      </c>
      <c r="L3460" s="20">
        <v>5529</v>
      </c>
      <c r="M3460" s="20">
        <f t="shared" si="184"/>
        <v>70.884615384615387</v>
      </c>
      <c r="N3460" s="20">
        <v>17</v>
      </c>
      <c r="O3460" s="20">
        <v>6</v>
      </c>
      <c r="P3460" s="20">
        <v>1</v>
      </c>
      <c r="Q3460" s="20">
        <v>44107</v>
      </c>
      <c r="R3460" s="20">
        <f t="shared" si="185"/>
        <v>565.47435897435901</v>
      </c>
      <c r="S3460" s="5">
        <v>1</v>
      </c>
      <c r="T3460" s="5">
        <v>0</v>
      </c>
      <c r="U3460" s="5">
        <v>1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115">
        <v>23237</v>
      </c>
      <c r="AF3460" s="5">
        <v>1</v>
      </c>
    </row>
    <row r="3461" spans="1:32" x14ac:dyDescent="0.25">
      <c r="A3461" s="2">
        <v>2010</v>
      </c>
      <c r="B3461" s="1" t="s">
        <v>29</v>
      </c>
      <c r="C3461" s="20">
        <v>16</v>
      </c>
      <c r="D3461" s="20">
        <v>859</v>
      </c>
      <c r="E3461" s="20">
        <f t="shared" si="183"/>
        <v>4473.958333333333</v>
      </c>
      <c r="F3461" s="20">
        <v>590</v>
      </c>
      <c r="G3461" s="20">
        <v>0</v>
      </c>
      <c r="H3461" s="20">
        <v>0</v>
      </c>
      <c r="I3461" s="20">
        <v>0</v>
      </c>
      <c r="J3461" s="20">
        <v>0</v>
      </c>
      <c r="K3461" s="20">
        <v>0</v>
      </c>
      <c r="L3461" s="20">
        <v>920</v>
      </c>
      <c r="M3461" s="20">
        <f t="shared" si="184"/>
        <v>57.5</v>
      </c>
      <c r="N3461" s="20">
        <v>5</v>
      </c>
      <c r="O3461" s="20">
        <v>1</v>
      </c>
      <c r="P3461" s="20">
        <v>0</v>
      </c>
      <c r="Q3461" s="20">
        <v>15154</v>
      </c>
      <c r="R3461" s="20">
        <f t="shared" si="185"/>
        <v>947.125</v>
      </c>
      <c r="S3461" s="5">
        <v>1</v>
      </c>
      <c r="T3461" s="5">
        <v>0</v>
      </c>
      <c r="U3461" s="5">
        <v>1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0</v>
      </c>
      <c r="AD3461" s="5">
        <v>0</v>
      </c>
      <c r="AE3461" s="115">
        <v>2259</v>
      </c>
      <c r="AF3461" s="5">
        <v>1</v>
      </c>
    </row>
    <row r="3462" spans="1:32" x14ac:dyDescent="0.25">
      <c r="A3462" s="2">
        <v>2010</v>
      </c>
      <c r="B3462" s="1" t="s">
        <v>29</v>
      </c>
      <c r="C3462" s="20">
        <v>15</v>
      </c>
      <c r="D3462" s="20">
        <v>827</v>
      </c>
      <c r="E3462" s="20">
        <f t="shared" si="183"/>
        <v>4594.4444444444443</v>
      </c>
      <c r="F3462" s="20">
        <v>1567</v>
      </c>
      <c r="G3462" s="20">
        <v>0</v>
      </c>
      <c r="H3462" s="20">
        <v>0</v>
      </c>
      <c r="I3462" s="20">
        <v>0</v>
      </c>
      <c r="J3462" s="20">
        <v>0</v>
      </c>
      <c r="K3462" s="20">
        <v>0</v>
      </c>
      <c r="L3462" s="20">
        <v>1695</v>
      </c>
      <c r="M3462" s="20">
        <f t="shared" si="184"/>
        <v>113</v>
      </c>
      <c r="N3462" s="20">
        <v>4</v>
      </c>
      <c r="O3462" s="20">
        <v>4</v>
      </c>
      <c r="P3462" s="20">
        <v>0</v>
      </c>
      <c r="Q3462" s="20">
        <v>19073</v>
      </c>
      <c r="R3462" s="20">
        <f t="shared" si="185"/>
        <v>1271.5333333333333</v>
      </c>
      <c r="S3462" s="5">
        <v>1</v>
      </c>
      <c r="T3462" s="5">
        <v>0</v>
      </c>
      <c r="U3462" s="5">
        <v>1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0</v>
      </c>
      <c r="AD3462" s="5">
        <v>0</v>
      </c>
      <c r="AE3462" s="115">
        <v>2513</v>
      </c>
      <c r="AF3462" s="5">
        <v>1</v>
      </c>
    </row>
    <row r="3463" spans="1:32" x14ac:dyDescent="0.25">
      <c r="A3463" s="2">
        <v>2010</v>
      </c>
      <c r="B3463" s="1" t="s">
        <v>29</v>
      </c>
      <c r="C3463" s="20">
        <v>84</v>
      </c>
      <c r="D3463" s="20">
        <v>3707</v>
      </c>
      <c r="E3463" s="20">
        <f t="shared" si="183"/>
        <v>3677.5793650793653</v>
      </c>
      <c r="F3463" s="20">
        <v>14434</v>
      </c>
      <c r="G3463" s="20">
        <v>410</v>
      </c>
      <c r="H3463" s="20">
        <v>220</v>
      </c>
      <c r="I3463" s="20">
        <v>56</v>
      </c>
      <c r="J3463" s="20">
        <v>0</v>
      </c>
      <c r="K3463" s="20">
        <v>0</v>
      </c>
      <c r="L3463" s="20">
        <v>4990</v>
      </c>
      <c r="M3463" s="20">
        <f t="shared" si="184"/>
        <v>59.404761904761905</v>
      </c>
      <c r="N3463" s="20">
        <v>15</v>
      </c>
      <c r="O3463" s="20">
        <v>9</v>
      </c>
      <c r="P3463" s="20">
        <v>2</v>
      </c>
      <c r="Q3463" s="20">
        <v>148679</v>
      </c>
      <c r="R3463" s="20">
        <f t="shared" si="185"/>
        <v>1769.9880952380952</v>
      </c>
      <c r="S3463" s="5">
        <v>1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  <c r="Z3463" s="5">
        <v>1</v>
      </c>
      <c r="AA3463" s="5">
        <v>1</v>
      </c>
      <c r="AB3463" s="5">
        <v>0</v>
      </c>
      <c r="AC3463" s="5">
        <v>1</v>
      </c>
      <c r="AD3463" s="5">
        <v>0</v>
      </c>
      <c r="AE3463" s="115">
        <v>43980</v>
      </c>
      <c r="AF3463" s="5">
        <v>0</v>
      </c>
    </row>
    <row r="3464" spans="1:32" x14ac:dyDescent="0.25">
      <c r="A3464" s="2">
        <v>2010</v>
      </c>
      <c r="B3464" s="1" t="s">
        <v>30</v>
      </c>
      <c r="C3464" s="20">
        <v>80</v>
      </c>
      <c r="D3464" s="20">
        <v>4631</v>
      </c>
      <c r="E3464" s="20">
        <f t="shared" si="183"/>
        <v>4823.9583333333339</v>
      </c>
      <c r="F3464" s="20">
        <v>3744</v>
      </c>
      <c r="G3464" s="20">
        <v>777</v>
      </c>
      <c r="H3464" s="20">
        <v>304</v>
      </c>
      <c r="I3464" s="20">
        <v>0</v>
      </c>
      <c r="J3464" s="20">
        <v>0</v>
      </c>
      <c r="K3464" s="20">
        <v>0</v>
      </c>
      <c r="L3464" s="20">
        <v>6796</v>
      </c>
      <c r="M3464" s="20">
        <f t="shared" si="184"/>
        <v>84.95</v>
      </c>
      <c r="N3464" s="20">
        <v>37</v>
      </c>
      <c r="O3464" s="20">
        <v>10</v>
      </c>
      <c r="P3464" s="20">
        <v>0</v>
      </c>
      <c r="Q3464" s="20">
        <v>24821</v>
      </c>
      <c r="R3464" s="20">
        <f t="shared" si="185"/>
        <v>310.26249999999999</v>
      </c>
      <c r="S3464" s="5">
        <v>1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1</v>
      </c>
      <c r="AA3464" s="5">
        <v>0</v>
      </c>
      <c r="AB3464" s="5">
        <v>0</v>
      </c>
      <c r="AC3464" s="5">
        <v>1</v>
      </c>
      <c r="AD3464" s="5">
        <v>0</v>
      </c>
      <c r="AE3464" s="115">
        <v>11243</v>
      </c>
      <c r="AF3464" s="5">
        <v>1</v>
      </c>
    </row>
    <row r="3465" spans="1:32" x14ac:dyDescent="0.25">
      <c r="A3465" s="2">
        <v>2010</v>
      </c>
      <c r="B3465" s="1" t="s">
        <v>30</v>
      </c>
      <c r="C3465" s="20">
        <v>9</v>
      </c>
      <c r="D3465" s="20">
        <v>481</v>
      </c>
      <c r="E3465" s="20">
        <f t="shared" si="183"/>
        <v>4453.7037037037035</v>
      </c>
      <c r="F3465" s="20">
        <v>2404</v>
      </c>
      <c r="G3465" s="20">
        <v>47</v>
      </c>
      <c r="H3465" s="20">
        <v>26</v>
      </c>
      <c r="I3465" s="20">
        <v>0</v>
      </c>
      <c r="J3465" s="20">
        <v>0</v>
      </c>
      <c r="K3465" s="20">
        <v>0</v>
      </c>
      <c r="L3465" s="20">
        <v>1131</v>
      </c>
      <c r="M3465" s="20">
        <f t="shared" si="184"/>
        <v>125.66666666666667</v>
      </c>
      <c r="N3465" s="20">
        <v>9</v>
      </c>
      <c r="O3465" s="20">
        <v>2</v>
      </c>
      <c r="P3465" s="20">
        <v>0</v>
      </c>
      <c r="Q3465" s="20">
        <v>8799</v>
      </c>
      <c r="R3465" s="20">
        <f t="shared" si="185"/>
        <v>977.66666666666663</v>
      </c>
      <c r="S3465" s="5">
        <v>1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1</v>
      </c>
      <c r="AA3465" s="5">
        <v>0</v>
      </c>
      <c r="AB3465" s="5">
        <v>0</v>
      </c>
      <c r="AC3465" s="5">
        <v>1</v>
      </c>
      <c r="AD3465" s="5">
        <v>0</v>
      </c>
      <c r="AE3465" s="115">
        <v>1015</v>
      </c>
      <c r="AF3465" s="5">
        <v>0</v>
      </c>
    </row>
    <row r="3466" spans="1:32" x14ac:dyDescent="0.25">
      <c r="A3466" s="2">
        <v>2010</v>
      </c>
      <c r="B3466" s="1" t="s">
        <v>29</v>
      </c>
      <c r="C3466" s="20">
        <v>1</v>
      </c>
      <c r="D3466" s="20">
        <v>42</v>
      </c>
      <c r="E3466" s="20">
        <f t="shared" si="183"/>
        <v>3500</v>
      </c>
      <c r="F3466" s="20">
        <v>330</v>
      </c>
      <c r="G3466" s="20">
        <v>0</v>
      </c>
      <c r="H3466" s="20">
        <v>0</v>
      </c>
      <c r="I3466" s="20">
        <v>0</v>
      </c>
      <c r="J3466" s="20">
        <v>0</v>
      </c>
      <c r="K3466" s="20">
        <v>0</v>
      </c>
      <c r="L3466" s="20">
        <v>823</v>
      </c>
      <c r="M3466" s="20">
        <f t="shared" si="184"/>
        <v>823</v>
      </c>
      <c r="N3466" s="20">
        <v>1</v>
      </c>
      <c r="O3466" s="20">
        <v>1</v>
      </c>
      <c r="P3466" s="20">
        <v>0</v>
      </c>
      <c r="Q3466" s="20">
        <v>639</v>
      </c>
      <c r="R3466" s="20">
        <f t="shared" si="185"/>
        <v>639</v>
      </c>
      <c r="S3466" s="5">
        <v>1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0</v>
      </c>
      <c r="AD3466" s="5">
        <v>0</v>
      </c>
      <c r="AE3466" s="115">
        <v>114</v>
      </c>
      <c r="AF3466" s="5">
        <v>0</v>
      </c>
    </row>
    <row r="3467" spans="1:32" x14ac:dyDescent="0.25">
      <c r="A3467" s="2">
        <v>2010</v>
      </c>
      <c r="B3467" s="1" t="s">
        <v>30</v>
      </c>
      <c r="C3467" s="20">
        <v>5</v>
      </c>
      <c r="D3467" s="20">
        <v>245</v>
      </c>
      <c r="E3467" s="20">
        <f t="shared" si="183"/>
        <v>4083.333333333333</v>
      </c>
      <c r="F3467" s="20">
        <v>3235</v>
      </c>
      <c r="G3467" s="20">
        <v>12</v>
      </c>
      <c r="H3467" s="20">
        <v>10</v>
      </c>
      <c r="I3467" s="20">
        <v>0</v>
      </c>
      <c r="J3467" s="20">
        <v>0</v>
      </c>
      <c r="K3467" s="20">
        <v>0</v>
      </c>
      <c r="L3467" s="20">
        <v>2859</v>
      </c>
      <c r="M3467" s="20">
        <f t="shared" si="184"/>
        <v>571.79999999999995</v>
      </c>
      <c r="N3467" s="20">
        <v>12</v>
      </c>
      <c r="O3467" s="20">
        <v>1</v>
      </c>
      <c r="P3467" s="20">
        <v>0</v>
      </c>
      <c r="Q3467" s="20">
        <v>7315</v>
      </c>
      <c r="R3467" s="20">
        <f t="shared" si="185"/>
        <v>1463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1</v>
      </c>
      <c r="AA3467" s="5">
        <v>0</v>
      </c>
      <c r="AB3467" s="5">
        <v>0</v>
      </c>
      <c r="AC3467" s="5">
        <v>1</v>
      </c>
      <c r="AD3467" s="5">
        <v>0</v>
      </c>
      <c r="AE3467" s="115">
        <v>398</v>
      </c>
      <c r="AF3467" s="5">
        <v>0</v>
      </c>
    </row>
    <row r="3468" spans="1:32" x14ac:dyDescent="0.25">
      <c r="A3468" s="2">
        <v>2010</v>
      </c>
      <c r="B3468" s="1" t="s">
        <v>30</v>
      </c>
      <c r="C3468" s="20">
        <v>5</v>
      </c>
      <c r="D3468" s="20">
        <v>426</v>
      </c>
      <c r="E3468" s="20">
        <f t="shared" si="183"/>
        <v>7100.0000000000009</v>
      </c>
      <c r="F3468" s="20">
        <v>3666</v>
      </c>
      <c r="G3468" s="20">
        <v>0</v>
      </c>
      <c r="H3468" s="20">
        <v>0</v>
      </c>
      <c r="I3468" s="20">
        <v>0</v>
      </c>
      <c r="J3468" s="20">
        <v>0</v>
      </c>
      <c r="K3468" s="20">
        <v>0</v>
      </c>
      <c r="L3468" s="20">
        <v>7261</v>
      </c>
      <c r="M3468" s="20">
        <f t="shared" si="184"/>
        <v>1452.2</v>
      </c>
      <c r="N3468" s="20">
        <v>15</v>
      </c>
      <c r="O3468" s="20">
        <v>6</v>
      </c>
      <c r="P3468" s="20">
        <v>1</v>
      </c>
      <c r="Q3468" s="20">
        <v>18675</v>
      </c>
      <c r="R3468" s="20">
        <f t="shared" si="185"/>
        <v>3735</v>
      </c>
      <c r="S3468" s="5">
        <v>1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1</v>
      </c>
      <c r="Z3468" s="5">
        <v>0</v>
      </c>
      <c r="AA3468" s="5">
        <v>0</v>
      </c>
      <c r="AB3468" s="5">
        <v>0</v>
      </c>
      <c r="AC3468" s="5">
        <v>0</v>
      </c>
      <c r="AD3468" s="5">
        <v>0</v>
      </c>
      <c r="AE3468" s="115">
        <v>6213</v>
      </c>
      <c r="AF3468" s="5">
        <v>1</v>
      </c>
    </row>
    <row r="3469" spans="1:32" x14ac:dyDescent="0.25">
      <c r="A3469" s="2">
        <v>2010</v>
      </c>
      <c r="B3469" s="1" t="s">
        <v>30</v>
      </c>
      <c r="C3469" s="20">
        <v>3</v>
      </c>
      <c r="D3469" s="20">
        <v>155</v>
      </c>
      <c r="E3469" s="20">
        <f t="shared" si="183"/>
        <v>4305.5555555555557</v>
      </c>
      <c r="F3469" s="20">
        <v>2852</v>
      </c>
      <c r="G3469" s="20">
        <v>0</v>
      </c>
      <c r="H3469" s="20">
        <v>0</v>
      </c>
      <c r="I3469" s="20">
        <v>10</v>
      </c>
      <c r="J3469" s="20">
        <v>0</v>
      </c>
      <c r="K3469" s="20">
        <v>0</v>
      </c>
      <c r="L3469" s="20">
        <v>142</v>
      </c>
      <c r="M3469" s="20">
        <f t="shared" si="184"/>
        <v>47.333333333333336</v>
      </c>
      <c r="N3469" s="20">
        <v>0</v>
      </c>
      <c r="O3469" s="20">
        <v>0</v>
      </c>
      <c r="P3469" s="20">
        <v>0</v>
      </c>
      <c r="Q3469" s="20">
        <v>2041</v>
      </c>
      <c r="R3469" s="20">
        <f t="shared" si="185"/>
        <v>680.33333333333337</v>
      </c>
      <c r="S3469" s="5">
        <v>0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1</v>
      </c>
      <c r="AB3469" s="5">
        <v>0</v>
      </c>
      <c r="AC3469" s="5">
        <v>0</v>
      </c>
      <c r="AD3469" s="5">
        <v>0</v>
      </c>
      <c r="AE3469" s="115">
        <v>771</v>
      </c>
      <c r="AF3469" s="5">
        <v>0</v>
      </c>
    </row>
    <row r="3470" spans="1:32" x14ac:dyDescent="0.25">
      <c r="A3470" s="2">
        <v>2010</v>
      </c>
      <c r="B3470" s="1" t="s">
        <v>29</v>
      </c>
      <c r="C3470" s="20">
        <v>18</v>
      </c>
      <c r="D3470" s="20">
        <v>1201</v>
      </c>
      <c r="E3470" s="20">
        <f t="shared" si="183"/>
        <v>5560.1851851851861</v>
      </c>
      <c r="F3470" s="20">
        <v>532</v>
      </c>
      <c r="G3470" s="20">
        <v>147</v>
      </c>
      <c r="H3470" s="20">
        <v>68</v>
      </c>
      <c r="I3470" s="20">
        <v>40</v>
      </c>
      <c r="J3470" s="20">
        <v>0</v>
      </c>
      <c r="K3470" s="20">
        <v>0</v>
      </c>
      <c r="L3470" s="20">
        <v>394</v>
      </c>
      <c r="M3470" s="20">
        <f t="shared" si="184"/>
        <v>21.888888888888889</v>
      </c>
      <c r="N3470" s="20">
        <v>2</v>
      </c>
      <c r="O3470" s="20">
        <v>2</v>
      </c>
      <c r="P3470" s="20">
        <v>0</v>
      </c>
      <c r="Q3470" s="20">
        <v>13629</v>
      </c>
      <c r="R3470" s="20">
        <f t="shared" si="185"/>
        <v>757.16666666666663</v>
      </c>
      <c r="S3470" s="5">
        <v>1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1</v>
      </c>
      <c r="Z3470" s="5">
        <v>1</v>
      </c>
      <c r="AA3470" s="5">
        <v>1</v>
      </c>
      <c r="AB3470" s="5">
        <v>0</v>
      </c>
      <c r="AC3470" s="5">
        <v>1</v>
      </c>
      <c r="AD3470" s="5">
        <v>0</v>
      </c>
      <c r="AE3470" s="115">
        <v>4106</v>
      </c>
      <c r="AF3470" s="5">
        <v>1</v>
      </c>
    </row>
    <row r="3471" spans="1:32" x14ac:dyDescent="0.25">
      <c r="A3471" s="2">
        <v>2010</v>
      </c>
      <c r="B3471" s="1" t="s">
        <v>30</v>
      </c>
      <c r="C3471" s="20">
        <v>3</v>
      </c>
      <c r="D3471" s="20">
        <v>158</v>
      </c>
      <c r="E3471" s="20">
        <f t="shared" si="183"/>
        <v>4388.8888888888887</v>
      </c>
      <c r="F3471" s="20">
        <v>2289</v>
      </c>
      <c r="G3471" s="20">
        <v>2</v>
      </c>
      <c r="H3471" s="20">
        <v>2</v>
      </c>
      <c r="I3471" s="20">
        <v>0</v>
      </c>
      <c r="J3471" s="20">
        <v>0</v>
      </c>
      <c r="K3471" s="20">
        <v>0</v>
      </c>
      <c r="L3471" s="20">
        <v>2141</v>
      </c>
      <c r="M3471" s="20">
        <f t="shared" si="184"/>
        <v>713.66666666666663</v>
      </c>
      <c r="N3471" s="20">
        <v>7</v>
      </c>
      <c r="O3471" s="20">
        <v>2</v>
      </c>
      <c r="P3471" s="20">
        <v>0</v>
      </c>
      <c r="Q3471" s="20">
        <v>5506</v>
      </c>
      <c r="R3471" s="20">
        <f t="shared" si="185"/>
        <v>1835.3333333333333</v>
      </c>
      <c r="S3471" s="5">
        <v>0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1</v>
      </c>
      <c r="AA3471" s="5">
        <v>0</v>
      </c>
      <c r="AB3471" s="5">
        <v>0</v>
      </c>
      <c r="AC3471" s="5">
        <v>1</v>
      </c>
      <c r="AD3471" s="5">
        <v>0</v>
      </c>
      <c r="AE3471" s="115">
        <v>604</v>
      </c>
      <c r="AF3471" s="5">
        <v>0</v>
      </c>
    </row>
    <row r="3472" spans="1:32" x14ac:dyDescent="0.25">
      <c r="A3472" s="2">
        <v>2010</v>
      </c>
      <c r="B3472" s="1" t="s">
        <v>30</v>
      </c>
      <c r="C3472" s="20">
        <v>53</v>
      </c>
      <c r="D3472" s="20">
        <v>3466</v>
      </c>
      <c r="E3472" s="20">
        <f t="shared" si="183"/>
        <v>5449.6855345911945</v>
      </c>
      <c r="F3472" s="20">
        <v>5235</v>
      </c>
      <c r="G3472" s="20">
        <v>551</v>
      </c>
      <c r="H3472" s="20">
        <v>350</v>
      </c>
      <c r="I3472" s="20">
        <v>17</v>
      </c>
      <c r="J3472" s="20">
        <v>0</v>
      </c>
      <c r="K3472" s="20">
        <v>0</v>
      </c>
      <c r="L3472" s="20">
        <v>4158</v>
      </c>
      <c r="M3472" s="20">
        <f t="shared" si="184"/>
        <v>78.452830188679243</v>
      </c>
      <c r="N3472" s="20">
        <v>12</v>
      </c>
      <c r="O3472" s="20">
        <v>3</v>
      </c>
      <c r="P3472" s="20">
        <v>1</v>
      </c>
      <c r="Q3472" s="20">
        <v>30121</v>
      </c>
      <c r="R3472" s="20">
        <f t="shared" si="185"/>
        <v>568.32075471698113</v>
      </c>
      <c r="S3472" s="5">
        <v>1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1</v>
      </c>
      <c r="AA3472" s="5">
        <v>1</v>
      </c>
      <c r="AB3472" s="5">
        <v>0</v>
      </c>
      <c r="AC3472" s="5">
        <v>1</v>
      </c>
      <c r="AD3472" s="5">
        <v>0</v>
      </c>
      <c r="AE3472" s="115">
        <v>7795</v>
      </c>
      <c r="AF3472" s="5">
        <v>0</v>
      </c>
    </row>
    <row r="3473" spans="1:32" x14ac:dyDescent="0.25">
      <c r="A3473" s="2">
        <v>2010</v>
      </c>
      <c r="B3473" s="1" t="s">
        <v>30</v>
      </c>
      <c r="C3473" s="20">
        <v>4</v>
      </c>
      <c r="D3473" s="20">
        <v>190</v>
      </c>
      <c r="E3473" s="20">
        <f t="shared" si="183"/>
        <v>3958.3333333333335</v>
      </c>
      <c r="F3473" s="20">
        <v>3879</v>
      </c>
      <c r="G3473" s="20">
        <v>8</v>
      </c>
      <c r="H3473" s="20">
        <v>1</v>
      </c>
      <c r="I3473" s="20">
        <v>0</v>
      </c>
      <c r="J3473" s="20">
        <v>0</v>
      </c>
      <c r="K3473" s="20">
        <v>0</v>
      </c>
      <c r="L3473" s="20">
        <v>1042</v>
      </c>
      <c r="M3473" s="20">
        <f t="shared" si="184"/>
        <v>260.5</v>
      </c>
      <c r="N3473" s="20">
        <v>2</v>
      </c>
      <c r="O3473" s="20">
        <v>2</v>
      </c>
      <c r="P3473" s="20">
        <v>1</v>
      </c>
      <c r="Q3473" s="20">
        <v>14586</v>
      </c>
      <c r="R3473" s="20">
        <f t="shared" si="185"/>
        <v>3646.5</v>
      </c>
      <c r="S3473" s="5">
        <v>1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1</v>
      </c>
      <c r="AA3473" s="5">
        <v>0</v>
      </c>
      <c r="AB3473" s="5">
        <v>0</v>
      </c>
      <c r="AC3473" s="5">
        <v>1</v>
      </c>
      <c r="AD3473" s="5">
        <v>0</v>
      </c>
      <c r="AE3473" s="115">
        <v>342</v>
      </c>
      <c r="AF3473" s="5">
        <v>0</v>
      </c>
    </row>
    <row r="3474" spans="1:32" x14ac:dyDescent="0.25">
      <c r="A3474" s="2">
        <v>2010</v>
      </c>
      <c r="B3474" s="1" t="s">
        <v>30</v>
      </c>
      <c r="C3474" s="20">
        <v>14</v>
      </c>
      <c r="D3474" s="20">
        <v>765</v>
      </c>
      <c r="E3474" s="20">
        <f t="shared" si="183"/>
        <v>4553.5714285714284</v>
      </c>
      <c r="F3474" s="20">
        <v>3483</v>
      </c>
      <c r="G3474" s="20">
        <v>114</v>
      </c>
      <c r="H3474" s="20">
        <v>87</v>
      </c>
      <c r="I3474" s="20">
        <v>0</v>
      </c>
      <c r="J3474" s="20">
        <v>0</v>
      </c>
      <c r="K3474" s="20">
        <v>0</v>
      </c>
      <c r="L3474" s="20">
        <v>6423</v>
      </c>
      <c r="M3474" s="20">
        <f t="shared" si="184"/>
        <v>458.78571428571428</v>
      </c>
      <c r="N3474" s="20">
        <v>14</v>
      </c>
      <c r="O3474" s="20">
        <v>2</v>
      </c>
      <c r="P3474" s="20">
        <v>0</v>
      </c>
      <c r="Q3474" s="20">
        <v>13162</v>
      </c>
      <c r="R3474" s="20">
        <f t="shared" si="185"/>
        <v>940.14285714285711</v>
      </c>
      <c r="S3474" s="5">
        <v>1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1</v>
      </c>
      <c r="AA3474" s="5">
        <v>0</v>
      </c>
      <c r="AB3474" s="5">
        <v>0</v>
      </c>
      <c r="AC3474" s="5">
        <v>1</v>
      </c>
      <c r="AD3474" s="5">
        <v>0</v>
      </c>
      <c r="AE3474" s="115">
        <v>1787</v>
      </c>
      <c r="AF3474" s="5">
        <v>0</v>
      </c>
    </row>
    <row r="3475" spans="1:32" x14ac:dyDescent="0.25">
      <c r="A3475" s="2">
        <v>2010</v>
      </c>
      <c r="B3475" s="1" t="s">
        <v>30</v>
      </c>
      <c r="C3475" s="20">
        <v>3</v>
      </c>
      <c r="D3475" s="20">
        <v>178</v>
      </c>
      <c r="E3475" s="20">
        <f t="shared" si="183"/>
        <v>4944.4444444444443</v>
      </c>
      <c r="F3475" s="20">
        <v>1659</v>
      </c>
      <c r="G3475" s="20">
        <v>0</v>
      </c>
      <c r="H3475" s="20">
        <v>0</v>
      </c>
      <c r="I3475" s="20">
        <v>0</v>
      </c>
      <c r="J3475" s="20">
        <v>0</v>
      </c>
      <c r="K3475" s="20">
        <v>0</v>
      </c>
      <c r="L3475" s="20">
        <v>740</v>
      </c>
      <c r="M3475" s="20">
        <f t="shared" si="184"/>
        <v>246.66666666666666</v>
      </c>
      <c r="N3475" s="20">
        <v>4</v>
      </c>
      <c r="O3475" s="20">
        <v>1</v>
      </c>
      <c r="P3475" s="20">
        <v>0</v>
      </c>
      <c r="Q3475" s="20">
        <v>2389</v>
      </c>
      <c r="R3475" s="20">
        <f t="shared" si="185"/>
        <v>796.33333333333337</v>
      </c>
      <c r="S3475" s="5">
        <v>1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0</v>
      </c>
      <c r="AD3475" s="5">
        <v>0</v>
      </c>
      <c r="AE3475" s="115">
        <v>326</v>
      </c>
      <c r="AF3475" s="5">
        <v>0</v>
      </c>
    </row>
    <row r="3476" spans="1:32" x14ac:dyDescent="0.25">
      <c r="A3476" s="2">
        <v>2010</v>
      </c>
      <c r="B3476" s="1" t="s">
        <v>30</v>
      </c>
      <c r="C3476" s="20">
        <v>11</v>
      </c>
      <c r="D3476" s="20">
        <v>793</v>
      </c>
      <c r="E3476" s="20">
        <f t="shared" si="183"/>
        <v>6007.575757575758</v>
      </c>
      <c r="F3476" s="20">
        <v>2795</v>
      </c>
      <c r="G3476" s="20">
        <v>11</v>
      </c>
      <c r="H3476" s="20">
        <v>3</v>
      </c>
      <c r="I3476" s="20">
        <v>8</v>
      </c>
      <c r="J3476" s="20">
        <v>0</v>
      </c>
      <c r="K3476" s="20">
        <v>0</v>
      </c>
      <c r="L3476" s="20">
        <v>2305</v>
      </c>
      <c r="M3476" s="20">
        <f t="shared" si="184"/>
        <v>209.54545454545453</v>
      </c>
      <c r="N3476" s="20">
        <v>4</v>
      </c>
      <c r="O3476" s="20">
        <v>2</v>
      </c>
      <c r="P3476" s="20">
        <v>0</v>
      </c>
      <c r="Q3476" s="20">
        <v>6228</v>
      </c>
      <c r="R3476" s="20">
        <f t="shared" si="185"/>
        <v>566.18181818181813</v>
      </c>
      <c r="S3476" s="5">
        <v>1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1</v>
      </c>
      <c r="Z3476" s="5">
        <v>1</v>
      </c>
      <c r="AA3476" s="5">
        <v>1</v>
      </c>
      <c r="AB3476" s="5">
        <v>0</v>
      </c>
      <c r="AC3476" s="5">
        <v>1</v>
      </c>
      <c r="AD3476" s="5">
        <v>0</v>
      </c>
      <c r="AE3476" s="115">
        <v>1730</v>
      </c>
      <c r="AF3476" s="5">
        <v>0</v>
      </c>
    </row>
    <row r="3477" spans="1:32" x14ac:dyDescent="0.25">
      <c r="A3477" s="2">
        <v>2010</v>
      </c>
      <c r="B3477" s="1" t="s">
        <v>30</v>
      </c>
      <c r="C3477" s="20">
        <v>2</v>
      </c>
      <c r="D3477" s="20">
        <v>124</v>
      </c>
      <c r="E3477" s="20">
        <f t="shared" si="183"/>
        <v>5166.666666666667</v>
      </c>
      <c r="F3477" s="20">
        <v>51</v>
      </c>
      <c r="G3477" s="20">
        <v>9</v>
      </c>
      <c r="H3477" s="20">
        <v>3</v>
      </c>
      <c r="I3477" s="20">
        <v>0</v>
      </c>
      <c r="J3477" s="20">
        <v>0</v>
      </c>
      <c r="K3477" s="20">
        <v>0</v>
      </c>
      <c r="L3477" s="20">
        <v>705</v>
      </c>
      <c r="M3477" s="20">
        <f t="shared" si="184"/>
        <v>352.5</v>
      </c>
      <c r="N3477" s="20">
        <v>1</v>
      </c>
      <c r="O3477" s="20">
        <v>0</v>
      </c>
      <c r="P3477" s="20">
        <v>0</v>
      </c>
      <c r="Q3477" s="20">
        <v>298</v>
      </c>
      <c r="R3477" s="20">
        <f t="shared" si="185"/>
        <v>149</v>
      </c>
      <c r="S3477" s="5">
        <v>1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1</v>
      </c>
      <c r="AA3477" s="5">
        <v>0</v>
      </c>
      <c r="AB3477" s="5">
        <v>0</v>
      </c>
      <c r="AC3477" s="5">
        <v>1</v>
      </c>
      <c r="AD3477" s="5">
        <v>0</v>
      </c>
      <c r="AE3477" s="115">
        <v>122</v>
      </c>
      <c r="AF3477" s="5">
        <v>1</v>
      </c>
    </row>
    <row r="3478" spans="1:32" x14ac:dyDescent="0.25">
      <c r="A3478" s="2">
        <v>2010</v>
      </c>
      <c r="B3478" s="1" t="s">
        <v>30</v>
      </c>
      <c r="C3478" s="22">
        <v>8</v>
      </c>
      <c r="D3478" s="22">
        <v>507</v>
      </c>
      <c r="E3478" s="20">
        <f t="shared" si="183"/>
        <v>5281.25</v>
      </c>
      <c r="F3478" s="22">
        <v>310</v>
      </c>
      <c r="G3478" s="22">
        <v>0</v>
      </c>
      <c r="H3478" s="22">
        <v>0</v>
      </c>
      <c r="I3478" s="22">
        <v>0</v>
      </c>
      <c r="J3478" s="22">
        <v>0</v>
      </c>
      <c r="K3478" s="22">
        <v>0</v>
      </c>
      <c r="L3478" s="22">
        <v>210</v>
      </c>
      <c r="M3478" s="20">
        <f t="shared" si="184"/>
        <v>26.25</v>
      </c>
      <c r="N3478" s="22">
        <v>0</v>
      </c>
      <c r="O3478" s="22">
        <v>0</v>
      </c>
      <c r="P3478" s="22">
        <v>0</v>
      </c>
      <c r="Q3478" s="22">
        <v>2087</v>
      </c>
      <c r="R3478" s="20">
        <f t="shared" si="185"/>
        <v>260.875</v>
      </c>
      <c r="S3478" s="5">
        <v>1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115">
        <v>466</v>
      </c>
      <c r="AF3478" s="5">
        <v>1</v>
      </c>
    </row>
    <row r="3479" spans="1:32" x14ac:dyDescent="0.25">
      <c r="A3479" s="2">
        <v>2010</v>
      </c>
      <c r="B3479" s="1" t="s">
        <v>30</v>
      </c>
      <c r="C3479" s="22">
        <v>21</v>
      </c>
      <c r="D3479" s="22">
        <v>1223</v>
      </c>
      <c r="E3479" s="20">
        <f t="shared" si="183"/>
        <v>4853.1746031746034</v>
      </c>
      <c r="F3479" s="22">
        <v>1058</v>
      </c>
      <c r="G3479" s="22">
        <v>114</v>
      </c>
      <c r="H3479" s="22">
        <v>76</v>
      </c>
      <c r="I3479" s="22">
        <v>40</v>
      </c>
      <c r="J3479" s="22">
        <v>0</v>
      </c>
      <c r="K3479" s="22">
        <v>0</v>
      </c>
      <c r="L3479" s="22">
        <v>2123</v>
      </c>
      <c r="M3479" s="20">
        <f t="shared" si="184"/>
        <v>101.0952380952381</v>
      </c>
      <c r="N3479" s="22">
        <v>6</v>
      </c>
      <c r="O3479" s="22">
        <v>2</v>
      </c>
      <c r="P3479" s="22">
        <v>1</v>
      </c>
      <c r="Q3479" s="22">
        <v>5537</v>
      </c>
      <c r="R3479" s="20">
        <f t="shared" si="185"/>
        <v>263.66666666666669</v>
      </c>
      <c r="S3479" s="5">
        <v>1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1</v>
      </c>
      <c r="AA3479" s="5">
        <v>1</v>
      </c>
      <c r="AB3479" s="5">
        <v>0</v>
      </c>
      <c r="AC3479" s="5">
        <v>1</v>
      </c>
      <c r="AD3479" s="5">
        <v>0</v>
      </c>
      <c r="AE3479" s="115">
        <v>3557</v>
      </c>
      <c r="AF3479" s="5">
        <v>0</v>
      </c>
    </row>
    <row r="3480" spans="1:32" x14ac:dyDescent="0.25">
      <c r="A3480" s="2">
        <v>2010</v>
      </c>
      <c r="B3480" s="1" t="s">
        <v>30</v>
      </c>
      <c r="C3480" s="22">
        <v>16</v>
      </c>
      <c r="D3480" s="22">
        <v>976</v>
      </c>
      <c r="E3480" s="20">
        <f t="shared" si="183"/>
        <v>5083.333333333333</v>
      </c>
      <c r="F3480" s="22">
        <v>2825</v>
      </c>
      <c r="G3480" s="22">
        <v>140</v>
      </c>
      <c r="H3480" s="22">
        <v>84</v>
      </c>
      <c r="I3480" s="22">
        <v>0</v>
      </c>
      <c r="J3480" s="22">
        <v>0</v>
      </c>
      <c r="K3480" s="22">
        <v>0</v>
      </c>
      <c r="L3480" s="22">
        <v>140</v>
      </c>
      <c r="M3480" s="20">
        <f t="shared" si="184"/>
        <v>8.75</v>
      </c>
      <c r="N3480" s="22">
        <v>0</v>
      </c>
      <c r="O3480" s="22">
        <v>0</v>
      </c>
      <c r="P3480" s="22">
        <v>0</v>
      </c>
      <c r="Q3480" s="22">
        <v>1382</v>
      </c>
      <c r="R3480" s="20">
        <f t="shared" si="185"/>
        <v>86.375</v>
      </c>
      <c r="S3480" s="5">
        <v>1</v>
      </c>
      <c r="T3480" s="5">
        <v>0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  <c r="Z3480" s="5">
        <v>1</v>
      </c>
      <c r="AA3480" s="5">
        <v>0</v>
      </c>
      <c r="AB3480" s="5">
        <v>0</v>
      </c>
      <c r="AC3480" s="5">
        <v>1</v>
      </c>
      <c r="AD3480" s="5">
        <v>0</v>
      </c>
      <c r="AE3480" s="115">
        <v>5265</v>
      </c>
      <c r="AF3480" s="5">
        <v>0</v>
      </c>
    </row>
    <row r="3481" spans="1:32" x14ac:dyDescent="0.25">
      <c r="A3481" s="2">
        <v>2010</v>
      </c>
      <c r="B3481" s="1" t="s">
        <v>30</v>
      </c>
      <c r="C3481" s="22">
        <v>14</v>
      </c>
      <c r="D3481" s="22">
        <v>728</v>
      </c>
      <c r="E3481" s="20">
        <f t="shared" si="183"/>
        <v>4333.333333333333</v>
      </c>
      <c r="F3481" s="22">
        <v>2344</v>
      </c>
      <c r="G3481" s="22">
        <v>24</v>
      </c>
      <c r="H3481" s="22">
        <v>17</v>
      </c>
      <c r="I3481" s="22">
        <v>0</v>
      </c>
      <c r="J3481" s="22">
        <v>0</v>
      </c>
      <c r="K3481" s="22">
        <v>0</v>
      </c>
      <c r="L3481" s="22">
        <v>1100</v>
      </c>
      <c r="M3481" s="20">
        <f t="shared" si="184"/>
        <v>78.571428571428569</v>
      </c>
      <c r="N3481" s="22">
        <v>0</v>
      </c>
      <c r="O3481" s="22">
        <v>1</v>
      </c>
      <c r="P3481" s="22">
        <v>0</v>
      </c>
      <c r="Q3481" s="22">
        <v>11072</v>
      </c>
      <c r="R3481" s="20">
        <f t="shared" si="185"/>
        <v>790.85714285714289</v>
      </c>
      <c r="S3481" s="5">
        <v>1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1</v>
      </c>
      <c r="AA3481" s="5">
        <v>0</v>
      </c>
      <c r="AB3481" s="5">
        <v>0</v>
      </c>
      <c r="AC3481" s="5">
        <v>1</v>
      </c>
      <c r="AD3481" s="5">
        <v>0</v>
      </c>
      <c r="AE3481" s="115">
        <v>1597</v>
      </c>
      <c r="AF3481" s="5">
        <v>0</v>
      </c>
    </row>
    <row r="3482" spans="1:32" x14ac:dyDescent="0.25">
      <c r="A3482" s="2">
        <v>2010</v>
      </c>
      <c r="B3482" s="1" t="s">
        <v>30</v>
      </c>
      <c r="C3482" s="22">
        <v>6</v>
      </c>
      <c r="D3482" s="22">
        <v>331</v>
      </c>
      <c r="E3482" s="20">
        <f t="shared" si="183"/>
        <v>4597.2222222222226</v>
      </c>
      <c r="F3482" s="22">
        <v>378</v>
      </c>
      <c r="G3482" s="22">
        <v>60</v>
      </c>
      <c r="H3482" s="22">
        <v>20</v>
      </c>
      <c r="I3482" s="22">
        <v>0</v>
      </c>
      <c r="J3482" s="22">
        <v>0</v>
      </c>
      <c r="K3482" s="22">
        <v>0</v>
      </c>
      <c r="L3482" s="22">
        <v>918</v>
      </c>
      <c r="M3482" s="20">
        <f t="shared" si="184"/>
        <v>153</v>
      </c>
      <c r="N3482" s="22">
        <v>3</v>
      </c>
      <c r="O3482" s="22">
        <v>1</v>
      </c>
      <c r="P3482" s="22">
        <v>0</v>
      </c>
      <c r="Q3482" s="22">
        <v>4013</v>
      </c>
      <c r="R3482" s="20">
        <f t="shared" si="185"/>
        <v>668.83333333333337</v>
      </c>
      <c r="S3482" s="5">
        <v>1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1</v>
      </c>
      <c r="AA3482" s="5">
        <v>0</v>
      </c>
      <c r="AB3482" s="5">
        <v>0</v>
      </c>
      <c r="AC3482" s="5">
        <v>1</v>
      </c>
      <c r="AD3482" s="5">
        <v>0</v>
      </c>
      <c r="AE3482" s="115">
        <v>620</v>
      </c>
      <c r="AF3482" s="5">
        <v>0</v>
      </c>
    </row>
    <row r="3483" spans="1:32" x14ac:dyDescent="0.25">
      <c r="A3483" s="2">
        <v>2010</v>
      </c>
      <c r="B3483" s="1" t="s">
        <v>30</v>
      </c>
      <c r="C3483" s="22">
        <v>11</v>
      </c>
      <c r="D3483" s="22">
        <v>622</v>
      </c>
      <c r="E3483" s="20">
        <f t="shared" si="183"/>
        <v>4712.121212121212</v>
      </c>
      <c r="F3483" s="22">
        <v>1343</v>
      </c>
      <c r="G3483" s="22">
        <v>108</v>
      </c>
      <c r="H3483" s="22">
        <v>75</v>
      </c>
      <c r="I3483" s="22">
        <v>0</v>
      </c>
      <c r="J3483" s="22">
        <v>0</v>
      </c>
      <c r="K3483" s="22">
        <v>0</v>
      </c>
      <c r="L3483" s="22">
        <v>2754</v>
      </c>
      <c r="M3483" s="20">
        <f t="shared" si="184"/>
        <v>250.36363636363637</v>
      </c>
      <c r="N3483" s="22">
        <v>10</v>
      </c>
      <c r="O3483" s="22">
        <v>3</v>
      </c>
      <c r="P3483" s="22">
        <v>1</v>
      </c>
      <c r="Q3483" s="22">
        <v>5438</v>
      </c>
      <c r="R3483" s="20">
        <f t="shared" si="185"/>
        <v>494.36363636363637</v>
      </c>
      <c r="S3483" s="5">
        <v>1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1</v>
      </c>
      <c r="AA3483" s="5">
        <v>0</v>
      </c>
      <c r="AB3483" s="5">
        <v>0</v>
      </c>
      <c r="AC3483" s="5">
        <v>1</v>
      </c>
      <c r="AD3483" s="5">
        <v>0</v>
      </c>
      <c r="AE3483" s="115">
        <v>2395</v>
      </c>
      <c r="AF3483" s="5">
        <v>0</v>
      </c>
    </row>
    <row r="3484" spans="1:32" x14ac:dyDescent="0.25">
      <c r="A3484" s="2">
        <v>2010</v>
      </c>
      <c r="B3484" s="1" t="s">
        <v>30</v>
      </c>
      <c r="C3484" s="22">
        <v>24</v>
      </c>
      <c r="D3484" s="22">
        <v>1248</v>
      </c>
      <c r="E3484" s="20">
        <f t="shared" si="183"/>
        <v>4333.333333333333</v>
      </c>
      <c r="F3484" s="22">
        <v>2441</v>
      </c>
      <c r="G3484" s="22">
        <v>306</v>
      </c>
      <c r="H3484" s="22">
        <v>150</v>
      </c>
      <c r="I3484" s="22">
        <v>0</v>
      </c>
      <c r="J3484" s="22">
        <v>0</v>
      </c>
      <c r="K3484" s="22">
        <v>0</v>
      </c>
      <c r="L3484" s="22">
        <v>3720</v>
      </c>
      <c r="M3484" s="20">
        <f t="shared" si="184"/>
        <v>155</v>
      </c>
      <c r="N3484" s="22">
        <v>17</v>
      </c>
      <c r="O3484" s="22">
        <v>3</v>
      </c>
      <c r="P3484" s="22">
        <v>1</v>
      </c>
      <c r="Q3484" s="22">
        <v>24494</v>
      </c>
      <c r="R3484" s="20">
        <f t="shared" si="185"/>
        <v>1020.5833333333334</v>
      </c>
      <c r="S3484" s="5">
        <v>1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1</v>
      </c>
      <c r="AA3484" s="5">
        <v>0</v>
      </c>
      <c r="AB3484" s="5">
        <v>0</v>
      </c>
      <c r="AC3484" s="5">
        <v>1</v>
      </c>
      <c r="AD3484" s="5">
        <v>0</v>
      </c>
      <c r="AE3484" s="115">
        <v>4430</v>
      </c>
      <c r="AF3484" s="5">
        <v>0</v>
      </c>
    </row>
    <row r="3485" spans="1:32" x14ac:dyDescent="0.25">
      <c r="A3485" s="2">
        <v>2010</v>
      </c>
      <c r="B3485" s="1" t="s">
        <v>30</v>
      </c>
      <c r="C3485" s="22">
        <v>2</v>
      </c>
      <c r="D3485" s="22">
        <v>138</v>
      </c>
      <c r="E3485" s="20">
        <f t="shared" si="183"/>
        <v>5750</v>
      </c>
      <c r="F3485" s="22">
        <v>365</v>
      </c>
      <c r="G3485" s="22">
        <v>0</v>
      </c>
      <c r="H3485" s="22">
        <v>0</v>
      </c>
      <c r="I3485" s="22">
        <v>0</v>
      </c>
      <c r="J3485" s="22">
        <v>0</v>
      </c>
      <c r="K3485" s="22">
        <v>0</v>
      </c>
      <c r="L3485" s="22">
        <v>110</v>
      </c>
      <c r="M3485" s="20">
        <f t="shared" si="184"/>
        <v>55</v>
      </c>
      <c r="N3485" s="22">
        <v>0</v>
      </c>
      <c r="O3485" s="22">
        <v>0</v>
      </c>
      <c r="P3485" s="22">
        <v>0</v>
      </c>
      <c r="Q3485" s="22">
        <v>5186</v>
      </c>
      <c r="R3485" s="20">
        <f t="shared" si="185"/>
        <v>2593</v>
      </c>
      <c r="S3485" s="5">
        <v>1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  <c r="Z3485" s="5">
        <v>0</v>
      </c>
      <c r="AA3485" s="5">
        <v>0</v>
      </c>
      <c r="AB3485" s="5">
        <v>0</v>
      </c>
      <c r="AC3485" s="5">
        <v>0</v>
      </c>
      <c r="AD3485" s="5">
        <v>0</v>
      </c>
      <c r="AE3485" s="115">
        <v>483</v>
      </c>
      <c r="AF3485" s="5">
        <v>0</v>
      </c>
    </row>
    <row r="3486" spans="1:32" x14ac:dyDescent="0.25">
      <c r="A3486" s="2">
        <v>2010</v>
      </c>
      <c r="B3486" s="1" t="s">
        <v>30</v>
      </c>
      <c r="C3486" s="22">
        <v>2</v>
      </c>
      <c r="D3486" s="22">
        <v>128</v>
      </c>
      <c r="E3486" s="20">
        <f t="shared" si="183"/>
        <v>5333.333333333333</v>
      </c>
      <c r="F3486" s="22">
        <v>925</v>
      </c>
      <c r="G3486" s="22">
        <v>62</v>
      </c>
      <c r="H3486" s="22">
        <v>62</v>
      </c>
      <c r="I3486" s="22">
        <v>0</v>
      </c>
      <c r="J3486" s="22">
        <v>0</v>
      </c>
      <c r="K3486" s="22">
        <v>0</v>
      </c>
      <c r="L3486" s="22">
        <v>920</v>
      </c>
      <c r="M3486" s="20">
        <f t="shared" si="184"/>
        <v>460</v>
      </c>
      <c r="N3486" s="22">
        <v>2</v>
      </c>
      <c r="O3486" s="22">
        <v>0</v>
      </c>
      <c r="P3486" s="22">
        <v>0</v>
      </c>
      <c r="Q3486" s="22">
        <v>20267</v>
      </c>
      <c r="R3486" s="20">
        <f t="shared" si="185"/>
        <v>10133.5</v>
      </c>
      <c r="S3486" s="5">
        <v>0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1</v>
      </c>
      <c r="AA3486" s="5">
        <v>0</v>
      </c>
      <c r="AB3486" s="5">
        <v>0</v>
      </c>
      <c r="AC3486" s="5">
        <v>1</v>
      </c>
      <c r="AD3486" s="5">
        <v>0</v>
      </c>
      <c r="AE3486" s="115">
        <v>1347</v>
      </c>
      <c r="AF3486" s="5">
        <v>0</v>
      </c>
    </row>
    <row r="3487" spans="1:32" x14ac:dyDescent="0.25">
      <c r="A3487" s="2">
        <v>2010</v>
      </c>
      <c r="B3487" s="1" t="s">
        <v>30</v>
      </c>
      <c r="C3487" s="20">
        <v>5</v>
      </c>
      <c r="D3487" s="20">
        <v>420</v>
      </c>
      <c r="E3487" s="20">
        <f t="shared" si="183"/>
        <v>7000</v>
      </c>
      <c r="F3487" s="20">
        <v>1190</v>
      </c>
      <c r="G3487" s="20">
        <v>28</v>
      </c>
      <c r="H3487" s="20">
        <v>12</v>
      </c>
      <c r="I3487" s="20">
        <v>14</v>
      </c>
      <c r="J3487" s="20">
        <v>0</v>
      </c>
      <c r="K3487" s="20">
        <v>0</v>
      </c>
      <c r="L3487" s="20">
        <v>1200</v>
      </c>
      <c r="M3487" s="20">
        <f t="shared" si="184"/>
        <v>240</v>
      </c>
      <c r="N3487" s="20">
        <v>4</v>
      </c>
      <c r="O3487" s="20">
        <v>1</v>
      </c>
      <c r="P3487" s="20">
        <v>0</v>
      </c>
      <c r="Q3487" s="20">
        <v>35699</v>
      </c>
      <c r="R3487" s="20">
        <f t="shared" si="185"/>
        <v>7139.8</v>
      </c>
      <c r="S3487" s="5">
        <v>1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1</v>
      </c>
      <c r="Z3487" s="5">
        <v>1</v>
      </c>
      <c r="AA3487" s="5">
        <v>1</v>
      </c>
      <c r="AB3487" s="5">
        <v>0</v>
      </c>
      <c r="AC3487" s="5">
        <v>1</v>
      </c>
      <c r="AD3487" s="5">
        <v>0</v>
      </c>
      <c r="AE3487" s="115">
        <v>4369</v>
      </c>
      <c r="AF3487" s="5">
        <v>1</v>
      </c>
    </row>
    <row r="3488" spans="1:32" x14ac:dyDescent="0.25">
      <c r="A3488" s="2">
        <v>2010</v>
      </c>
      <c r="B3488" s="1" t="s">
        <v>31</v>
      </c>
      <c r="C3488" s="20">
        <v>110</v>
      </c>
      <c r="D3488" s="20">
        <v>9553</v>
      </c>
      <c r="E3488" s="20">
        <f t="shared" ref="E3488:E3548" si="186">D3488/C3488/12*1000</f>
        <v>7237.121212121212</v>
      </c>
      <c r="F3488" s="20">
        <v>4612</v>
      </c>
      <c r="G3488" s="20">
        <v>1115</v>
      </c>
      <c r="H3488" s="20">
        <v>420</v>
      </c>
      <c r="I3488" s="20">
        <v>0</v>
      </c>
      <c r="J3488" s="20">
        <v>0</v>
      </c>
      <c r="K3488" s="20">
        <v>0</v>
      </c>
      <c r="L3488" s="20">
        <v>4997</v>
      </c>
      <c r="M3488" s="20">
        <f t="shared" si="184"/>
        <v>45.427272727272729</v>
      </c>
      <c r="N3488" s="20">
        <v>23</v>
      </c>
      <c r="O3488" s="20">
        <v>5</v>
      </c>
      <c r="P3488" s="20">
        <v>0</v>
      </c>
      <c r="Q3488" s="20">
        <v>66331</v>
      </c>
      <c r="R3488" s="20">
        <f t="shared" si="185"/>
        <v>603.0090909090909</v>
      </c>
      <c r="S3488" s="5">
        <v>1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1</v>
      </c>
      <c r="AA3488" s="5">
        <v>0</v>
      </c>
      <c r="AB3488" s="5">
        <v>0</v>
      </c>
      <c r="AC3488" s="5">
        <v>1</v>
      </c>
      <c r="AD3488" s="5">
        <v>0</v>
      </c>
      <c r="AE3488" s="115">
        <v>29135</v>
      </c>
      <c r="AF3488" s="5">
        <v>1</v>
      </c>
    </row>
    <row r="3489" spans="1:32" x14ac:dyDescent="0.25">
      <c r="A3489" s="2">
        <v>2010</v>
      </c>
      <c r="B3489" s="1" t="s">
        <v>30</v>
      </c>
      <c r="C3489" s="20">
        <v>23</v>
      </c>
      <c r="D3489" s="20">
        <v>1655</v>
      </c>
      <c r="E3489" s="20">
        <f t="shared" si="186"/>
        <v>5996.376811594203</v>
      </c>
      <c r="F3489" s="20">
        <v>2861</v>
      </c>
      <c r="G3489" s="20">
        <v>81</v>
      </c>
      <c r="H3489" s="20">
        <v>0</v>
      </c>
      <c r="I3489" s="20">
        <v>0</v>
      </c>
      <c r="J3489" s="20">
        <v>0</v>
      </c>
      <c r="K3489" s="20">
        <v>0</v>
      </c>
      <c r="L3489" s="20">
        <v>2721</v>
      </c>
      <c r="M3489" s="20">
        <f t="shared" si="184"/>
        <v>118.30434782608695</v>
      </c>
      <c r="N3489" s="20">
        <v>13</v>
      </c>
      <c r="O3489" s="20">
        <v>1</v>
      </c>
      <c r="P3489" s="20">
        <v>1</v>
      </c>
      <c r="Q3489" s="20">
        <v>21888</v>
      </c>
      <c r="R3489" s="20">
        <f t="shared" si="185"/>
        <v>951.6521739130435</v>
      </c>
      <c r="S3489" s="5">
        <v>1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1</v>
      </c>
      <c r="AA3489" s="5">
        <v>0</v>
      </c>
      <c r="AB3489" s="5">
        <v>0</v>
      </c>
      <c r="AC3489" s="5">
        <v>0</v>
      </c>
      <c r="AD3489" s="5">
        <v>0</v>
      </c>
      <c r="AE3489" s="115">
        <v>27652</v>
      </c>
      <c r="AF3489" s="5">
        <v>0</v>
      </c>
    </row>
    <row r="3490" spans="1:32" x14ac:dyDescent="0.25">
      <c r="A3490" s="2">
        <v>2010</v>
      </c>
      <c r="B3490" s="1" t="s">
        <v>30</v>
      </c>
      <c r="C3490" s="20">
        <v>50</v>
      </c>
      <c r="D3490" s="20">
        <v>4144</v>
      </c>
      <c r="E3490" s="20">
        <f t="shared" si="186"/>
        <v>6906.6666666666661</v>
      </c>
      <c r="F3490" s="20">
        <v>5163</v>
      </c>
      <c r="G3490" s="20">
        <v>504</v>
      </c>
      <c r="H3490" s="20">
        <v>308</v>
      </c>
      <c r="I3490" s="20">
        <v>0</v>
      </c>
      <c r="J3490" s="20">
        <v>0</v>
      </c>
      <c r="K3490" s="20">
        <v>0</v>
      </c>
      <c r="L3490" s="20">
        <v>6287</v>
      </c>
      <c r="M3490" s="20">
        <f t="shared" si="184"/>
        <v>125.74</v>
      </c>
      <c r="N3490" s="20">
        <v>16</v>
      </c>
      <c r="O3490" s="20">
        <v>1</v>
      </c>
      <c r="P3490" s="20">
        <v>3</v>
      </c>
      <c r="Q3490" s="20">
        <v>27570</v>
      </c>
      <c r="R3490" s="20">
        <f t="shared" si="185"/>
        <v>551.4</v>
      </c>
      <c r="S3490" s="5">
        <v>1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1</v>
      </c>
      <c r="AA3490" s="5">
        <v>0</v>
      </c>
      <c r="AB3490" s="5">
        <v>0</v>
      </c>
      <c r="AC3490" s="5">
        <v>1</v>
      </c>
      <c r="AD3490" s="5">
        <v>0</v>
      </c>
      <c r="AE3490" s="115">
        <v>15411</v>
      </c>
      <c r="AF3490" s="5">
        <v>0</v>
      </c>
    </row>
    <row r="3491" spans="1:32" x14ac:dyDescent="0.25">
      <c r="A3491" s="2">
        <v>2010</v>
      </c>
      <c r="B3491" s="1" t="s">
        <v>30</v>
      </c>
      <c r="C3491" s="20">
        <v>168</v>
      </c>
      <c r="D3491" s="20">
        <v>21001</v>
      </c>
      <c r="E3491" s="20">
        <f t="shared" si="186"/>
        <v>10417.162698412698</v>
      </c>
      <c r="F3491" s="20">
        <v>4087</v>
      </c>
      <c r="G3491" s="20">
        <v>2143</v>
      </c>
      <c r="H3491" s="20">
        <v>631</v>
      </c>
      <c r="I3491" s="20">
        <v>0</v>
      </c>
      <c r="J3491" s="20">
        <v>0</v>
      </c>
      <c r="K3491" s="20">
        <v>0</v>
      </c>
      <c r="L3491" s="20">
        <v>12684</v>
      </c>
      <c r="M3491" s="20">
        <f t="shared" si="184"/>
        <v>75.5</v>
      </c>
      <c r="N3491" s="20">
        <v>42</v>
      </c>
      <c r="O3491" s="20">
        <v>7</v>
      </c>
      <c r="P3491" s="20">
        <v>4</v>
      </c>
      <c r="Q3491" s="20">
        <v>183188</v>
      </c>
      <c r="R3491" s="20">
        <f t="shared" si="185"/>
        <v>1090.4047619047619</v>
      </c>
      <c r="S3491" s="5">
        <v>1</v>
      </c>
      <c r="T3491" s="5">
        <v>0</v>
      </c>
      <c r="U3491" s="5">
        <v>1</v>
      </c>
      <c r="V3491" s="5">
        <v>0</v>
      </c>
      <c r="W3491" s="5">
        <v>0</v>
      </c>
      <c r="X3491" s="5">
        <v>0</v>
      </c>
      <c r="Y3491" s="5">
        <v>0</v>
      </c>
      <c r="Z3491" s="5">
        <v>1</v>
      </c>
      <c r="AA3491" s="5">
        <v>0</v>
      </c>
      <c r="AB3491" s="5">
        <v>0</v>
      </c>
      <c r="AC3491" s="5">
        <v>1</v>
      </c>
      <c r="AD3491" s="5">
        <v>0</v>
      </c>
      <c r="AE3491" s="115">
        <v>71830</v>
      </c>
      <c r="AF3491" s="5">
        <v>1</v>
      </c>
    </row>
    <row r="3492" spans="1:32" x14ac:dyDescent="0.25">
      <c r="A3492" s="2">
        <v>2010</v>
      </c>
      <c r="B3492" s="1" t="s">
        <v>30</v>
      </c>
      <c r="C3492" s="20">
        <v>53</v>
      </c>
      <c r="D3492" s="20">
        <v>3630</v>
      </c>
      <c r="E3492" s="20">
        <f t="shared" si="186"/>
        <v>5707.5471698113206</v>
      </c>
      <c r="F3492" s="20">
        <v>3530</v>
      </c>
      <c r="G3492" s="20">
        <v>559</v>
      </c>
      <c r="H3492" s="20">
        <v>264</v>
      </c>
      <c r="I3492" s="20">
        <v>0</v>
      </c>
      <c r="J3492" s="20">
        <v>0</v>
      </c>
      <c r="K3492" s="20">
        <v>0</v>
      </c>
      <c r="L3492" s="20">
        <v>3290</v>
      </c>
      <c r="M3492" s="20">
        <f t="shared" si="184"/>
        <v>62.075471698113205</v>
      </c>
      <c r="N3492" s="20">
        <v>18</v>
      </c>
      <c r="O3492" s="20">
        <v>0</v>
      </c>
      <c r="P3492" s="20">
        <v>0</v>
      </c>
      <c r="Q3492" s="20">
        <v>17020</v>
      </c>
      <c r="R3492" s="20">
        <f t="shared" si="185"/>
        <v>321.1320754716981</v>
      </c>
      <c r="S3492" s="5">
        <v>1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1</v>
      </c>
      <c r="AA3492" s="5">
        <v>0</v>
      </c>
      <c r="AB3492" s="5">
        <v>0</v>
      </c>
      <c r="AC3492" s="5">
        <v>1</v>
      </c>
      <c r="AD3492" s="5">
        <v>0</v>
      </c>
      <c r="AE3492" s="115">
        <v>23987</v>
      </c>
      <c r="AF3492" s="5">
        <v>0</v>
      </c>
    </row>
    <row r="3493" spans="1:32" x14ac:dyDescent="0.25">
      <c r="A3493" s="2">
        <v>2010</v>
      </c>
      <c r="B3493" s="1" t="s">
        <v>30</v>
      </c>
      <c r="C3493" s="20">
        <v>86</v>
      </c>
      <c r="D3493" s="20">
        <v>8814</v>
      </c>
      <c r="E3493" s="20">
        <f t="shared" si="186"/>
        <v>8540.6976744186049</v>
      </c>
      <c r="F3493" s="20">
        <v>3819</v>
      </c>
      <c r="G3493" s="20">
        <v>726</v>
      </c>
      <c r="H3493" s="20">
        <v>245</v>
      </c>
      <c r="I3493" s="20">
        <v>0</v>
      </c>
      <c r="J3493" s="20">
        <v>0</v>
      </c>
      <c r="K3493" s="20">
        <v>0</v>
      </c>
      <c r="L3493" s="20">
        <v>6647</v>
      </c>
      <c r="M3493" s="20">
        <f t="shared" si="184"/>
        <v>77.29069767441861</v>
      </c>
      <c r="N3493" s="20">
        <v>32</v>
      </c>
      <c r="O3493" s="20">
        <v>4</v>
      </c>
      <c r="P3493" s="20">
        <v>1</v>
      </c>
      <c r="Q3493" s="20">
        <v>35802</v>
      </c>
      <c r="R3493" s="20">
        <f t="shared" si="185"/>
        <v>416.30232558139534</v>
      </c>
      <c r="S3493" s="5">
        <v>1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1</v>
      </c>
      <c r="AA3493" s="5">
        <v>0</v>
      </c>
      <c r="AB3493" s="5">
        <v>0</v>
      </c>
      <c r="AC3493" s="5">
        <v>1</v>
      </c>
      <c r="AD3493" s="5">
        <v>0</v>
      </c>
      <c r="AE3493" s="115">
        <v>14423</v>
      </c>
      <c r="AF3493" s="5">
        <v>1</v>
      </c>
    </row>
    <row r="3494" spans="1:32" x14ac:dyDescent="0.25">
      <c r="A3494" s="2">
        <v>2010</v>
      </c>
      <c r="B3494" s="1" t="s">
        <v>30</v>
      </c>
      <c r="C3494" s="20">
        <v>59</v>
      </c>
      <c r="D3494" s="20">
        <v>5071</v>
      </c>
      <c r="E3494" s="20">
        <f t="shared" si="186"/>
        <v>7162.4293785310738</v>
      </c>
      <c r="F3494" s="20">
        <v>2608</v>
      </c>
      <c r="G3494" s="20">
        <v>694</v>
      </c>
      <c r="H3494" s="20">
        <v>210</v>
      </c>
      <c r="I3494" s="20">
        <v>0</v>
      </c>
      <c r="J3494" s="20">
        <v>0</v>
      </c>
      <c r="K3494" s="20">
        <v>0</v>
      </c>
      <c r="L3494" s="20">
        <v>5444</v>
      </c>
      <c r="M3494" s="20">
        <f t="shared" si="184"/>
        <v>92.271186440677965</v>
      </c>
      <c r="N3494" s="20">
        <v>20</v>
      </c>
      <c r="O3494" s="20">
        <v>5</v>
      </c>
      <c r="P3494" s="20">
        <v>3</v>
      </c>
      <c r="Q3494" s="20">
        <v>28414</v>
      </c>
      <c r="R3494" s="20">
        <f t="shared" si="185"/>
        <v>481.59322033898303</v>
      </c>
      <c r="S3494" s="5">
        <v>1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1</v>
      </c>
      <c r="AA3494" s="5">
        <v>0</v>
      </c>
      <c r="AB3494" s="5">
        <v>0</v>
      </c>
      <c r="AC3494" s="5">
        <v>1</v>
      </c>
      <c r="AD3494" s="5">
        <v>0</v>
      </c>
      <c r="AE3494" s="115">
        <v>11645</v>
      </c>
      <c r="AF3494" s="5">
        <v>1</v>
      </c>
    </row>
    <row r="3495" spans="1:32" x14ac:dyDescent="0.25">
      <c r="A3495" s="2">
        <v>2010</v>
      </c>
      <c r="B3495" s="1" t="s">
        <v>30</v>
      </c>
      <c r="C3495" s="20">
        <v>48</v>
      </c>
      <c r="D3495" s="20">
        <v>3756</v>
      </c>
      <c r="E3495" s="20">
        <f t="shared" si="186"/>
        <v>6520.833333333333</v>
      </c>
      <c r="F3495" s="20">
        <v>3493</v>
      </c>
      <c r="G3495" s="20">
        <v>396</v>
      </c>
      <c r="H3495" s="20">
        <v>228</v>
      </c>
      <c r="I3495" s="20">
        <v>0</v>
      </c>
      <c r="J3495" s="20">
        <v>0</v>
      </c>
      <c r="K3495" s="20">
        <v>0</v>
      </c>
      <c r="L3495" s="20">
        <v>6729</v>
      </c>
      <c r="M3495" s="20">
        <f t="shared" si="184"/>
        <v>140.1875</v>
      </c>
      <c r="N3495" s="20">
        <v>12</v>
      </c>
      <c r="O3495" s="20">
        <v>2</v>
      </c>
      <c r="P3495" s="20">
        <v>0</v>
      </c>
      <c r="Q3495" s="20">
        <v>21153</v>
      </c>
      <c r="R3495" s="20">
        <f t="shared" si="185"/>
        <v>440.6875</v>
      </c>
      <c r="S3495" s="5">
        <v>1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1</v>
      </c>
      <c r="AA3495" s="5">
        <v>0</v>
      </c>
      <c r="AB3495" s="5">
        <v>0</v>
      </c>
      <c r="AC3495" s="5">
        <v>1</v>
      </c>
      <c r="AD3495" s="5">
        <v>0</v>
      </c>
      <c r="AE3495" s="115">
        <v>7274</v>
      </c>
      <c r="AF3495" s="5">
        <v>0</v>
      </c>
    </row>
    <row r="3496" spans="1:32" x14ac:dyDescent="0.25">
      <c r="A3496" s="2">
        <v>2010</v>
      </c>
      <c r="B3496" s="1" t="s">
        <v>30</v>
      </c>
      <c r="C3496" s="20">
        <v>62</v>
      </c>
      <c r="D3496" s="20">
        <v>5105</v>
      </c>
      <c r="E3496" s="20">
        <f t="shared" si="186"/>
        <v>6861.5591397849466</v>
      </c>
      <c r="F3496" s="20">
        <v>1284</v>
      </c>
      <c r="G3496" s="20">
        <v>399</v>
      </c>
      <c r="H3496" s="20">
        <v>203</v>
      </c>
      <c r="I3496" s="20">
        <v>0</v>
      </c>
      <c r="J3496" s="20">
        <v>0</v>
      </c>
      <c r="K3496" s="20">
        <v>0</v>
      </c>
      <c r="L3496" s="20">
        <v>3517</v>
      </c>
      <c r="M3496" s="20">
        <f t="shared" si="184"/>
        <v>56.725806451612904</v>
      </c>
      <c r="N3496" s="20">
        <v>16</v>
      </c>
      <c r="O3496" s="20">
        <v>2</v>
      </c>
      <c r="P3496" s="20">
        <v>2</v>
      </c>
      <c r="Q3496" s="20">
        <v>20578</v>
      </c>
      <c r="R3496" s="20">
        <f t="shared" si="185"/>
        <v>331.90322580645159</v>
      </c>
      <c r="S3496" s="5">
        <v>1</v>
      </c>
      <c r="T3496" s="5">
        <v>0</v>
      </c>
      <c r="U3496" s="5">
        <v>1</v>
      </c>
      <c r="V3496" s="5">
        <v>0</v>
      </c>
      <c r="W3496" s="5">
        <v>0</v>
      </c>
      <c r="X3496" s="5">
        <v>0</v>
      </c>
      <c r="Y3496" s="5">
        <v>0</v>
      </c>
      <c r="Z3496" s="5">
        <v>1</v>
      </c>
      <c r="AA3496" s="5">
        <v>0</v>
      </c>
      <c r="AB3496" s="5">
        <v>0</v>
      </c>
      <c r="AC3496" s="5">
        <v>1</v>
      </c>
      <c r="AD3496" s="5">
        <v>0</v>
      </c>
      <c r="AE3496" s="115">
        <v>9549</v>
      </c>
      <c r="AF3496" s="5">
        <v>0</v>
      </c>
    </row>
    <row r="3497" spans="1:32" x14ac:dyDescent="0.25">
      <c r="A3497" s="2">
        <v>2010</v>
      </c>
      <c r="B3497" s="1" t="s">
        <v>29</v>
      </c>
      <c r="C3497" s="20">
        <v>12</v>
      </c>
      <c r="D3497" s="20">
        <v>810</v>
      </c>
      <c r="E3497" s="20">
        <f t="shared" si="186"/>
        <v>5625</v>
      </c>
      <c r="F3497" s="20">
        <v>367</v>
      </c>
      <c r="G3497" s="20">
        <v>123</v>
      </c>
      <c r="H3497" s="20">
        <v>41</v>
      </c>
      <c r="I3497" s="20">
        <v>0</v>
      </c>
      <c r="J3497" s="20">
        <v>0</v>
      </c>
      <c r="K3497" s="20">
        <v>0</v>
      </c>
      <c r="L3497" s="20">
        <v>1703</v>
      </c>
      <c r="M3497" s="20">
        <f t="shared" si="184"/>
        <v>141.91666666666666</v>
      </c>
      <c r="N3497" s="20">
        <v>8</v>
      </c>
      <c r="O3497" s="20">
        <v>2</v>
      </c>
      <c r="P3497" s="20">
        <v>0</v>
      </c>
      <c r="Q3497" s="20">
        <v>4428</v>
      </c>
      <c r="R3497" s="20">
        <f t="shared" si="185"/>
        <v>369</v>
      </c>
      <c r="S3497" s="5">
        <v>1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1</v>
      </c>
      <c r="AA3497" s="5">
        <v>0</v>
      </c>
      <c r="AB3497" s="5">
        <v>0</v>
      </c>
      <c r="AC3497" s="5">
        <v>1</v>
      </c>
      <c r="AD3497" s="5">
        <v>0</v>
      </c>
      <c r="AE3497" s="115">
        <v>1855</v>
      </c>
      <c r="AF3497" s="5">
        <v>1</v>
      </c>
    </row>
    <row r="3498" spans="1:32" x14ac:dyDescent="0.25">
      <c r="A3498" s="2">
        <v>2010</v>
      </c>
      <c r="B3498" s="1" t="s">
        <v>29</v>
      </c>
      <c r="C3498" s="20">
        <v>4</v>
      </c>
      <c r="D3498" s="20">
        <v>248</v>
      </c>
      <c r="E3498" s="20">
        <f t="shared" si="186"/>
        <v>5166.666666666667</v>
      </c>
      <c r="F3498" s="20">
        <v>420</v>
      </c>
      <c r="G3498" s="20">
        <v>0</v>
      </c>
      <c r="H3498" s="20">
        <v>0</v>
      </c>
      <c r="I3498" s="20">
        <v>0</v>
      </c>
      <c r="J3498" s="20">
        <v>0</v>
      </c>
      <c r="K3498" s="20">
        <v>0</v>
      </c>
      <c r="L3498" s="20">
        <v>1162</v>
      </c>
      <c r="M3498" s="20">
        <f t="shared" si="184"/>
        <v>290.5</v>
      </c>
      <c r="N3498" s="20">
        <v>4</v>
      </c>
      <c r="O3498" s="20">
        <v>3</v>
      </c>
      <c r="P3498" s="20">
        <v>0</v>
      </c>
      <c r="Q3498" s="20">
        <v>1955</v>
      </c>
      <c r="R3498" s="20">
        <f t="shared" si="185"/>
        <v>488.75</v>
      </c>
      <c r="S3498" s="5">
        <v>1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0</v>
      </c>
      <c r="AD3498" s="5">
        <v>0</v>
      </c>
      <c r="AE3498" s="115">
        <v>171</v>
      </c>
      <c r="AF3498" s="5">
        <v>1</v>
      </c>
    </row>
    <row r="3499" spans="1:32" x14ac:dyDescent="0.25">
      <c r="A3499" s="2">
        <v>2010</v>
      </c>
      <c r="B3499" s="1" t="s">
        <v>30</v>
      </c>
      <c r="C3499" s="20">
        <v>17</v>
      </c>
      <c r="D3499" s="20">
        <v>959</v>
      </c>
      <c r="E3499" s="20">
        <f t="shared" si="186"/>
        <v>4700.9803921568628</v>
      </c>
      <c r="F3499" s="20">
        <v>1100</v>
      </c>
      <c r="G3499" s="20">
        <v>46</v>
      </c>
      <c r="H3499" s="20">
        <v>38</v>
      </c>
      <c r="I3499" s="20">
        <v>0</v>
      </c>
      <c r="J3499" s="20">
        <v>0</v>
      </c>
      <c r="K3499" s="20">
        <v>0</v>
      </c>
      <c r="L3499" s="20">
        <v>1406</v>
      </c>
      <c r="M3499" s="20">
        <f t="shared" si="184"/>
        <v>82.705882352941174</v>
      </c>
      <c r="N3499" s="20">
        <v>7</v>
      </c>
      <c r="O3499" s="20">
        <v>0</v>
      </c>
      <c r="P3499" s="20">
        <v>0</v>
      </c>
      <c r="Q3499" s="20">
        <v>2189</v>
      </c>
      <c r="R3499" s="20">
        <f t="shared" si="185"/>
        <v>128.76470588235293</v>
      </c>
      <c r="S3499" s="5">
        <v>1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1</v>
      </c>
      <c r="AA3499" s="5">
        <v>0</v>
      </c>
      <c r="AB3499" s="5">
        <v>0</v>
      </c>
      <c r="AC3499" s="5">
        <v>1</v>
      </c>
      <c r="AD3499" s="5">
        <v>0</v>
      </c>
      <c r="AE3499" s="115">
        <v>1936</v>
      </c>
      <c r="AF3499" s="5">
        <v>0</v>
      </c>
    </row>
    <row r="3500" spans="1:32" x14ac:dyDescent="0.25">
      <c r="A3500" s="2">
        <v>2010</v>
      </c>
      <c r="B3500" s="1" t="s">
        <v>30</v>
      </c>
      <c r="C3500" s="20">
        <v>50</v>
      </c>
      <c r="D3500" s="20">
        <v>3195</v>
      </c>
      <c r="E3500" s="20">
        <f t="shared" si="186"/>
        <v>5325</v>
      </c>
      <c r="F3500" s="20">
        <v>2506</v>
      </c>
      <c r="G3500" s="20">
        <v>488</v>
      </c>
      <c r="H3500" s="20">
        <v>241</v>
      </c>
      <c r="I3500" s="20">
        <v>0</v>
      </c>
      <c r="J3500" s="20">
        <v>0</v>
      </c>
      <c r="K3500" s="20">
        <v>0</v>
      </c>
      <c r="L3500" s="20">
        <v>2706</v>
      </c>
      <c r="M3500" s="20">
        <f t="shared" si="184"/>
        <v>54.12</v>
      </c>
      <c r="N3500" s="20">
        <v>10</v>
      </c>
      <c r="O3500" s="20">
        <v>3</v>
      </c>
      <c r="P3500" s="20">
        <v>1</v>
      </c>
      <c r="Q3500" s="20">
        <v>9375</v>
      </c>
      <c r="R3500" s="20">
        <f t="shared" si="185"/>
        <v>187.5</v>
      </c>
      <c r="S3500" s="5">
        <v>1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1</v>
      </c>
      <c r="AA3500" s="5">
        <v>0</v>
      </c>
      <c r="AB3500" s="5">
        <v>0</v>
      </c>
      <c r="AC3500" s="5">
        <v>1</v>
      </c>
      <c r="AD3500" s="5">
        <v>0</v>
      </c>
      <c r="AE3500" s="115">
        <v>7630</v>
      </c>
      <c r="AF3500" s="5">
        <v>1</v>
      </c>
    </row>
    <row r="3501" spans="1:32" x14ac:dyDescent="0.25">
      <c r="A3501" s="2">
        <v>2010</v>
      </c>
      <c r="B3501" s="1" t="s">
        <v>29</v>
      </c>
      <c r="C3501" s="20">
        <v>70</v>
      </c>
      <c r="D3501" s="20">
        <v>5880</v>
      </c>
      <c r="E3501" s="20">
        <f t="shared" si="186"/>
        <v>7000</v>
      </c>
      <c r="F3501" s="20">
        <v>1417</v>
      </c>
      <c r="G3501" s="20">
        <v>653</v>
      </c>
      <c r="H3501" s="20">
        <v>202</v>
      </c>
      <c r="I3501" s="20">
        <v>0</v>
      </c>
      <c r="J3501" s="20">
        <v>0</v>
      </c>
      <c r="K3501" s="20">
        <v>0</v>
      </c>
      <c r="L3501" s="20">
        <v>3019</v>
      </c>
      <c r="M3501" s="20">
        <f t="shared" si="184"/>
        <v>43.128571428571426</v>
      </c>
      <c r="N3501" s="20">
        <v>13</v>
      </c>
      <c r="O3501" s="20">
        <v>2</v>
      </c>
      <c r="P3501" s="20">
        <v>3</v>
      </c>
      <c r="Q3501" s="20">
        <v>29777</v>
      </c>
      <c r="R3501" s="20">
        <f t="shared" si="185"/>
        <v>425.3857142857143</v>
      </c>
      <c r="S3501" s="5">
        <v>1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1</v>
      </c>
      <c r="AA3501" s="5">
        <v>0</v>
      </c>
      <c r="AB3501" s="5">
        <v>0</v>
      </c>
      <c r="AC3501" s="5">
        <v>1</v>
      </c>
      <c r="AD3501" s="5">
        <v>0</v>
      </c>
      <c r="AE3501" s="115">
        <v>13068</v>
      </c>
      <c r="AF3501" s="5">
        <v>1</v>
      </c>
    </row>
    <row r="3502" spans="1:32" x14ac:dyDescent="0.25">
      <c r="A3502" s="2">
        <v>2010</v>
      </c>
      <c r="B3502" s="1" t="s">
        <v>29</v>
      </c>
      <c r="C3502" s="20">
        <v>2</v>
      </c>
      <c r="D3502" s="20">
        <v>40</v>
      </c>
      <c r="E3502" s="20">
        <f t="shared" si="186"/>
        <v>1666.6666666666667</v>
      </c>
      <c r="F3502" s="20">
        <v>1331</v>
      </c>
      <c r="G3502" s="20">
        <v>68</v>
      </c>
      <c r="H3502" s="20">
        <v>20</v>
      </c>
      <c r="I3502" s="20">
        <v>0</v>
      </c>
      <c r="J3502" s="20">
        <v>0</v>
      </c>
      <c r="K3502" s="20">
        <v>0</v>
      </c>
      <c r="L3502" s="20">
        <v>545</v>
      </c>
      <c r="M3502" s="20">
        <f t="shared" si="184"/>
        <v>272.5</v>
      </c>
      <c r="N3502" s="20">
        <v>0</v>
      </c>
      <c r="O3502" s="20">
        <v>3</v>
      </c>
      <c r="P3502" s="20">
        <v>3</v>
      </c>
      <c r="Q3502" s="20">
        <v>10680</v>
      </c>
      <c r="R3502" s="20">
        <f t="shared" si="185"/>
        <v>5340</v>
      </c>
      <c r="S3502" s="5">
        <v>1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  <c r="Z3502" s="5">
        <v>1</v>
      </c>
      <c r="AA3502" s="5">
        <v>0</v>
      </c>
      <c r="AB3502" s="5">
        <v>0</v>
      </c>
      <c r="AC3502" s="5">
        <v>1</v>
      </c>
      <c r="AD3502" s="5">
        <v>0</v>
      </c>
      <c r="AE3502" s="115">
        <v>2186</v>
      </c>
      <c r="AF3502" s="5">
        <v>0</v>
      </c>
    </row>
    <row r="3503" spans="1:32" x14ac:dyDescent="0.25">
      <c r="A3503" s="2">
        <v>2010</v>
      </c>
      <c r="B3503" s="1" t="s">
        <v>29</v>
      </c>
      <c r="C3503" s="20">
        <v>90</v>
      </c>
      <c r="D3503" s="20">
        <v>6040</v>
      </c>
      <c r="E3503" s="20">
        <f t="shared" si="186"/>
        <v>5592.5925925925922</v>
      </c>
      <c r="F3503" s="20">
        <v>0</v>
      </c>
      <c r="G3503" s="20">
        <v>923</v>
      </c>
      <c r="H3503" s="20">
        <v>428</v>
      </c>
      <c r="I3503" s="20">
        <v>0</v>
      </c>
      <c r="J3503" s="20">
        <v>0</v>
      </c>
      <c r="K3503" s="20">
        <v>0</v>
      </c>
      <c r="L3503" s="20">
        <v>5632</v>
      </c>
      <c r="M3503" s="20">
        <f t="shared" ref="M3503:M3566" si="187">L3503/C3503</f>
        <v>62.577777777777776</v>
      </c>
      <c r="N3503" s="20">
        <v>17</v>
      </c>
      <c r="O3503" s="20">
        <v>4</v>
      </c>
      <c r="P3503" s="20">
        <v>1</v>
      </c>
      <c r="Q3503" s="20">
        <v>10605</v>
      </c>
      <c r="R3503" s="20">
        <f t="shared" ref="R3503:R3566" si="188">Q3503/C3503</f>
        <v>117.83333333333333</v>
      </c>
      <c r="S3503" s="5">
        <v>0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1</v>
      </c>
      <c r="AA3503" s="5">
        <v>0</v>
      </c>
      <c r="AB3503" s="5">
        <v>0</v>
      </c>
      <c r="AC3503" s="5">
        <v>1</v>
      </c>
      <c r="AD3503" s="5">
        <v>0</v>
      </c>
      <c r="AE3503" s="115">
        <v>16873</v>
      </c>
      <c r="AF3503" s="5">
        <v>1</v>
      </c>
    </row>
    <row r="3504" spans="1:32" x14ac:dyDescent="0.25">
      <c r="A3504" s="2">
        <v>2010</v>
      </c>
      <c r="B3504" s="1" t="s">
        <v>29</v>
      </c>
      <c r="C3504" s="20">
        <v>38</v>
      </c>
      <c r="D3504" s="20">
        <v>3319</v>
      </c>
      <c r="E3504" s="20">
        <f t="shared" si="186"/>
        <v>7278.5087719298244</v>
      </c>
      <c r="F3504" s="20">
        <v>0</v>
      </c>
      <c r="G3504" s="20">
        <v>369</v>
      </c>
      <c r="H3504" s="20">
        <v>159</v>
      </c>
      <c r="I3504" s="20">
        <v>0</v>
      </c>
      <c r="J3504" s="20">
        <v>0</v>
      </c>
      <c r="K3504" s="20">
        <v>0</v>
      </c>
      <c r="L3504" s="20">
        <v>3980</v>
      </c>
      <c r="M3504" s="20">
        <f t="shared" si="187"/>
        <v>104.73684210526316</v>
      </c>
      <c r="N3504" s="20">
        <v>0</v>
      </c>
      <c r="O3504" s="20">
        <v>2</v>
      </c>
      <c r="P3504" s="20">
        <v>2</v>
      </c>
      <c r="Q3504" s="20">
        <v>4744</v>
      </c>
      <c r="R3504" s="20">
        <f t="shared" si="188"/>
        <v>124.84210526315789</v>
      </c>
      <c r="S3504" s="5">
        <v>0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1</v>
      </c>
      <c r="AA3504" s="5">
        <v>0</v>
      </c>
      <c r="AB3504" s="5">
        <v>0</v>
      </c>
      <c r="AC3504" s="5">
        <v>1</v>
      </c>
      <c r="AD3504" s="5">
        <v>0</v>
      </c>
      <c r="AE3504" s="115">
        <v>3538</v>
      </c>
      <c r="AF3504" s="5">
        <v>1</v>
      </c>
    </row>
    <row r="3505" spans="1:32" x14ac:dyDescent="0.25">
      <c r="A3505" s="2">
        <v>2010</v>
      </c>
      <c r="B3505" s="1" t="s">
        <v>30</v>
      </c>
      <c r="C3505" s="20">
        <v>31</v>
      </c>
      <c r="D3505" s="20">
        <v>2024</v>
      </c>
      <c r="E3505" s="20">
        <f t="shared" si="186"/>
        <v>5440.8602150537636</v>
      </c>
      <c r="F3505" s="20">
        <v>1280</v>
      </c>
      <c r="G3505" s="20">
        <v>212</v>
      </c>
      <c r="H3505" s="20">
        <v>101</v>
      </c>
      <c r="I3505" s="20">
        <v>0</v>
      </c>
      <c r="J3505" s="20">
        <v>0</v>
      </c>
      <c r="K3505" s="20">
        <v>0</v>
      </c>
      <c r="L3505" s="20">
        <v>3713</v>
      </c>
      <c r="M3505" s="20">
        <f t="shared" si="187"/>
        <v>119.7741935483871</v>
      </c>
      <c r="N3505" s="20">
        <v>13</v>
      </c>
      <c r="O3505" s="20">
        <v>2</v>
      </c>
      <c r="P3505" s="20">
        <v>1</v>
      </c>
      <c r="Q3505" s="20">
        <v>30278</v>
      </c>
      <c r="R3505" s="20">
        <f t="shared" si="188"/>
        <v>976.70967741935488</v>
      </c>
      <c r="S3505" s="5">
        <v>1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1</v>
      </c>
      <c r="AA3505" s="5">
        <v>0</v>
      </c>
      <c r="AB3505" s="5">
        <v>0</v>
      </c>
      <c r="AC3505" s="5">
        <v>1</v>
      </c>
      <c r="AD3505" s="5">
        <v>0</v>
      </c>
      <c r="AE3505" s="115">
        <v>5532</v>
      </c>
      <c r="AF3505" s="5">
        <v>0</v>
      </c>
    </row>
    <row r="3506" spans="1:32" x14ac:dyDescent="0.25">
      <c r="A3506" s="2">
        <v>2010</v>
      </c>
      <c r="B3506" s="1" t="s">
        <v>29</v>
      </c>
      <c r="C3506" s="20">
        <v>8</v>
      </c>
      <c r="D3506" s="20">
        <v>433</v>
      </c>
      <c r="E3506" s="20">
        <f t="shared" si="186"/>
        <v>4510.416666666667</v>
      </c>
      <c r="F3506" s="20">
        <v>313</v>
      </c>
      <c r="G3506" s="20">
        <v>0</v>
      </c>
      <c r="H3506" s="20">
        <v>0</v>
      </c>
      <c r="I3506" s="20">
        <v>0</v>
      </c>
      <c r="J3506" s="20">
        <v>0</v>
      </c>
      <c r="K3506" s="20">
        <v>0</v>
      </c>
      <c r="L3506" s="20">
        <v>1640</v>
      </c>
      <c r="M3506" s="20">
        <f t="shared" si="187"/>
        <v>205</v>
      </c>
      <c r="N3506" s="20">
        <v>8</v>
      </c>
      <c r="O3506" s="20">
        <v>1</v>
      </c>
      <c r="P3506" s="20">
        <v>0</v>
      </c>
      <c r="Q3506" s="20">
        <v>1218</v>
      </c>
      <c r="R3506" s="20">
        <f t="shared" si="188"/>
        <v>152.25</v>
      </c>
      <c r="S3506" s="5">
        <v>1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0</v>
      </c>
      <c r="AD3506" s="5">
        <v>0</v>
      </c>
      <c r="AE3506" s="115">
        <v>768</v>
      </c>
      <c r="AF3506" s="5">
        <v>0</v>
      </c>
    </row>
    <row r="3507" spans="1:32" x14ac:dyDescent="0.25">
      <c r="A3507" s="2">
        <v>2010</v>
      </c>
      <c r="B3507" s="1" t="s">
        <v>30</v>
      </c>
      <c r="C3507" s="20">
        <v>39</v>
      </c>
      <c r="D3507" s="20">
        <v>5788</v>
      </c>
      <c r="E3507" s="20">
        <f t="shared" si="186"/>
        <v>12367.521367521367</v>
      </c>
      <c r="F3507" s="20">
        <v>865</v>
      </c>
      <c r="G3507" s="20">
        <v>325</v>
      </c>
      <c r="H3507" s="20">
        <v>132</v>
      </c>
      <c r="I3507" s="20">
        <v>0</v>
      </c>
      <c r="J3507" s="20">
        <v>0</v>
      </c>
      <c r="K3507" s="20">
        <v>0</v>
      </c>
      <c r="L3507" s="20">
        <v>2437</v>
      </c>
      <c r="M3507" s="20">
        <f t="shared" si="187"/>
        <v>62.487179487179489</v>
      </c>
      <c r="N3507" s="20">
        <v>8</v>
      </c>
      <c r="O3507" s="20">
        <v>2</v>
      </c>
      <c r="P3507" s="20">
        <v>2</v>
      </c>
      <c r="Q3507" s="20">
        <v>31963</v>
      </c>
      <c r="R3507" s="20">
        <f t="shared" si="188"/>
        <v>819.56410256410254</v>
      </c>
      <c r="S3507" s="5">
        <v>1</v>
      </c>
      <c r="T3507" s="5">
        <v>0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  <c r="Z3507" s="5">
        <v>1</v>
      </c>
      <c r="AA3507" s="5">
        <v>0</v>
      </c>
      <c r="AB3507" s="5">
        <v>0</v>
      </c>
      <c r="AC3507" s="5">
        <v>1</v>
      </c>
      <c r="AD3507" s="5">
        <v>0</v>
      </c>
      <c r="AE3507" s="115">
        <v>10132</v>
      </c>
      <c r="AF3507" s="5">
        <v>1</v>
      </c>
    </row>
    <row r="3508" spans="1:32" x14ac:dyDescent="0.25">
      <c r="A3508" s="2">
        <v>2010</v>
      </c>
      <c r="B3508" s="1" t="s">
        <v>29</v>
      </c>
      <c r="C3508" s="20">
        <v>65</v>
      </c>
      <c r="D3508" s="20">
        <v>6944</v>
      </c>
      <c r="E3508" s="20">
        <f t="shared" si="186"/>
        <v>8902.5641025641035</v>
      </c>
      <c r="F3508" s="20">
        <v>2392</v>
      </c>
      <c r="G3508" s="20">
        <v>741</v>
      </c>
      <c r="H3508" s="20">
        <v>217</v>
      </c>
      <c r="I3508" s="20">
        <v>0</v>
      </c>
      <c r="J3508" s="20">
        <v>0</v>
      </c>
      <c r="K3508" s="20">
        <v>0</v>
      </c>
      <c r="L3508" s="20">
        <v>6191</v>
      </c>
      <c r="M3508" s="20">
        <f t="shared" si="187"/>
        <v>95.246153846153845</v>
      </c>
      <c r="N3508" s="20">
        <v>18</v>
      </c>
      <c r="O3508" s="20">
        <v>4</v>
      </c>
      <c r="P3508" s="20">
        <v>1</v>
      </c>
      <c r="Q3508" s="20">
        <v>35105</v>
      </c>
      <c r="R3508" s="20">
        <f t="shared" si="188"/>
        <v>540.07692307692309</v>
      </c>
      <c r="S3508" s="5">
        <v>1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1</v>
      </c>
      <c r="AA3508" s="5">
        <v>0</v>
      </c>
      <c r="AB3508" s="5">
        <v>0</v>
      </c>
      <c r="AC3508" s="5">
        <v>1</v>
      </c>
      <c r="AD3508" s="5">
        <v>0</v>
      </c>
      <c r="AE3508" s="115">
        <v>20281</v>
      </c>
      <c r="AF3508" s="5">
        <v>1</v>
      </c>
    </row>
    <row r="3509" spans="1:32" x14ac:dyDescent="0.25">
      <c r="A3509" s="2">
        <v>2010</v>
      </c>
      <c r="B3509" s="1" t="s">
        <v>30</v>
      </c>
      <c r="C3509" s="20">
        <v>62</v>
      </c>
      <c r="D3509" s="20">
        <v>5588</v>
      </c>
      <c r="E3509" s="20">
        <f t="shared" si="186"/>
        <v>7510.7526881720432</v>
      </c>
      <c r="F3509" s="20">
        <v>2174</v>
      </c>
      <c r="G3509" s="20">
        <v>390</v>
      </c>
      <c r="H3509" s="20">
        <v>171</v>
      </c>
      <c r="I3509" s="20">
        <v>0</v>
      </c>
      <c r="J3509" s="20">
        <v>0</v>
      </c>
      <c r="K3509" s="20">
        <v>0</v>
      </c>
      <c r="L3509" s="20">
        <v>4184</v>
      </c>
      <c r="M3509" s="20">
        <f t="shared" si="187"/>
        <v>67.483870967741936</v>
      </c>
      <c r="N3509" s="20">
        <v>22</v>
      </c>
      <c r="O3509" s="20">
        <v>3</v>
      </c>
      <c r="P3509" s="20">
        <v>2</v>
      </c>
      <c r="Q3509" s="20">
        <v>44031</v>
      </c>
      <c r="R3509" s="20">
        <f t="shared" si="188"/>
        <v>710.17741935483866</v>
      </c>
      <c r="S3509" s="5">
        <v>1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1</v>
      </c>
      <c r="AA3509" s="5">
        <v>0</v>
      </c>
      <c r="AB3509" s="5">
        <v>0</v>
      </c>
      <c r="AC3509" s="5">
        <v>1</v>
      </c>
      <c r="AD3509" s="5">
        <v>0</v>
      </c>
      <c r="AE3509" s="115">
        <v>13075</v>
      </c>
      <c r="AF3509" s="5">
        <v>1</v>
      </c>
    </row>
    <row r="3510" spans="1:32" x14ac:dyDescent="0.25">
      <c r="A3510" s="2">
        <v>2010</v>
      </c>
      <c r="B3510" s="1" t="s">
        <v>29</v>
      </c>
      <c r="C3510" s="20">
        <v>5</v>
      </c>
      <c r="D3510" s="20">
        <v>213</v>
      </c>
      <c r="E3510" s="20">
        <f t="shared" si="186"/>
        <v>3550.0000000000005</v>
      </c>
      <c r="F3510" s="20">
        <v>933</v>
      </c>
      <c r="G3510" s="20">
        <v>0</v>
      </c>
      <c r="H3510" s="20">
        <v>0</v>
      </c>
      <c r="I3510" s="20">
        <v>0</v>
      </c>
      <c r="J3510" s="20">
        <v>0</v>
      </c>
      <c r="K3510" s="20">
        <v>0</v>
      </c>
      <c r="L3510" s="20">
        <v>535</v>
      </c>
      <c r="M3510" s="20">
        <f t="shared" si="187"/>
        <v>107</v>
      </c>
      <c r="N3510" s="20">
        <v>3</v>
      </c>
      <c r="O3510" s="20">
        <v>1</v>
      </c>
      <c r="P3510" s="20">
        <v>0</v>
      </c>
      <c r="Q3510" s="20">
        <v>6827</v>
      </c>
      <c r="R3510" s="20">
        <f t="shared" si="188"/>
        <v>1365.4</v>
      </c>
      <c r="S3510" s="5">
        <v>1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115">
        <v>4833</v>
      </c>
      <c r="AF3510" s="5">
        <v>0</v>
      </c>
    </row>
    <row r="3511" spans="1:32" x14ac:dyDescent="0.25">
      <c r="A3511" s="2">
        <v>2010</v>
      </c>
      <c r="B3511" s="1" t="s">
        <v>29</v>
      </c>
      <c r="C3511" s="20">
        <v>40</v>
      </c>
      <c r="D3511" s="20">
        <v>2944</v>
      </c>
      <c r="E3511" s="20">
        <f t="shared" si="186"/>
        <v>6133.333333333333</v>
      </c>
      <c r="F3511" s="20">
        <v>685</v>
      </c>
      <c r="G3511" s="20">
        <v>156</v>
      </c>
      <c r="H3511" s="20">
        <v>63</v>
      </c>
      <c r="I3511" s="20">
        <v>0</v>
      </c>
      <c r="J3511" s="20">
        <v>0</v>
      </c>
      <c r="K3511" s="20">
        <v>0</v>
      </c>
      <c r="L3511" s="20">
        <v>2296</v>
      </c>
      <c r="M3511" s="20">
        <f t="shared" si="187"/>
        <v>57.4</v>
      </c>
      <c r="N3511" s="20">
        <v>13</v>
      </c>
      <c r="O3511" s="20">
        <v>2</v>
      </c>
      <c r="P3511" s="20">
        <v>0</v>
      </c>
      <c r="Q3511" s="20">
        <v>13408</v>
      </c>
      <c r="R3511" s="20">
        <f t="shared" si="188"/>
        <v>335.2</v>
      </c>
      <c r="S3511" s="5">
        <v>1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1</v>
      </c>
      <c r="Z3511" s="5">
        <v>1</v>
      </c>
      <c r="AA3511" s="5">
        <v>0</v>
      </c>
      <c r="AB3511" s="5">
        <v>0</v>
      </c>
      <c r="AC3511" s="5">
        <v>1</v>
      </c>
      <c r="AD3511" s="5">
        <v>0</v>
      </c>
      <c r="AE3511" s="115">
        <v>5352</v>
      </c>
      <c r="AF3511" s="5">
        <v>1</v>
      </c>
    </row>
    <row r="3512" spans="1:32" x14ac:dyDescent="0.25">
      <c r="A3512" s="2">
        <v>2010</v>
      </c>
      <c r="B3512" s="1" t="s">
        <v>30</v>
      </c>
      <c r="C3512" s="20">
        <v>3</v>
      </c>
      <c r="D3512" s="20">
        <v>201</v>
      </c>
      <c r="E3512" s="20">
        <f t="shared" si="186"/>
        <v>5583.333333333333</v>
      </c>
      <c r="F3512" s="20">
        <v>195</v>
      </c>
      <c r="G3512" s="20">
        <v>0</v>
      </c>
      <c r="H3512" s="20">
        <v>0</v>
      </c>
      <c r="I3512" s="20">
        <v>0</v>
      </c>
      <c r="J3512" s="20">
        <v>0</v>
      </c>
      <c r="K3512" s="20">
        <v>0</v>
      </c>
      <c r="L3512" s="20">
        <v>220</v>
      </c>
      <c r="M3512" s="20">
        <f t="shared" si="187"/>
        <v>73.333333333333329</v>
      </c>
      <c r="N3512" s="20">
        <v>2</v>
      </c>
      <c r="O3512" s="20">
        <v>1</v>
      </c>
      <c r="P3512" s="20">
        <v>0</v>
      </c>
      <c r="Q3512" s="20">
        <v>591</v>
      </c>
      <c r="R3512" s="20">
        <f t="shared" si="188"/>
        <v>197</v>
      </c>
      <c r="S3512" s="5">
        <v>1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0</v>
      </c>
      <c r="AD3512" s="5">
        <v>0</v>
      </c>
      <c r="AE3512" s="115">
        <v>273</v>
      </c>
      <c r="AF3512" s="5">
        <v>1</v>
      </c>
    </row>
    <row r="3513" spans="1:32" x14ac:dyDescent="0.25">
      <c r="A3513" s="2">
        <v>2010</v>
      </c>
      <c r="B3513" s="1" t="s">
        <v>29</v>
      </c>
      <c r="C3513" s="20">
        <v>3</v>
      </c>
      <c r="D3513" s="20">
        <v>164</v>
      </c>
      <c r="E3513" s="20">
        <f t="shared" si="186"/>
        <v>4555.5555555555557</v>
      </c>
      <c r="F3513" s="20">
        <v>740</v>
      </c>
      <c r="G3513" s="20">
        <v>0</v>
      </c>
      <c r="H3513" s="20">
        <v>0</v>
      </c>
      <c r="I3513" s="20">
        <v>0</v>
      </c>
      <c r="J3513" s="20">
        <v>0</v>
      </c>
      <c r="K3513" s="20">
        <v>0</v>
      </c>
      <c r="L3513" s="20">
        <v>272</v>
      </c>
      <c r="M3513" s="20">
        <f t="shared" si="187"/>
        <v>90.666666666666671</v>
      </c>
      <c r="N3513" s="20">
        <v>1</v>
      </c>
      <c r="O3513" s="20">
        <v>2</v>
      </c>
      <c r="P3513" s="20">
        <v>0</v>
      </c>
      <c r="Q3513" s="20">
        <v>1193</v>
      </c>
      <c r="R3513" s="20">
        <f t="shared" si="188"/>
        <v>397.66666666666669</v>
      </c>
      <c r="S3513" s="5">
        <v>1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0</v>
      </c>
      <c r="AD3513" s="5">
        <v>0</v>
      </c>
      <c r="AE3513" s="115">
        <v>2856</v>
      </c>
      <c r="AF3513" s="5">
        <v>1</v>
      </c>
    </row>
    <row r="3514" spans="1:32" x14ac:dyDescent="0.25">
      <c r="A3514" s="2">
        <v>2010</v>
      </c>
      <c r="B3514" s="1" t="s">
        <v>30</v>
      </c>
      <c r="C3514" s="20">
        <v>22</v>
      </c>
      <c r="D3514" s="20">
        <v>518</v>
      </c>
      <c r="E3514" s="20">
        <f t="shared" si="186"/>
        <v>1962.1212121212122</v>
      </c>
      <c r="F3514" s="103">
        <v>2337</v>
      </c>
      <c r="G3514" s="20">
        <v>60</v>
      </c>
      <c r="H3514" s="20">
        <v>50</v>
      </c>
      <c r="I3514" s="20">
        <v>0</v>
      </c>
      <c r="J3514" s="20">
        <v>0</v>
      </c>
      <c r="K3514" s="20">
        <v>0</v>
      </c>
      <c r="L3514" s="20">
        <v>728</v>
      </c>
      <c r="M3514" s="20">
        <f t="shared" si="187"/>
        <v>33.090909090909093</v>
      </c>
      <c r="N3514" s="20">
        <v>7</v>
      </c>
      <c r="O3514" s="20">
        <v>3</v>
      </c>
      <c r="P3514" s="20">
        <v>0</v>
      </c>
      <c r="Q3514" s="20">
        <v>17477</v>
      </c>
      <c r="R3514" s="20">
        <f t="shared" si="188"/>
        <v>794.40909090909088</v>
      </c>
      <c r="S3514" s="5">
        <v>1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1</v>
      </c>
      <c r="AA3514" s="5">
        <v>0</v>
      </c>
      <c r="AB3514" s="5">
        <v>0</v>
      </c>
      <c r="AC3514" s="5">
        <v>1</v>
      </c>
      <c r="AD3514" s="5">
        <v>0</v>
      </c>
      <c r="AE3514" s="115">
        <v>1102</v>
      </c>
      <c r="AF3514" s="5">
        <v>0</v>
      </c>
    </row>
    <row r="3515" spans="1:32" x14ac:dyDescent="0.25">
      <c r="A3515" s="2">
        <v>2010</v>
      </c>
      <c r="B3515" s="1" t="s">
        <v>30</v>
      </c>
      <c r="C3515" s="20">
        <v>23</v>
      </c>
      <c r="D3515" s="20">
        <v>1267</v>
      </c>
      <c r="E3515" s="20">
        <f t="shared" si="186"/>
        <v>4590.579710144928</v>
      </c>
      <c r="F3515" s="103">
        <v>4934</v>
      </c>
      <c r="G3515" s="20">
        <v>196</v>
      </c>
      <c r="H3515" s="20">
        <v>135</v>
      </c>
      <c r="I3515" s="20">
        <v>0</v>
      </c>
      <c r="J3515" s="20">
        <v>0</v>
      </c>
      <c r="K3515" s="20">
        <v>0</v>
      </c>
      <c r="L3515" s="20">
        <v>2778</v>
      </c>
      <c r="M3515" s="20">
        <f t="shared" si="187"/>
        <v>120.78260869565217</v>
      </c>
      <c r="N3515" s="20">
        <v>15</v>
      </c>
      <c r="O3515" s="20">
        <v>3</v>
      </c>
      <c r="P3515" s="20">
        <v>0</v>
      </c>
      <c r="Q3515" s="20">
        <v>7949</v>
      </c>
      <c r="R3515" s="20">
        <f t="shared" si="188"/>
        <v>345.60869565217394</v>
      </c>
      <c r="S3515" s="5">
        <v>1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1</v>
      </c>
      <c r="AA3515" s="5">
        <v>0</v>
      </c>
      <c r="AB3515" s="5">
        <v>0</v>
      </c>
      <c r="AC3515" s="5">
        <v>1</v>
      </c>
      <c r="AD3515" s="5">
        <v>0</v>
      </c>
      <c r="AE3515" s="115">
        <v>3107</v>
      </c>
      <c r="AF3515" s="5">
        <v>0</v>
      </c>
    </row>
    <row r="3516" spans="1:32" x14ac:dyDescent="0.25">
      <c r="A3516" s="2">
        <v>2010</v>
      </c>
      <c r="B3516" s="1" t="s">
        <v>30</v>
      </c>
      <c r="C3516" s="20">
        <v>73</v>
      </c>
      <c r="D3516" s="20">
        <v>4594</v>
      </c>
      <c r="E3516" s="20">
        <f t="shared" si="186"/>
        <v>5244.2922374429227</v>
      </c>
      <c r="F3516" s="103">
        <v>2892</v>
      </c>
      <c r="G3516" s="20">
        <v>750</v>
      </c>
      <c r="H3516" s="20">
        <v>309</v>
      </c>
      <c r="I3516" s="20">
        <v>0</v>
      </c>
      <c r="J3516" s="20">
        <v>0</v>
      </c>
      <c r="K3516" s="20">
        <v>0</v>
      </c>
      <c r="L3516" s="20">
        <v>7706</v>
      </c>
      <c r="M3516" s="20">
        <f t="shared" si="187"/>
        <v>105.56164383561644</v>
      </c>
      <c r="N3516" s="20">
        <v>24</v>
      </c>
      <c r="O3516" s="20">
        <v>4</v>
      </c>
      <c r="P3516" s="20">
        <v>0</v>
      </c>
      <c r="Q3516" s="20">
        <v>23587</v>
      </c>
      <c r="R3516" s="20">
        <f t="shared" si="188"/>
        <v>323.10958904109589</v>
      </c>
      <c r="S3516" s="5">
        <v>1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1</v>
      </c>
      <c r="AA3516" s="5">
        <v>0</v>
      </c>
      <c r="AB3516" s="5">
        <v>0</v>
      </c>
      <c r="AC3516" s="5">
        <v>1</v>
      </c>
      <c r="AD3516" s="5">
        <v>0</v>
      </c>
      <c r="AE3516" s="115">
        <v>9135</v>
      </c>
      <c r="AF3516" s="5">
        <v>1</v>
      </c>
    </row>
    <row r="3517" spans="1:32" x14ac:dyDescent="0.25">
      <c r="A3517" s="2">
        <v>2010</v>
      </c>
      <c r="B3517" s="1" t="s">
        <v>29</v>
      </c>
      <c r="C3517" s="20">
        <v>49</v>
      </c>
      <c r="D3517" s="20">
        <v>4279</v>
      </c>
      <c r="E3517" s="20">
        <f t="shared" si="186"/>
        <v>7277.2108843537417</v>
      </c>
      <c r="F3517" s="103">
        <v>2983</v>
      </c>
      <c r="G3517" s="20">
        <v>514</v>
      </c>
      <c r="H3517" s="20">
        <v>230</v>
      </c>
      <c r="I3517" s="20">
        <v>0</v>
      </c>
      <c r="J3517" s="20">
        <v>0</v>
      </c>
      <c r="K3517" s="20">
        <v>0</v>
      </c>
      <c r="L3517" s="20">
        <v>3355</v>
      </c>
      <c r="M3517" s="20">
        <f t="shared" si="187"/>
        <v>68.469387755102048</v>
      </c>
      <c r="N3517" s="20">
        <v>15</v>
      </c>
      <c r="O3517" s="20">
        <v>3</v>
      </c>
      <c r="P3517" s="20">
        <v>2</v>
      </c>
      <c r="Q3517" s="20">
        <v>39864</v>
      </c>
      <c r="R3517" s="20">
        <f t="shared" si="188"/>
        <v>813.55102040816325</v>
      </c>
      <c r="S3517" s="5">
        <v>1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1</v>
      </c>
      <c r="AA3517" s="5">
        <v>0</v>
      </c>
      <c r="AB3517" s="5">
        <v>0</v>
      </c>
      <c r="AC3517" s="5">
        <v>1</v>
      </c>
      <c r="AD3517" s="5">
        <v>0</v>
      </c>
      <c r="AE3517" s="115">
        <v>10426</v>
      </c>
      <c r="AF3517" s="5">
        <v>0</v>
      </c>
    </row>
    <row r="3518" spans="1:32" x14ac:dyDescent="0.25">
      <c r="A3518" s="2">
        <v>2010</v>
      </c>
      <c r="B3518" s="1" t="s">
        <v>29</v>
      </c>
      <c r="C3518" s="20">
        <v>44</v>
      </c>
      <c r="D3518" s="20">
        <v>2958</v>
      </c>
      <c r="E3518" s="20">
        <f t="shared" si="186"/>
        <v>5602.2727272727279</v>
      </c>
      <c r="F3518" s="103">
        <v>2106</v>
      </c>
      <c r="G3518" s="20">
        <v>336</v>
      </c>
      <c r="H3518" s="20">
        <v>156</v>
      </c>
      <c r="I3518" s="20">
        <v>0</v>
      </c>
      <c r="J3518" s="20">
        <v>0</v>
      </c>
      <c r="K3518" s="20">
        <v>0</v>
      </c>
      <c r="L3518" s="20">
        <v>3137</v>
      </c>
      <c r="M3518" s="20">
        <f t="shared" si="187"/>
        <v>71.295454545454547</v>
      </c>
      <c r="N3518" s="20">
        <v>13</v>
      </c>
      <c r="O3518" s="20">
        <v>6</v>
      </c>
      <c r="P3518" s="20">
        <v>1</v>
      </c>
      <c r="Q3518" s="20">
        <v>19665</v>
      </c>
      <c r="R3518" s="20">
        <f t="shared" si="188"/>
        <v>446.93181818181819</v>
      </c>
      <c r="S3518" s="5">
        <v>1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1</v>
      </c>
      <c r="AA3518" s="5">
        <v>0</v>
      </c>
      <c r="AB3518" s="5">
        <v>0</v>
      </c>
      <c r="AC3518" s="5">
        <v>1</v>
      </c>
      <c r="AD3518" s="5">
        <v>0</v>
      </c>
      <c r="AE3518" s="115">
        <v>5672</v>
      </c>
      <c r="AF3518" s="5">
        <v>0</v>
      </c>
    </row>
    <row r="3519" spans="1:32" x14ac:dyDescent="0.25">
      <c r="A3519" s="2">
        <v>2010</v>
      </c>
      <c r="B3519" s="1" t="s">
        <v>30</v>
      </c>
      <c r="C3519" s="20">
        <v>11</v>
      </c>
      <c r="D3519" s="20">
        <v>726</v>
      </c>
      <c r="E3519" s="20">
        <f t="shared" si="186"/>
        <v>5500</v>
      </c>
      <c r="F3519" s="103">
        <v>806</v>
      </c>
      <c r="G3519" s="20">
        <v>0</v>
      </c>
      <c r="H3519" s="20">
        <v>0</v>
      </c>
      <c r="I3519" s="20">
        <v>1570</v>
      </c>
      <c r="J3519" s="20">
        <v>0</v>
      </c>
      <c r="K3519" s="20">
        <v>0</v>
      </c>
      <c r="L3519" s="20">
        <v>817</v>
      </c>
      <c r="M3519" s="20">
        <f t="shared" si="187"/>
        <v>74.272727272727266</v>
      </c>
      <c r="N3519" s="20">
        <v>2</v>
      </c>
      <c r="O3519" s="20">
        <v>0</v>
      </c>
      <c r="P3519" s="20">
        <v>0</v>
      </c>
      <c r="Q3519" s="20">
        <v>6713</v>
      </c>
      <c r="R3519" s="20">
        <f t="shared" si="188"/>
        <v>610.27272727272725</v>
      </c>
      <c r="S3519" s="5">
        <v>1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1</v>
      </c>
      <c r="AB3519" s="5">
        <v>0</v>
      </c>
      <c r="AC3519" s="5">
        <v>0</v>
      </c>
      <c r="AD3519" s="5">
        <v>0</v>
      </c>
      <c r="AE3519" s="115">
        <v>6359</v>
      </c>
      <c r="AF3519" s="5">
        <v>1</v>
      </c>
    </row>
    <row r="3520" spans="1:32" x14ac:dyDescent="0.25">
      <c r="A3520" s="2">
        <v>2010</v>
      </c>
      <c r="B3520" s="1" t="s">
        <v>29</v>
      </c>
      <c r="C3520" s="20">
        <v>19</v>
      </c>
      <c r="D3520" s="20">
        <v>1485</v>
      </c>
      <c r="E3520" s="20">
        <f t="shared" si="186"/>
        <v>6513.1578947368425</v>
      </c>
      <c r="F3520" s="103">
        <v>0</v>
      </c>
      <c r="G3520" s="20">
        <v>317</v>
      </c>
      <c r="H3520" s="20">
        <v>124</v>
      </c>
      <c r="I3520" s="20">
        <v>0</v>
      </c>
      <c r="J3520" s="20">
        <v>0</v>
      </c>
      <c r="K3520" s="20">
        <v>0</v>
      </c>
      <c r="L3520" s="20">
        <v>965</v>
      </c>
      <c r="M3520" s="20">
        <f t="shared" si="187"/>
        <v>50.789473684210527</v>
      </c>
      <c r="N3520" s="20">
        <v>4</v>
      </c>
      <c r="O3520" s="20">
        <v>3</v>
      </c>
      <c r="P3520" s="20">
        <v>1</v>
      </c>
      <c r="Q3520" s="20">
        <v>9378</v>
      </c>
      <c r="R3520" s="20">
        <f t="shared" si="188"/>
        <v>493.57894736842104</v>
      </c>
      <c r="S3520" s="5">
        <v>1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1</v>
      </c>
      <c r="AA3520" s="5">
        <v>0</v>
      </c>
      <c r="AB3520" s="5">
        <v>0</v>
      </c>
      <c r="AC3520" s="5">
        <v>1</v>
      </c>
      <c r="AD3520" s="5">
        <v>0</v>
      </c>
      <c r="AE3520" s="115">
        <v>5070</v>
      </c>
      <c r="AF3520" s="5">
        <v>1</v>
      </c>
    </row>
    <row r="3521" spans="1:32" x14ac:dyDescent="0.25">
      <c r="A3521" s="2">
        <v>2010</v>
      </c>
      <c r="B3521" s="1" t="s">
        <v>29</v>
      </c>
      <c r="C3521" s="103">
        <v>2</v>
      </c>
      <c r="D3521" s="103">
        <v>57</v>
      </c>
      <c r="E3521" s="20">
        <f t="shared" si="186"/>
        <v>2375</v>
      </c>
      <c r="F3521" s="103">
        <v>1500</v>
      </c>
      <c r="G3521" s="103">
        <v>0</v>
      </c>
      <c r="H3521" s="103">
        <v>0</v>
      </c>
      <c r="I3521" s="103">
        <v>0</v>
      </c>
      <c r="J3521" s="103">
        <v>0</v>
      </c>
      <c r="K3521" s="103">
        <v>0</v>
      </c>
      <c r="L3521" s="103">
        <v>1860</v>
      </c>
      <c r="M3521" s="20">
        <f t="shared" si="187"/>
        <v>930</v>
      </c>
      <c r="N3521" s="103">
        <v>5</v>
      </c>
      <c r="O3521" s="103">
        <v>3</v>
      </c>
      <c r="P3521" s="103">
        <v>0</v>
      </c>
      <c r="Q3521" s="103">
        <v>2356</v>
      </c>
      <c r="R3521" s="20">
        <f t="shared" si="188"/>
        <v>1178</v>
      </c>
      <c r="S3521" s="5">
        <v>1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0</v>
      </c>
      <c r="AD3521" s="5">
        <v>0</v>
      </c>
      <c r="AE3521" s="115">
        <v>443</v>
      </c>
      <c r="AF3521" s="5">
        <v>1</v>
      </c>
    </row>
    <row r="3522" spans="1:32" x14ac:dyDescent="0.25">
      <c r="A3522" s="2">
        <v>2010</v>
      </c>
      <c r="B3522" s="1" t="s">
        <v>29</v>
      </c>
      <c r="C3522" s="20">
        <v>33</v>
      </c>
      <c r="D3522" s="20">
        <v>2481</v>
      </c>
      <c r="E3522" s="20">
        <f t="shared" si="186"/>
        <v>6265.1515151515159</v>
      </c>
      <c r="F3522" s="103">
        <v>2363</v>
      </c>
      <c r="G3522" s="20">
        <v>414</v>
      </c>
      <c r="H3522" s="20">
        <v>156</v>
      </c>
      <c r="I3522" s="20">
        <v>0</v>
      </c>
      <c r="J3522" s="20">
        <v>0</v>
      </c>
      <c r="K3522" s="20">
        <v>0</v>
      </c>
      <c r="L3522" s="20">
        <v>2970</v>
      </c>
      <c r="M3522" s="20">
        <f t="shared" si="187"/>
        <v>90</v>
      </c>
      <c r="N3522" s="20">
        <v>10</v>
      </c>
      <c r="O3522" s="20">
        <v>3</v>
      </c>
      <c r="P3522" s="20">
        <v>1</v>
      </c>
      <c r="Q3522" s="20">
        <v>12467</v>
      </c>
      <c r="R3522" s="20">
        <f t="shared" si="188"/>
        <v>377.78787878787881</v>
      </c>
      <c r="S3522" s="5">
        <v>1</v>
      </c>
      <c r="T3522" s="5">
        <v>0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  <c r="Z3522" s="5">
        <v>1</v>
      </c>
      <c r="AA3522" s="5">
        <v>0</v>
      </c>
      <c r="AB3522" s="5">
        <v>0</v>
      </c>
      <c r="AC3522" s="5">
        <v>1</v>
      </c>
      <c r="AD3522" s="5">
        <v>0</v>
      </c>
      <c r="AE3522" s="115">
        <v>8409</v>
      </c>
      <c r="AF3522" s="5">
        <v>1</v>
      </c>
    </row>
    <row r="3523" spans="1:32" x14ac:dyDescent="0.25">
      <c r="A3523" s="2">
        <v>2010</v>
      </c>
      <c r="B3523" s="1" t="s">
        <v>29</v>
      </c>
      <c r="C3523" s="20">
        <v>7</v>
      </c>
      <c r="D3523" s="20">
        <v>695</v>
      </c>
      <c r="E3523" s="20">
        <f t="shared" si="186"/>
        <v>8273.8095238095229</v>
      </c>
      <c r="F3523" s="103">
        <v>2376</v>
      </c>
      <c r="G3523" s="20">
        <v>70</v>
      </c>
      <c r="H3523" s="20">
        <v>36</v>
      </c>
      <c r="I3523" s="20">
        <v>0</v>
      </c>
      <c r="J3523" s="20">
        <v>0</v>
      </c>
      <c r="K3523" s="20">
        <v>0</v>
      </c>
      <c r="L3523" s="20">
        <v>1100</v>
      </c>
      <c r="M3523" s="20">
        <f t="shared" si="187"/>
        <v>157.14285714285714</v>
      </c>
      <c r="N3523" s="20">
        <v>2</v>
      </c>
      <c r="O3523" s="20">
        <v>0</v>
      </c>
      <c r="P3523" s="20">
        <v>0</v>
      </c>
      <c r="Q3523" s="20">
        <v>1339</v>
      </c>
      <c r="R3523" s="20">
        <f t="shared" si="188"/>
        <v>191.28571428571428</v>
      </c>
      <c r="S3523" s="5">
        <v>1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1</v>
      </c>
      <c r="AA3523" s="5">
        <v>0</v>
      </c>
      <c r="AB3523" s="5">
        <v>0</v>
      </c>
      <c r="AC3523" s="5">
        <v>1</v>
      </c>
      <c r="AD3523" s="5">
        <v>0</v>
      </c>
      <c r="AE3523" s="115">
        <v>1350</v>
      </c>
      <c r="AF3523" s="5">
        <v>0</v>
      </c>
    </row>
    <row r="3524" spans="1:32" x14ac:dyDescent="0.25">
      <c r="A3524" s="2">
        <v>2010</v>
      </c>
      <c r="B3524" s="1" t="s">
        <v>29</v>
      </c>
      <c r="C3524" s="20">
        <v>21</v>
      </c>
      <c r="D3524" s="20">
        <v>947</v>
      </c>
      <c r="E3524" s="20">
        <f t="shared" si="186"/>
        <v>3757.936507936508</v>
      </c>
      <c r="F3524" s="103">
        <v>0</v>
      </c>
      <c r="G3524" s="20">
        <v>117</v>
      </c>
      <c r="H3524" s="20">
        <v>12</v>
      </c>
      <c r="I3524" s="20">
        <v>0</v>
      </c>
      <c r="J3524" s="20">
        <v>0</v>
      </c>
      <c r="K3524" s="20">
        <v>0</v>
      </c>
      <c r="L3524" s="20">
        <v>2554</v>
      </c>
      <c r="M3524" s="20">
        <f t="shared" si="187"/>
        <v>121.61904761904762</v>
      </c>
      <c r="N3524" s="20">
        <v>9</v>
      </c>
      <c r="O3524" s="20">
        <v>3</v>
      </c>
      <c r="P3524" s="20">
        <v>0</v>
      </c>
      <c r="Q3524" s="20">
        <v>1547</v>
      </c>
      <c r="R3524" s="20">
        <f t="shared" si="188"/>
        <v>73.666666666666671</v>
      </c>
      <c r="S3524" s="5">
        <v>1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  <c r="Z3524" s="5">
        <v>1</v>
      </c>
      <c r="AA3524" s="5">
        <v>0</v>
      </c>
      <c r="AB3524" s="5">
        <v>0</v>
      </c>
      <c r="AC3524" s="5">
        <v>1</v>
      </c>
      <c r="AD3524" s="5">
        <v>0</v>
      </c>
      <c r="AE3524" s="115">
        <v>3355</v>
      </c>
      <c r="AF3524" s="5">
        <v>0</v>
      </c>
    </row>
    <row r="3525" spans="1:32" x14ac:dyDescent="0.25">
      <c r="A3525" s="2">
        <v>2010</v>
      </c>
      <c r="B3525" s="1" t="s">
        <v>29</v>
      </c>
      <c r="C3525" s="20">
        <v>10</v>
      </c>
      <c r="D3525" s="20">
        <v>911</v>
      </c>
      <c r="E3525" s="20">
        <f t="shared" si="186"/>
        <v>7591.6666666666661</v>
      </c>
      <c r="F3525" s="103">
        <v>1183</v>
      </c>
      <c r="G3525" s="20">
        <v>143</v>
      </c>
      <c r="H3525" s="20">
        <v>100</v>
      </c>
      <c r="I3525" s="20">
        <v>0</v>
      </c>
      <c r="J3525" s="20">
        <v>0</v>
      </c>
      <c r="K3525" s="20">
        <v>0</v>
      </c>
      <c r="L3525" s="20">
        <v>983</v>
      </c>
      <c r="M3525" s="20">
        <f t="shared" si="187"/>
        <v>98.3</v>
      </c>
      <c r="N3525" s="20">
        <v>8</v>
      </c>
      <c r="O3525" s="20">
        <v>2</v>
      </c>
      <c r="P3525" s="20">
        <v>0</v>
      </c>
      <c r="Q3525" s="20">
        <v>620</v>
      </c>
      <c r="R3525" s="20">
        <f t="shared" si="188"/>
        <v>62</v>
      </c>
      <c r="S3525" s="5">
        <v>1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1</v>
      </c>
      <c r="AA3525" s="5">
        <v>0</v>
      </c>
      <c r="AB3525" s="5">
        <v>0</v>
      </c>
      <c r="AC3525" s="5">
        <v>1</v>
      </c>
      <c r="AD3525" s="5">
        <v>0</v>
      </c>
      <c r="AE3525" s="115">
        <v>3629</v>
      </c>
      <c r="AF3525" s="5">
        <v>0</v>
      </c>
    </row>
    <row r="3526" spans="1:32" x14ac:dyDescent="0.25">
      <c r="A3526" s="2">
        <v>2010</v>
      </c>
      <c r="B3526" s="1" t="s">
        <v>29</v>
      </c>
      <c r="C3526" s="20">
        <v>16</v>
      </c>
      <c r="D3526" s="20">
        <v>947</v>
      </c>
      <c r="E3526" s="20">
        <f t="shared" si="186"/>
        <v>4932.291666666667</v>
      </c>
      <c r="F3526" s="103">
        <v>1265</v>
      </c>
      <c r="G3526" s="20">
        <v>183</v>
      </c>
      <c r="H3526" s="20">
        <v>84</v>
      </c>
      <c r="I3526" s="20">
        <v>0</v>
      </c>
      <c r="J3526" s="20">
        <v>0</v>
      </c>
      <c r="K3526" s="20">
        <v>0</v>
      </c>
      <c r="L3526" s="20">
        <v>7288</v>
      </c>
      <c r="M3526" s="20">
        <f t="shared" si="187"/>
        <v>455.5</v>
      </c>
      <c r="N3526" s="20">
        <v>11</v>
      </c>
      <c r="O3526" s="20">
        <v>2</v>
      </c>
      <c r="P3526" s="20">
        <v>1</v>
      </c>
      <c r="Q3526" s="20">
        <v>639</v>
      </c>
      <c r="R3526" s="20">
        <f t="shared" si="188"/>
        <v>39.9375</v>
      </c>
      <c r="S3526" s="5">
        <v>1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1</v>
      </c>
      <c r="AA3526" s="5">
        <v>0</v>
      </c>
      <c r="AB3526" s="5">
        <v>0</v>
      </c>
      <c r="AC3526" s="5">
        <v>1</v>
      </c>
      <c r="AD3526" s="5">
        <v>0</v>
      </c>
      <c r="AE3526" s="115">
        <v>2763</v>
      </c>
      <c r="AF3526" s="5">
        <v>0</v>
      </c>
    </row>
    <row r="3527" spans="1:32" x14ac:dyDescent="0.25">
      <c r="A3527" s="2">
        <v>2010</v>
      </c>
      <c r="B3527" s="1" t="s">
        <v>29</v>
      </c>
      <c r="C3527" s="20">
        <v>47</v>
      </c>
      <c r="D3527" s="20">
        <v>2887</v>
      </c>
      <c r="E3527" s="20">
        <f t="shared" si="186"/>
        <v>5118.7943262411345</v>
      </c>
      <c r="F3527" s="20">
        <v>3811</v>
      </c>
      <c r="G3527" s="20">
        <v>201</v>
      </c>
      <c r="H3527" s="20">
        <v>103</v>
      </c>
      <c r="I3527" s="20">
        <v>0</v>
      </c>
      <c r="J3527" s="20">
        <v>0</v>
      </c>
      <c r="K3527" s="20">
        <v>0</v>
      </c>
      <c r="L3527" s="20">
        <v>3627</v>
      </c>
      <c r="M3527" s="20">
        <f t="shared" si="187"/>
        <v>77.170212765957444</v>
      </c>
      <c r="N3527" s="20">
        <v>13</v>
      </c>
      <c r="O3527" s="20">
        <v>0</v>
      </c>
      <c r="P3527" s="20">
        <v>0</v>
      </c>
      <c r="Q3527" s="20">
        <v>15382</v>
      </c>
      <c r="R3527" s="20">
        <f t="shared" si="188"/>
        <v>327.27659574468083</v>
      </c>
      <c r="S3527" s="5">
        <v>1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1</v>
      </c>
      <c r="AA3527" s="5">
        <v>0</v>
      </c>
      <c r="AB3527" s="5">
        <v>0</v>
      </c>
      <c r="AC3527" s="5">
        <v>1</v>
      </c>
      <c r="AD3527" s="5">
        <v>0</v>
      </c>
      <c r="AE3527" s="115">
        <v>7573</v>
      </c>
      <c r="AF3527" s="5">
        <v>0</v>
      </c>
    </row>
    <row r="3528" spans="1:32" x14ac:dyDescent="0.25">
      <c r="A3528" s="2">
        <v>2010</v>
      </c>
      <c r="B3528" s="1" t="s">
        <v>29</v>
      </c>
      <c r="C3528" s="20">
        <v>32</v>
      </c>
      <c r="D3528" s="20">
        <v>2396</v>
      </c>
      <c r="E3528" s="20">
        <f t="shared" si="186"/>
        <v>6239.583333333333</v>
      </c>
      <c r="F3528" s="20">
        <v>2197</v>
      </c>
      <c r="G3528" s="20">
        <v>0</v>
      </c>
      <c r="H3528" s="20">
        <v>0</v>
      </c>
      <c r="I3528" s="20">
        <v>0</v>
      </c>
      <c r="J3528" s="20">
        <v>0</v>
      </c>
      <c r="K3528" s="20">
        <v>0</v>
      </c>
      <c r="L3528" s="20">
        <v>2658</v>
      </c>
      <c r="M3528" s="20">
        <f t="shared" si="187"/>
        <v>83.0625</v>
      </c>
      <c r="N3528" s="20">
        <v>10</v>
      </c>
      <c r="O3528" s="20">
        <v>3</v>
      </c>
      <c r="P3528" s="20">
        <v>1</v>
      </c>
      <c r="Q3528" s="20">
        <v>41225</v>
      </c>
      <c r="R3528" s="20">
        <f t="shared" si="188"/>
        <v>1288.28125</v>
      </c>
      <c r="S3528" s="5">
        <v>1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0</v>
      </c>
      <c r="AD3528" s="5">
        <v>0</v>
      </c>
      <c r="AE3528" s="115">
        <v>7613</v>
      </c>
      <c r="AF3528" s="5">
        <v>1</v>
      </c>
    </row>
    <row r="3529" spans="1:32" x14ac:dyDescent="0.25">
      <c r="A3529" s="2">
        <v>2010</v>
      </c>
      <c r="B3529" s="1" t="s">
        <v>30</v>
      </c>
      <c r="C3529" s="20">
        <v>34</v>
      </c>
      <c r="D3529" s="20">
        <v>2154</v>
      </c>
      <c r="E3529" s="20">
        <f t="shared" si="186"/>
        <v>5279.411764705882</v>
      </c>
      <c r="F3529" s="20">
        <v>2878</v>
      </c>
      <c r="G3529" s="20">
        <v>302</v>
      </c>
      <c r="H3529" s="20">
        <v>204</v>
      </c>
      <c r="I3529" s="20">
        <v>0</v>
      </c>
      <c r="J3529" s="20">
        <v>0</v>
      </c>
      <c r="K3529" s="20">
        <v>0</v>
      </c>
      <c r="L3529" s="20">
        <v>9965</v>
      </c>
      <c r="M3529" s="20">
        <f t="shared" si="187"/>
        <v>293.08823529411762</v>
      </c>
      <c r="N3529" s="20">
        <v>10</v>
      </c>
      <c r="O3529" s="20">
        <v>3</v>
      </c>
      <c r="P3529" s="20">
        <v>4</v>
      </c>
      <c r="Q3529" s="20">
        <v>50358</v>
      </c>
      <c r="R3529" s="20">
        <f t="shared" si="188"/>
        <v>1481.1176470588234</v>
      </c>
      <c r="S3529" s="5">
        <v>1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1</v>
      </c>
      <c r="AA3529" s="5">
        <v>0</v>
      </c>
      <c r="AB3529" s="5">
        <v>0</v>
      </c>
      <c r="AC3529" s="5">
        <v>1</v>
      </c>
      <c r="AD3529" s="5">
        <v>0</v>
      </c>
      <c r="AE3529" s="115">
        <v>14182</v>
      </c>
      <c r="AF3529" s="5">
        <v>0</v>
      </c>
    </row>
    <row r="3530" spans="1:32" x14ac:dyDescent="0.25">
      <c r="A3530" s="2">
        <v>2010</v>
      </c>
      <c r="B3530" s="1" t="s">
        <v>29</v>
      </c>
      <c r="C3530" s="20">
        <v>60</v>
      </c>
      <c r="D3530" s="20">
        <v>6124</v>
      </c>
      <c r="E3530" s="20">
        <f t="shared" si="186"/>
        <v>8505.5555555555547</v>
      </c>
      <c r="F3530" s="20">
        <v>1973</v>
      </c>
      <c r="G3530" s="20">
        <v>357</v>
      </c>
      <c r="H3530" s="20">
        <v>170</v>
      </c>
      <c r="I3530" s="20">
        <v>0</v>
      </c>
      <c r="J3530" s="20">
        <v>0</v>
      </c>
      <c r="K3530" s="20">
        <v>0</v>
      </c>
      <c r="L3530" s="20">
        <v>2242</v>
      </c>
      <c r="M3530" s="20">
        <f t="shared" si="187"/>
        <v>37.366666666666667</v>
      </c>
      <c r="N3530" s="20">
        <v>8</v>
      </c>
      <c r="O3530" s="20">
        <v>1</v>
      </c>
      <c r="P3530" s="20">
        <v>2</v>
      </c>
      <c r="Q3530" s="20">
        <v>22616</v>
      </c>
      <c r="R3530" s="20">
        <f t="shared" si="188"/>
        <v>376.93333333333334</v>
      </c>
      <c r="S3530" s="5">
        <v>1</v>
      </c>
      <c r="T3530" s="5">
        <v>1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1</v>
      </c>
      <c r="AA3530" s="5">
        <v>0</v>
      </c>
      <c r="AB3530" s="5">
        <v>0</v>
      </c>
      <c r="AC3530" s="5">
        <v>1</v>
      </c>
      <c r="AD3530" s="5">
        <v>0</v>
      </c>
      <c r="AE3530" s="115">
        <v>17660</v>
      </c>
      <c r="AF3530" s="5">
        <v>0</v>
      </c>
    </row>
    <row r="3531" spans="1:32" x14ac:dyDescent="0.25">
      <c r="A3531" s="2">
        <v>2010</v>
      </c>
      <c r="B3531" s="1" t="s">
        <v>30</v>
      </c>
      <c r="C3531" s="20">
        <v>180</v>
      </c>
      <c r="D3531" s="20">
        <v>18049</v>
      </c>
      <c r="E3531" s="20">
        <f t="shared" si="186"/>
        <v>8356.0185185185201</v>
      </c>
      <c r="F3531" s="20">
        <v>4291</v>
      </c>
      <c r="G3531" s="20">
        <v>1146</v>
      </c>
      <c r="H3531" s="20">
        <v>450</v>
      </c>
      <c r="I3531" s="20">
        <v>0</v>
      </c>
      <c r="J3531" s="20">
        <v>0</v>
      </c>
      <c r="K3531" s="20">
        <v>0</v>
      </c>
      <c r="L3531" s="20">
        <v>10815</v>
      </c>
      <c r="M3531" s="20">
        <f t="shared" si="187"/>
        <v>60.083333333333336</v>
      </c>
      <c r="N3531" s="20">
        <v>29</v>
      </c>
      <c r="O3531" s="20">
        <v>7</v>
      </c>
      <c r="P3531" s="20">
        <v>0</v>
      </c>
      <c r="Q3531" s="20">
        <v>88134</v>
      </c>
      <c r="R3531" s="20">
        <f t="shared" si="188"/>
        <v>489.63333333333333</v>
      </c>
      <c r="S3531" s="5">
        <v>1</v>
      </c>
      <c r="T3531" s="5">
        <v>0</v>
      </c>
      <c r="U3531" s="5">
        <v>1</v>
      </c>
      <c r="V3531" s="5">
        <v>0</v>
      </c>
      <c r="W3531" s="5">
        <v>0</v>
      </c>
      <c r="X3531" s="5">
        <v>0</v>
      </c>
      <c r="Y3531" s="5">
        <v>0</v>
      </c>
      <c r="Z3531" s="5">
        <v>1</v>
      </c>
      <c r="AA3531" s="5">
        <v>0</v>
      </c>
      <c r="AB3531" s="5">
        <v>0</v>
      </c>
      <c r="AC3531" s="5">
        <v>1</v>
      </c>
      <c r="AD3531" s="5">
        <v>0</v>
      </c>
      <c r="AE3531" s="115">
        <v>35294</v>
      </c>
      <c r="AF3531" s="5">
        <v>0</v>
      </c>
    </row>
    <row r="3532" spans="1:32" x14ac:dyDescent="0.25">
      <c r="A3532" s="2">
        <v>2010</v>
      </c>
      <c r="B3532" s="1" t="s">
        <v>29</v>
      </c>
      <c r="C3532" s="20">
        <v>90</v>
      </c>
      <c r="D3532" s="20">
        <v>4939</v>
      </c>
      <c r="E3532" s="20">
        <f t="shared" si="186"/>
        <v>4573.1481481481487</v>
      </c>
      <c r="F3532" s="20">
        <v>4243</v>
      </c>
      <c r="G3532" s="20">
        <v>536</v>
      </c>
      <c r="H3532" s="20">
        <v>300</v>
      </c>
      <c r="I3532" s="20">
        <v>0</v>
      </c>
      <c r="J3532" s="20">
        <v>0</v>
      </c>
      <c r="K3532" s="20">
        <v>0</v>
      </c>
      <c r="L3532" s="20">
        <v>10865</v>
      </c>
      <c r="M3532" s="20">
        <f t="shared" si="187"/>
        <v>120.72222222222223</v>
      </c>
      <c r="N3532" s="20">
        <v>18</v>
      </c>
      <c r="O3532" s="20">
        <v>7</v>
      </c>
      <c r="P3532" s="20">
        <v>2</v>
      </c>
      <c r="Q3532" s="20">
        <v>86963</v>
      </c>
      <c r="R3532" s="20">
        <f t="shared" si="188"/>
        <v>966.25555555555559</v>
      </c>
      <c r="S3532" s="5">
        <v>1</v>
      </c>
      <c r="T3532" s="5">
        <v>0</v>
      </c>
      <c r="U3532" s="5">
        <v>1</v>
      </c>
      <c r="V3532" s="5">
        <v>0</v>
      </c>
      <c r="W3532" s="5">
        <v>0</v>
      </c>
      <c r="X3532" s="5">
        <v>0</v>
      </c>
      <c r="Y3532" s="5">
        <v>0</v>
      </c>
      <c r="Z3532" s="5">
        <v>1</v>
      </c>
      <c r="AA3532" s="5">
        <v>0</v>
      </c>
      <c r="AB3532" s="5">
        <v>0</v>
      </c>
      <c r="AC3532" s="5">
        <v>1</v>
      </c>
      <c r="AD3532" s="5">
        <v>0</v>
      </c>
      <c r="AE3532" s="115">
        <v>25919</v>
      </c>
      <c r="AF3532" s="5">
        <v>1</v>
      </c>
    </row>
    <row r="3533" spans="1:32" x14ac:dyDescent="0.25">
      <c r="A3533" s="2">
        <v>2010</v>
      </c>
      <c r="B3533" s="1" t="s">
        <v>30</v>
      </c>
      <c r="C3533" s="20">
        <v>90</v>
      </c>
      <c r="D3533" s="20">
        <v>9791</v>
      </c>
      <c r="E3533" s="20">
        <f t="shared" si="186"/>
        <v>9065.7407407407409</v>
      </c>
      <c r="F3533" s="20">
        <v>3642</v>
      </c>
      <c r="G3533" s="20">
        <v>483</v>
      </c>
      <c r="H3533" s="20">
        <v>294</v>
      </c>
      <c r="I3533" s="20">
        <v>0</v>
      </c>
      <c r="J3533" s="20">
        <v>0</v>
      </c>
      <c r="K3533" s="20">
        <v>0</v>
      </c>
      <c r="L3533" s="20">
        <v>7064</v>
      </c>
      <c r="M3533" s="20">
        <f t="shared" si="187"/>
        <v>78.488888888888894</v>
      </c>
      <c r="N3533" s="20">
        <v>19</v>
      </c>
      <c r="O3533" s="20">
        <v>6</v>
      </c>
      <c r="P3533" s="20">
        <v>1</v>
      </c>
      <c r="Q3533" s="20">
        <v>46400</v>
      </c>
      <c r="R3533" s="20">
        <f t="shared" si="188"/>
        <v>515.55555555555554</v>
      </c>
      <c r="S3533" s="5">
        <v>1</v>
      </c>
      <c r="T3533" s="5">
        <v>1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1</v>
      </c>
      <c r="AA3533" s="5">
        <v>0</v>
      </c>
      <c r="AB3533" s="5">
        <v>0</v>
      </c>
      <c r="AC3533" s="5">
        <v>1</v>
      </c>
      <c r="AD3533" s="5">
        <v>0</v>
      </c>
      <c r="AE3533" s="115">
        <v>17462</v>
      </c>
      <c r="AF3533" s="5">
        <v>0</v>
      </c>
    </row>
    <row r="3534" spans="1:32" x14ac:dyDescent="0.25">
      <c r="A3534" s="2">
        <v>2010</v>
      </c>
      <c r="B3534" s="1" t="s">
        <v>30</v>
      </c>
      <c r="C3534" s="20">
        <v>15</v>
      </c>
      <c r="D3534" s="20">
        <v>1776</v>
      </c>
      <c r="E3534" s="20">
        <f t="shared" si="186"/>
        <v>9866.6666666666679</v>
      </c>
      <c r="F3534" s="20">
        <v>0</v>
      </c>
      <c r="G3534" s="20">
        <v>244</v>
      </c>
      <c r="H3534" s="20">
        <v>86</v>
      </c>
      <c r="I3534" s="20">
        <v>0</v>
      </c>
      <c r="J3534" s="20">
        <v>0</v>
      </c>
      <c r="K3534" s="20">
        <v>0</v>
      </c>
      <c r="L3534" s="20">
        <v>5647</v>
      </c>
      <c r="M3534" s="20">
        <f t="shared" si="187"/>
        <v>376.46666666666664</v>
      </c>
      <c r="N3534" s="20">
        <v>14</v>
      </c>
      <c r="O3534" s="20">
        <v>0</v>
      </c>
      <c r="P3534" s="20">
        <v>3</v>
      </c>
      <c r="Q3534" s="20">
        <v>18753</v>
      </c>
      <c r="R3534" s="20">
        <f t="shared" si="188"/>
        <v>1250.2</v>
      </c>
      <c r="S3534" s="5">
        <v>0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1</v>
      </c>
      <c r="AA3534" s="5">
        <v>0</v>
      </c>
      <c r="AB3534" s="5">
        <v>0</v>
      </c>
      <c r="AC3534" s="5">
        <v>1</v>
      </c>
      <c r="AD3534" s="5">
        <v>0</v>
      </c>
      <c r="AE3534" s="115">
        <v>20345</v>
      </c>
      <c r="AF3534" s="5">
        <v>0</v>
      </c>
    </row>
    <row r="3535" spans="1:32" x14ac:dyDescent="0.25">
      <c r="A3535" s="2">
        <v>2010</v>
      </c>
      <c r="B3535" s="1" t="s">
        <v>31</v>
      </c>
      <c r="C3535" s="20">
        <v>149</v>
      </c>
      <c r="D3535" s="20">
        <v>18209</v>
      </c>
      <c r="E3535" s="20">
        <f t="shared" si="186"/>
        <v>10184.00447427293</v>
      </c>
      <c r="F3535" s="20">
        <v>2524</v>
      </c>
      <c r="G3535" s="20">
        <v>587</v>
      </c>
      <c r="H3535" s="20">
        <v>217</v>
      </c>
      <c r="I3535" s="20">
        <v>2272</v>
      </c>
      <c r="J3535" s="20">
        <v>0</v>
      </c>
      <c r="K3535" s="20">
        <v>0</v>
      </c>
      <c r="L3535" s="20">
        <v>2850</v>
      </c>
      <c r="M3535" s="20">
        <f t="shared" si="187"/>
        <v>19.127516778523489</v>
      </c>
      <c r="N3535" s="20">
        <v>4</v>
      </c>
      <c r="O3535" s="20">
        <v>2</v>
      </c>
      <c r="P3535" s="20">
        <v>1</v>
      </c>
      <c r="Q3535" s="20">
        <v>55856</v>
      </c>
      <c r="R3535" s="20">
        <f t="shared" si="188"/>
        <v>374.8724832214765</v>
      </c>
      <c r="S3535" s="5">
        <v>1</v>
      </c>
      <c r="T3535" s="5">
        <v>1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1</v>
      </c>
      <c r="AA3535" s="5">
        <v>1</v>
      </c>
      <c r="AB3535" s="5">
        <v>0</v>
      </c>
      <c r="AC3535" s="5">
        <v>1</v>
      </c>
      <c r="AD3535" s="5">
        <v>0</v>
      </c>
      <c r="AE3535" s="115">
        <v>44307</v>
      </c>
      <c r="AF3535" s="5">
        <v>0</v>
      </c>
    </row>
    <row r="3536" spans="1:32" x14ac:dyDescent="0.25">
      <c r="A3536" s="2">
        <v>2010</v>
      </c>
      <c r="B3536" s="1" t="s">
        <v>29</v>
      </c>
      <c r="C3536" s="20">
        <v>69</v>
      </c>
      <c r="D3536" s="20">
        <v>6087</v>
      </c>
      <c r="E3536" s="20">
        <f t="shared" si="186"/>
        <v>7351.449275362319</v>
      </c>
      <c r="F3536" s="20">
        <v>1779</v>
      </c>
      <c r="G3536" s="20">
        <v>204</v>
      </c>
      <c r="H3536" s="20">
        <v>95</v>
      </c>
      <c r="I3536" s="20">
        <v>0</v>
      </c>
      <c r="J3536" s="20">
        <v>0</v>
      </c>
      <c r="K3536" s="20">
        <v>0</v>
      </c>
      <c r="L3536" s="20">
        <v>2167</v>
      </c>
      <c r="M3536" s="20">
        <f t="shared" si="187"/>
        <v>31.405797101449274</v>
      </c>
      <c r="N3536" s="20">
        <v>9</v>
      </c>
      <c r="O3536" s="20">
        <v>0</v>
      </c>
      <c r="P3536" s="20">
        <v>1</v>
      </c>
      <c r="Q3536" s="20">
        <v>31096</v>
      </c>
      <c r="R3536" s="20">
        <f t="shared" si="188"/>
        <v>450.66666666666669</v>
      </c>
      <c r="S3536" s="5">
        <v>1</v>
      </c>
      <c r="T3536" s="5">
        <v>0</v>
      </c>
      <c r="U3536" s="5">
        <v>1</v>
      </c>
      <c r="V3536" s="5">
        <v>0</v>
      </c>
      <c r="W3536" s="5">
        <v>0</v>
      </c>
      <c r="X3536" s="5">
        <v>0</v>
      </c>
      <c r="Y3536" s="5">
        <v>0</v>
      </c>
      <c r="Z3536" s="5">
        <v>1</v>
      </c>
      <c r="AA3536" s="5">
        <v>0</v>
      </c>
      <c r="AB3536" s="5">
        <v>0</v>
      </c>
      <c r="AC3536" s="5">
        <v>1</v>
      </c>
      <c r="AD3536" s="5">
        <v>0</v>
      </c>
      <c r="AE3536" s="115">
        <v>10457</v>
      </c>
      <c r="AF3536" s="5">
        <v>0</v>
      </c>
    </row>
    <row r="3537" spans="1:32" x14ac:dyDescent="0.25">
      <c r="A3537" s="2">
        <v>2010</v>
      </c>
      <c r="B3537" s="1" t="s">
        <v>30</v>
      </c>
      <c r="C3537" s="20">
        <v>89</v>
      </c>
      <c r="D3537" s="20">
        <v>11108</v>
      </c>
      <c r="E3537" s="20">
        <f t="shared" si="186"/>
        <v>10400.749063670411</v>
      </c>
      <c r="F3537" s="20">
        <v>2503</v>
      </c>
      <c r="G3537" s="20">
        <v>483</v>
      </c>
      <c r="H3537" s="20">
        <v>304</v>
      </c>
      <c r="I3537" s="20">
        <v>0</v>
      </c>
      <c r="J3537" s="20">
        <v>0</v>
      </c>
      <c r="K3537" s="20">
        <v>0</v>
      </c>
      <c r="L3537" s="20">
        <v>8631</v>
      </c>
      <c r="M3537" s="20">
        <f t="shared" si="187"/>
        <v>96.977528089887642</v>
      </c>
      <c r="N3537" s="20">
        <v>30</v>
      </c>
      <c r="O3537" s="20">
        <v>6</v>
      </c>
      <c r="P3537" s="20">
        <v>3</v>
      </c>
      <c r="Q3537" s="20">
        <v>53253</v>
      </c>
      <c r="R3537" s="20">
        <f t="shared" si="188"/>
        <v>598.34831460674161</v>
      </c>
      <c r="S3537" s="5">
        <v>1</v>
      </c>
      <c r="T3537" s="5">
        <v>0</v>
      </c>
      <c r="U3537" s="5">
        <v>1</v>
      </c>
      <c r="V3537" s="5">
        <v>0</v>
      </c>
      <c r="W3537" s="5">
        <v>0</v>
      </c>
      <c r="X3537" s="5">
        <v>0</v>
      </c>
      <c r="Y3537" s="5">
        <v>0</v>
      </c>
      <c r="Z3537" s="5">
        <v>1</v>
      </c>
      <c r="AA3537" s="5">
        <v>0</v>
      </c>
      <c r="AB3537" s="5">
        <v>0</v>
      </c>
      <c r="AC3537" s="5">
        <v>1</v>
      </c>
      <c r="AD3537" s="5">
        <v>0</v>
      </c>
      <c r="AE3537" s="115">
        <v>25531</v>
      </c>
      <c r="AF3537" s="5">
        <v>0</v>
      </c>
    </row>
    <row r="3538" spans="1:32" x14ac:dyDescent="0.25">
      <c r="A3538" s="2">
        <v>2010</v>
      </c>
      <c r="B3538" s="1" t="s">
        <v>30</v>
      </c>
      <c r="C3538" s="20">
        <v>49</v>
      </c>
      <c r="D3538" s="20">
        <v>4293</v>
      </c>
      <c r="E3538" s="20">
        <f t="shared" si="186"/>
        <v>7301.0204081632655</v>
      </c>
      <c r="F3538" s="20">
        <v>1827</v>
      </c>
      <c r="G3538" s="20">
        <v>335</v>
      </c>
      <c r="H3538" s="20">
        <v>169</v>
      </c>
      <c r="I3538" s="20">
        <v>0</v>
      </c>
      <c r="J3538" s="20">
        <v>0</v>
      </c>
      <c r="K3538" s="20">
        <v>0</v>
      </c>
      <c r="L3538" s="20">
        <v>2763</v>
      </c>
      <c r="M3538" s="20">
        <f t="shared" si="187"/>
        <v>56.387755102040813</v>
      </c>
      <c r="N3538" s="20">
        <v>11</v>
      </c>
      <c r="O3538" s="20">
        <v>1</v>
      </c>
      <c r="P3538" s="20">
        <v>0</v>
      </c>
      <c r="Q3538" s="20">
        <v>32016</v>
      </c>
      <c r="R3538" s="20">
        <f t="shared" si="188"/>
        <v>653.38775510204084</v>
      </c>
      <c r="S3538" s="5">
        <v>1</v>
      </c>
      <c r="T3538" s="5">
        <v>1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1</v>
      </c>
      <c r="AA3538" s="5">
        <v>0</v>
      </c>
      <c r="AB3538" s="5">
        <v>0</v>
      </c>
      <c r="AC3538" s="5">
        <v>1</v>
      </c>
      <c r="AD3538" s="5">
        <v>0</v>
      </c>
      <c r="AE3538" s="115">
        <v>13259</v>
      </c>
      <c r="AF3538" s="5">
        <v>0</v>
      </c>
    </row>
    <row r="3539" spans="1:32" x14ac:dyDescent="0.25">
      <c r="A3539" s="2">
        <v>2010</v>
      </c>
      <c r="B3539" s="1" t="s">
        <v>29</v>
      </c>
      <c r="C3539" s="20">
        <v>110</v>
      </c>
      <c r="D3539" s="20">
        <v>7518</v>
      </c>
      <c r="E3539" s="20">
        <f t="shared" si="186"/>
        <v>5695.454545454545</v>
      </c>
      <c r="F3539" s="20">
        <v>6499</v>
      </c>
      <c r="G3539" s="20">
        <v>591</v>
      </c>
      <c r="H3539" s="20">
        <v>202</v>
      </c>
      <c r="I3539" s="20">
        <v>13</v>
      </c>
      <c r="J3539" s="20">
        <v>0</v>
      </c>
      <c r="K3539" s="20">
        <v>0</v>
      </c>
      <c r="L3539" s="20">
        <v>6610</v>
      </c>
      <c r="M3539" s="20">
        <f t="shared" si="187"/>
        <v>60.090909090909093</v>
      </c>
      <c r="N3539" s="20">
        <v>19</v>
      </c>
      <c r="O3539" s="20">
        <v>4</v>
      </c>
      <c r="P3539" s="20">
        <v>1</v>
      </c>
      <c r="Q3539" s="20">
        <v>23999</v>
      </c>
      <c r="R3539" s="20">
        <f t="shared" si="188"/>
        <v>218.17272727272729</v>
      </c>
      <c r="S3539" s="5">
        <v>1</v>
      </c>
      <c r="T3539" s="5">
        <v>0</v>
      </c>
      <c r="U3539" s="5">
        <v>1</v>
      </c>
      <c r="V3539" s="5">
        <v>0</v>
      </c>
      <c r="W3539" s="5">
        <v>0</v>
      </c>
      <c r="X3539" s="5">
        <v>0</v>
      </c>
      <c r="Y3539" s="5">
        <v>0</v>
      </c>
      <c r="Z3539" s="5">
        <v>1</v>
      </c>
      <c r="AA3539" s="5">
        <v>1</v>
      </c>
      <c r="AB3539" s="5">
        <v>0</v>
      </c>
      <c r="AC3539" s="5">
        <v>1</v>
      </c>
      <c r="AD3539" s="5">
        <v>0</v>
      </c>
      <c r="AE3539" s="115">
        <v>16453</v>
      </c>
      <c r="AF3539" s="5">
        <v>0</v>
      </c>
    </row>
    <row r="3540" spans="1:32" x14ac:dyDescent="0.25">
      <c r="A3540" s="2">
        <v>2010</v>
      </c>
      <c r="B3540" s="1" t="s">
        <v>29</v>
      </c>
      <c r="C3540" s="20">
        <v>31</v>
      </c>
      <c r="D3540" s="20">
        <v>1935</v>
      </c>
      <c r="E3540" s="20">
        <f t="shared" si="186"/>
        <v>5201.6129032258068</v>
      </c>
      <c r="F3540" s="20">
        <v>1870</v>
      </c>
      <c r="G3540" s="20">
        <v>214</v>
      </c>
      <c r="H3540" s="20">
        <v>153</v>
      </c>
      <c r="I3540" s="20">
        <v>0</v>
      </c>
      <c r="J3540" s="20">
        <v>0</v>
      </c>
      <c r="K3540" s="20">
        <v>0</v>
      </c>
      <c r="L3540" s="20">
        <v>462</v>
      </c>
      <c r="M3540" s="20">
        <f t="shared" si="187"/>
        <v>14.903225806451612</v>
      </c>
      <c r="N3540" s="20">
        <v>0</v>
      </c>
      <c r="O3540" s="20">
        <v>1</v>
      </c>
      <c r="P3540" s="20">
        <v>0</v>
      </c>
      <c r="Q3540" s="20">
        <v>16289</v>
      </c>
      <c r="R3540" s="20">
        <f t="shared" si="188"/>
        <v>525.45161290322585</v>
      </c>
      <c r="S3540" s="5">
        <v>1</v>
      </c>
      <c r="T3540" s="5">
        <v>0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  <c r="Z3540" s="5">
        <v>1</v>
      </c>
      <c r="AA3540" s="5">
        <v>0</v>
      </c>
      <c r="AB3540" s="5">
        <v>0</v>
      </c>
      <c r="AC3540" s="5">
        <v>1</v>
      </c>
      <c r="AD3540" s="5">
        <v>0</v>
      </c>
      <c r="AE3540" s="115">
        <v>5108</v>
      </c>
      <c r="AF3540" s="5">
        <v>0</v>
      </c>
    </row>
    <row r="3541" spans="1:32" x14ac:dyDescent="0.25">
      <c r="A3541" s="2">
        <v>2010</v>
      </c>
      <c r="B3541" s="1" t="s">
        <v>29</v>
      </c>
      <c r="C3541" s="20">
        <v>24</v>
      </c>
      <c r="D3541" s="20">
        <v>1193</v>
      </c>
      <c r="E3541" s="20">
        <f t="shared" si="186"/>
        <v>4142.3611111111113</v>
      </c>
      <c r="F3541" s="20">
        <v>820</v>
      </c>
      <c r="G3541" s="20">
        <v>47</v>
      </c>
      <c r="H3541" s="20">
        <v>47</v>
      </c>
      <c r="I3541" s="20">
        <v>0</v>
      </c>
      <c r="J3541" s="20">
        <v>0</v>
      </c>
      <c r="K3541" s="20">
        <v>0</v>
      </c>
      <c r="L3541" s="20">
        <v>90</v>
      </c>
      <c r="M3541" s="20">
        <f t="shared" si="187"/>
        <v>3.75</v>
      </c>
      <c r="N3541" s="20">
        <v>0</v>
      </c>
      <c r="O3541" s="20">
        <v>0</v>
      </c>
      <c r="P3541" s="20">
        <v>0</v>
      </c>
      <c r="Q3541" s="20">
        <v>7795</v>
      </c>
      <c r="R3541" s="20">
        <f t="shared" si="188"/>
        <v>324.79166666666669</v>
      </c>
      <c r="S3541" s="5">
        <v>1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1</v>
      </c>
      <c r="AA3541" s="5">
        <v>0</v>
      </c>
      <c r="AB3541" s="5">
        <v>0</v>
      </c>
      <c r="AC3541" s="5">
        <v>1</v>
      </c>
      <c r="AD3541" s="5">
        <v>0</v>
      </c>
      <c r="AE3541" s="115">
        <v>6495</v>
      </c>
      <c r="AF3541" s="5">
        <v>0</v>
      </c>
    </row>
    <row r="3542" spans="1:32" x14ac:dyDescent="0.25">
      <c r="A3542" s="2">
        <v>2010</v>
      </c>
      <c r="B3542" s="1" t="s">
        <v>29</v>
      </c>
      <c r="C3542" s="20">
        <v>93</v>
      </c>
      <c r="D3542" s="20">
        <v>7174</v>
      </c>
      <c r="E3542" s="20">
        <f t="shared" si="186"/>
        <v>6428.3154121863799</v>
      </c>
      <c r="F3542" s="20">
        <v>0</v>
      </c>
      <c r="G3542" s="20">
        <v>572</v>
      </c>
      <c r="H3542" s="20">
        <v>355</v>
      </c>
      <c r="I3542" s="20">
        <v>0</v>
      </c>
      <c r="J3542" s="20">
        <v>0</v>
      </c>
      <c r="K3542" s="20">
        <v>0</v>
      </c>
      <c r="L3542" s="20">
        <v>5285</v>
      </c>
      <c r="M3542" s="20">
        <f t="shared" si="187"/>
        <v>56.827956989247312</v>
      </c>
      <c r="N3542" s="20">
        <v>2</v>
      </c>
      <c r="O3542" s="20">
        <v>11</v>
      </c>
      <c r="P3542" s="20">
        <v>0</v>
      </c>
      <c r="Q3542" s="20">
        <v>60679</v>
      </c>
      <c r="R3542" s="20">
        <f t="shared" si="188"/>
        <v>652.46236559139788</v>
      </c>
      <c r="S3542" s="5">
        <v>0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1</v>
      </c>
      <c r="AA3542" s="5">
        <v>0</v>
      </c>
      <c r="AB3542" s="5">
        <v>0</v>
      </c>
      <c r="AC3542" s="5">
        <v>1</v>
      </c>
      <c r="AD3542" s="5">
        <v>0</v>
      </c>
      <c r="AE3542" s="115">
        <v>14178</v>
      </c>
      <c r="AF3542" s="5">
        <v>0</v>
      </c>
    </row>
    <row r="3543" spans="1:32" x14ac:dyDescent="0.25">
      <c r="A3543" s="2">
        <v>2010</v>
      </c>
      <c r="B3543" s="1" t="s">
        <v>29</v>
      </c>
      <c r="C3543" s="20">
        <v>3</v>
      </c>
      <c r="D3543" s="20">
        <v>126</v>
      </c>
      <c r="E3543" s="20">
        <f t="shared" si="186"/>
        <v>3500</v>
      </c>
      <c r="F3543" s="20">
        <v>2868</v>
      </c>
      <c r="G3543" s="20">
        <v>184</v>
      </c>
      <c r="H3543" s="20">
        <v>0</v>
      </c>
      <c r="I3543" s="20">
        <v>1</v>
      </c>
      <c r="J3543" s="20">
        <v>0</v>
      </c>
      <c r="K3543" s="20">
        <v>0</v>
      </c>
      <c r="L3543" s="20">
        <v>3900</v>
      </c>
      <c r="M3543" s="20">
        <f t="shared" si="187"/>
        <v>1300</v>
      </c>
      <c r="N3543" s="20">
        <v>24</v>
      </c>
      <c r="O3543" s="20">
        <v>0</v>
      </c>
      <c r="P3543" s="20">
        <v>0</v>
      </c>
      <c r="Q3543" s="20">
        <v>2635</v>
      </c>
      <c r="R3543" s="20">
        <f t="shared" si="188"/>
        <v>878.33333333333337</v>
      </c>
      <c r="S3543" s="5">
        <v>1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1</v>
      </c>
      <c r="AB3543" s="5">
        <v>0</v>
      </c>
      <c r="AC3543" s="5">
        <v>0</v>
      </c>
      <c r="AD3543" s="5">
        <v>0</v>
      </c>
      <c r="AE3543" s="115">
        <v>10588</v>
      </c>
      <c r="AF3543" s="5">
        <v>0</v>
      </c>
    </row>
    <row r="3544" spans="1:32" x14ac:dyDescent="0.25">
      <c r="A3544" s="2">
        <v>2010</v>
      </c>
      <c r="B3544" s="1" t="s">
        <v>29</v>
      </c>
      <c r="C3544" s="20">
        <v>21</v>
      </c>
      <c r="D3544" s="20">
        <v>1578</v>
      </c>
      <c r="E3544" s="20">
        <f t="shared" si="186"/>
        <v>6261.9047619047615</v>
      </c>
      <c r="F3544" s="20">
        <v>1371</v>
      </c>
      <c r="G3544" s="20">
        <v>117</v>
      </c>
      <c r="H3544" s="20">
        <v>109</v>
      </c>
      <c r="I3544" s="20">
        <v>0</v>
      </c>
      <c r="J3544" s="20">
        <v>0</v>
      </c>
      <c r="K3544" s="20">
        <v>0</v>
      </c>
      <c r="L3544" s="20">
        <v>1230</v>
      </c>
      <c r="M3544" s="20">
        <f t="shared" si="187"/>
        <v>58.571428571428569</v>
      </c>
      <c r="N3544" s="20">
        <v>0</v>
      </c>
      <c r="O3544" s="20">
        <v>1</v>
      </c>
      <c r="P3544" s="20">
        <v>0</v>
      </c>
      <c r="Q3544" s="20">
        <v>17179</v>
      </c>
      <c r="R3544" s="20">
        <f t="shared" si="188"/>
        <v>818.04761904761904</v>
      </c>
      <c r="S3544" s="5">
        <v>1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1</v>
      </c>
      <c r="AA3544" s="5">
        <v>0</v>
      </c>
      <c r="AB3544" s="5">
        <v>0</v>
      </c>
      <c r="AC3544" s="5">
        <v>1</v>
      </c>
      <c r="AD3544" s="5">
        <v>0</v>
      </c>
      <c r="AE3544" s="115">
        <v>7549</v>
      </c>
      <c r="AF3544" s="5">
        <v>0</v>
      </c>
    </row>
    <row r="3545" spans="1:32" x14ac:dyDescent="0.25">
      <c r="A3545" s="2">
        <v>2010</v>
      </c>
      <c r="B3545" s="1" t="s">
        <v>29</v>
      </c>
      <c r="C3545" s="20">
        <v>2</v>
      </c>
      <c r="D3545" s="20">
        <v>120</v>
      </c>
      <c r="E3545" s="20">
        <f t="shared" si="186"/>
        <v>5000</v>
      </c>
      <c r="F3545" s="20">
        <v>1407</v>
      </c>
      <c r="G3545" s="20">
        <v>0</v>
      </c>
      <c r="H3545" s="20">
        <v>0</v>
      </c>
      <c r="I3545" s="20">
        <v>0</v>
      </c>
      <c r="J3545" s="20">
        <v>0</v>
      </c>
      <c r="K3545" s="20">
        <v>0</v>
      </c>
      <c r="L3545" s="20">
        <v>210</v>
      </c>
      <c r="M3545" s="20">
        <f t="shared" si="187"/>
        <v>105</v>
      </c>
      <c r="N3545" s="20">
        <v>0</v>
      </c>
      <c r="O3545" s="20">
        <v>2</v>
      </c>
      <c r="P3545" s="20">
        <v>0</v>
      </c>
      <c r="Q3545" s="20">
        <v>720</v>
      </c>
      <c r="R3545" s="20">
        <f t="shared" si="188"/>
        <v>360</v>
      </c>
      <c r="S3545" s="5">
        <v>1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  <c r="Z3545" s="5">
        <v>0</v>
      </c>
      <c r="AA3545" s="5">
        <v>0</v>
      </c>
      <c r="AB3545" s="5">
        <v>0</v>
      </c>
      <c r="AC3545" s="5">
        <v>0</v>
      </c>
      <c r="AD3545" s="5">
        <v>0</v>
      </c>
      <c r="AE3545" s="115">
        <v>693</v>
      </c>
      <c r="AF3545" s="5">
        <v>0</v>
      </c>
    </row>
    <row r="3546" spans="1:32" x14ac:dyDescent="0.25">
      <c r="A3546" s="2">
        <v>2010</v>
      </c>
      <c r="B3546" s="1" t="s">
        <v>31</v>
      </c>
      <c r="C3546" s="20">
        <v>11</v>
      </c>
      <c r="D3546" s="20">
        <v>730</v>
      </c>
      <c r="E3546" s="20">
        <f t="shared" si="186"/>
        <v>5530.30303030303</v>
      </c>
      <c r="F3546" s="20">
        <v>2508</v>
      </c>
      <c r="G3546" s="20">
        <v>0</v>
      </c>
      <c r="H3546" s="20">
        <v>0</v>
      </c>
      <c r="I3546" s="20">
        <v>0</v>
      </c>
      <c r="J3546" s="20">
        <v>0</v>
      </c>
      <c r="K3546" s="20">
        <v>0</v>
      </c>
      <c r="L3546" s="20">
        <v>2400</v>
      </c>
      <c r="M3546" s="20">
        <f t="shared" si="187"/>
        <v>218.18181818181819</v>
      </c>
      <c r="N3546" s="20">
        <v>1</v>
      </c>
      <c r="O3546" s="20">
        <v>1</v>
      </c>
      <c r="P3546" s="20">
        <v>1</v>
      </c>
      <c r="Q3546" s="20">
        <v>12078</v>
      </c>
      <c r="R3546" s="20">
        <f t="shared" si="188"/>
        <v>1098</v>
      </c>
      <c r="S3546" s="5">
        <v>1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0</v>
      </c>
      <c r="AD3546" s="5">
        <v>0</v>
      </c>
      <c r="AE3546" s="115">
        <v>3673</v>
      </c>
      <c r="AF3546" s="5">
        <v>0</v>
      </c>
    </row>
    <row r="3547" spans="1:32" x14ac:dyDescent="0.25">
      <c r="A3547" s="2">
        <v>2010</v>
      </c>
      <c r="B3547" s="1" t="s">
        <v>29</v>
      </c>
      <c r="C3547" s="20">
        <v>10</v>
      </c>
      <c r="D3547" s="20">
        <v>302</v>
      </c>
      <c r="E3547" s="20">
        <f t="shared" si="186"/>
        <v>2516.6666666666665</v>
      </c>
      <c r="F3547" s="20">
        <v>0</v>
      </c>
      <c r="G3547" s="20">
        <v>104</v>
      </c>
      <c r="H3547" s="20">
        <v>73</v>
      </c>
      <c r="I3547" s="20">
        <v>0</v>
      </c>
      <c r="J3547" s="20">
        <v>0</v>
      </c>
      <c r="K3547" s="20">
        <v>0</v>
      </c>
      <c r="L3547" s="20">
        <v>246</v>
      </c>
      <c r="M3547" s="20">
        <f t="shared" si="187"/>
        <v>24.6</v>
      </c>
      <c r="N3547" s="20">
        <v>3</v>
      </c>
      <c r="O3547" s="20">
        <v>0</v>
      </c>
      <c r="P3547" s="20">
        <v>1</v>
      </c>
      <c r="Q3547" s="20">
        <v>13827</v>
      </c>
      <c r="R3547" s="20">
        <f t="shared" si="188"/>
        <v>1382.7</v>
      </c>
      <c r="S3547" s="5">
        <v>0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1</v>
      </c>
      <c r="AA3547" s="5">
        <v>0</v>
      </c>
      <c r="AB3547" s="5">
        <v>0</v>
      </c>
      <c r="AC3547" s="5">
        <v>1</v>
      </c>
      <c r="AD3547" s="5">
        <v>0</v>
      </c>
      <c r="AE3547" s="115">
        <v>5935</v>
      </c>
      <c r="AF3547" s="5">
        <v>0</v>
      </c>
    </row>
    <row r="3548" spans="1:32" x14ac:dyDescent="0.25">
      <c r="A3548" s="2">
        <v>2010</v>
      </c>
      <c r="B3548" s="1" t="s">
        <v>29</v>
      </c>
      <c r="C3548" s="20">
        <v>5</v>
      </c>
      <c r="D3548" s="20">
        <v>290</v>
      </c>
      <c r="E3548" s="20">
        <f t="shared" si="186"/>
        <v>4833.333333333333</v>
      </c>
      <c r="F3548" s="20">
        <v>314</v>
      </c>
      <c r="G3548" s="20">
        <v>0</v>
      </c>
      <c r="H3548" s="20">
        <v>0</v>
      </c>
      <c r="I3548" s="20">
        <v>0</v>
      </c>
      <c r="J3548" s="20">
        <v>0</v>
      </c>
      <c r="K3548" s="20">
        <v>0</v>
      </c>
      <c r="L3548" s="20">
        <v>478</v>
      </c>
      <c r="M3548" s="20">
        <f t="shared" si="187"/>
        <v>95.6</v>
      </c>
      <c r="N3548" s="20">
        <v>2</v>
      </c>
      <c r="O3548" s="20">
        <v>0</v>
      </c>
      <c r="P3548" s="20">
        <v>0</v>
      </c>
      <c r="Q3548" s="20">
        <v>1750</v>
      </c>
      <c r="R3548" s="20">
        <f t="shared" si="188"/>
        <v>350</v>
      </c>
      <c r="S3548" s="5">
        <v>1</v>
      </c>
      <c r="T3548" s="5">
        <v>0</v>
      </c>
      <c r="U3548" s="5">
        <v>1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115">
        <v>660</v>
      </c>
      <c r="AF3548" s="5">
        <v>1</v>
      </c>
    </row>
    <row r="3549" spans="1:32" x14ac:dyDescent="0.25">
      <c r="A3549" s="2">
        <v>2010</v>
      </c>
      <c r="B3549" s="1" t="s">
        <v>30</v>
      </c>
      <c r="C3549" s="20">
        <v>20</v>
      </c>
      <c r="D3549" s="20">
        <v>1367</v>
      </c>
      <c r="E3549" s="20">
        <f t="shared" ref="E3549:E3558" si="189">D3549/C3549/12*1000</f>
        <v>5695.833333333333</v>
      </c>
      <c r="F3549" s="20">
        <v>2716</v>
      </c>
      <c r="G3549" s="20">
        <v>163</v>
      </c>
      <c r="H3549" s="20">
        <v>81</v>
      </c>
      <c r="I3549" s="20">
        <v>0</v>
      </c>
      <c r="J3549" s="20">
        <v>0</v>
      </c>
      <c r="K3549" s="20">
        <v>0</v>
      </c>
      <c r="L3549" s="20">
        <v>2600</v>
      </c>
      <c r="M3549" s="20">
        <f t="shared" si="187"/>
        <v>130</v>
      </c>
      <c r="N3549" s="20">
        <v>7</v>
      </c>
      <c r="O3549" s="20">
        <v>3</v>
      </c>
      <c r="P3549" s="20">
        <v>0</v>
      </c>
      <c r="Q3549" s="20">
        <v>6070</v>
      </c>
      <c r="R3549" s="20">
        <f t="shared" si="188"/>
        <v>303.5</v>
      </c>
      <c r="S3549" s="5">
        <v>1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1</v>
      </c>
      <c r="AA3549" s="5">
        <v>0</v>
      </c>
      <c r="AB3549" s="5">
        <v>0</v>
      </c>
      <c r="AC3549" s="5">
        <v>1</v>
      </c>
      <c r="AD3549" s="5">
        <v>0</v>
      </c>
      <c r="AE3549" s="115">
        <v>2541</v>
      </c>
      <c r="AF3549" s="5">
        <v>0</v>
      </c>
    </row>
    <row r="3550" spans="1:32" x14ac:dyDescent="0.25">
      <c r="A3550" s="2">
        <v>2010</v>
      </c>
      <c r="B3550" s="1" t="s">
        <v>30</v>
      </c>
      <c r="C3550" s="20">
        <v>90</v>
      </c>
      <c r="D3550" s="20">
        <v>9955</v>
      </c>
      <c r="E3550" s="20">
        <f t="shared" si="189"/>
        <v>9217.5925925925931</v>
      </c>
      <c r="F3550" s="20">
        <v>3901</v>
      </c>
      <c r="G3550" s="20">
        <v>1196</v>
      </c>
      <c r="H3550" s="20">
        <v>486</v>
      </c>
      <c r="I3550" s="20">
        <v>0</v>
      </c>
      <c r="J3550" s="20">
        <v>0</v>
      </c>
      <c r="K3550" s="20">
        <v>0</v>
      </c>
      <c r="L3550" s="20">
        <v>9531</v>
      </c>
      <c r="M3550" s="20">
        <f t="shared" si="187"/>
        <v>105.9</v>
      </c>
      <c r="N3550" s="20">
        <v>17</v>
      </c>
      <c r="O3550" s="20">
        <v>4</v>
      </c>
      <c r="P3550" s="20">
        <v>2</v>
      </c>
      <c r="Q3550" s="20">
        <v>67800</v>
      </c>
      <c r="R3550" s="20">
        <f t="shared" si="188"/>
        <v>753.33333333333337</v>
      </c>
      <c r="S3550" s="5">
        <v>1</v>
      </c>
      <c r="T3550" s="5">
        <v>0</v>
      </c>
      <c r="U3550" s="5">
        <v>1</v>
      </c>
      <c r="V3550" s="5">
        <v>0</v>
      </c>
      <c r="W3550" s="5">
        <v>0</v>
      </c>
      <c r="X3550" s="5">
        <v>0</v>
      </c>
      <c r="Y3550" s="5">
        <v>0</v>
      </c>
      <c r="Z3550" s="5">
        <v>1</v>
      </c>
      <c r="AA3550" s="5">
        <v>0</v>
      </c>
      <c r="AB3550" s="5">
        <v>0</v>
      </c>
      <c r="AC3550" s="5">
        <v>1</v>
      </c>
      <c r="AD3550" s="5">
        <v>0</v>
      </c>
      <c r="AE3550" s="115">
        <v>28236</v>
      </c>
      <c r="AF3550" s="5">
        <v>1</v>
      </c>
    </row>
    <row r="3551" spans="1:32" x14ac:dyDescent="0.25">
      <c r="A3551" s="2">
        <v>2010</v>
      </c>
      <c r="B3551" s="1" t="s">
        <v>31</v>
      </c>
      <c r="C3551" s="20">
        <v>117</v>
      </c>
      <c r="D3551" s="20">
        <v>11409</v>
      </c>
      <c r="E3551" s="20">
        <f t="shared" si="189"/>
        <v>8126.0683760683769</v>
      </c>
      <c r="F3551" s="20">
        <v>3012</v>
      </c>
      <c r="G3551" s="20">
        <v>1271</v>
      </c>
      <c r="H3551" s="20">
        <v>609</v>
      </c>
      <c r="I3551" s="20">
        <v>0</v>
      </c>
      <c r="J3551" s="20">
        <v>0</v>
      </c>
      <c r="K3551" s="20">
        <v>0</v>
      </c>
      <c r="L3551" s="20">
        <v>8701</v>
      </c>
      <c r="M3551" s="20">
        <f t="shared" si="187"/>
        <v>74.367521367521363</v>
      </c>
      <c r="N3551" s="20">
        <v>28</v>
      </c>
      <c r="O3551" s="20">
        <v>4</v>
      </c>
      <c r="P3551" s="20">
        <v>4</v>
      </c>
      <c r="Q3551" s="20">
        <v>69727</v>
      </c>
      <c r="R3551" s="20">
        <f t="shared" si="188"/>
        <v>595.95726495726501</v>
      </c>
      <c r="S3551" s="5">
        <v>1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1</v>
      </c>
      <c r="AA3551" s="5">
        <v>0</v>
      </c>
      <c r="AB3551" s="5">
        <v>0</v>
      </c>
      <c r="AC3551" s="5">
        <v>1</v>
      </c>
      <c r="AD3551" s="5">
        <v>0</v>
      </c>
      <c r="AE3551" s="115">
        <v>27575</v>
      </c>
      <c r="AF3551" s="5">
        <v>1</v>
      </c>
    </row>
    <row r="3552" spans="1:32" x14ac:dyDescent="0.25">
      <c r="A3552" s="2">
        <v>2010</v>
      </c>
      <c r="B3552" s="1" t="s">
        <v>30</v>
      </c>
      <c r="C3552" s="20">
        <v>16</v>
      </c>
      <c r="D3552" s="20">
        <v>1335</v>
      </c>
      <c r="E3552" s="20">
        <f t="shared" si="189"/>
        <v>6953.125</v>
      </c>
      <c r="F3552" s="20">
        <v>3188</v>
      </c>
      <c r="G3552" s="20">
        <v>40</v>
      </c>
      <c r="H3552" s="20">
        <v>32</v>
      </c>
      <c r="I3552" s="20">
        <v>0</v>
      </c>
      <c r="J3552" s="20">
        <v>0</v>
      </c>
      <c r="K3552" s="20">
        <v>0</v>
      </c>
      <c r="L3552" s="20">
        <v>2100</v>
      </c>
      <c r="M3552" s="20">
        <f t="shared" si="187"/>
        <v>131.25</v>
      </c>
      <c r="N3552" s="20">
        <v>5</v>
      </c>
      <c r="O3552" s="20">
        <v>1</v>
      </c>
      <c r="P3552" s="20">
        <v>1</v>
      </c>
      <c r="Q3552" s="20">
        <v>8543</v>
      </c>
      <c r="R3552" s="20">
        <f t="shared" si="188"/>
        <v>533.9375</v>
      </c>
      <c r="S3552" s="5">
        <v>1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1</v>
      </c>
      <c r="AA3552" s="5">
        <v>0</v>
      </c>
      <c r="AB3552" s="5">
        <v>0</v>
      </c>
      <c r="AC3552" s="5">
        <v>1</v>
      </c>
      <c r="AD3552" s="5">
        <v>0</v>
      </c>
      <c r="AE3552" s="115">
        <v>1932</v>
      </c>
      <c r="AF3552" s="5">
        <v>1</v>
      </c>
    </row>
    <row r="3553" spans="1:32" x14ac:dyDescent="0.25">
      <c r="A3553" s="2">
        <v>2010</v>
      </c>
      <c r="B3553" s="1" t="s">
        <v>30</v>
      </c>
      <c r="C3553" s="20">
        <v>82</v>
      </c>
      <c r="D3553" s="20">
        <v>6466</v>
      </c>
      <c r="E3553" s="20">
        <f t="shared" si="189"/>
        <v>6571.1382113821137</v>
      </c>
      <c r="F3553" s="20">
        <v>2716</v>
      </c>
      <c r="G3553" s="20">
        <v>794</v>
      </c>
      <c r="H3553" s="20">
        <v>285</v>
      </c>
      <c r="I3553" s="20">
        <v>40</v>
      </c>
      <c r="J3553" s="20">
        <v>0</v>
      </c>
      <c r="K3553" s="20">
        <v>0</v>
      </c>
      <c r="L3553" s="20">
        <v>8743</v>
      </c>
      <c r="M3553" s="20">
        <f t="shared" si="187"/>
        <v>106.6219512195122</v>
      </c>
      <c r="N3553" s="20">
        <v>24</v>
      </c>
      <c r="O3553" s="20">
        <v>4</v>
      </c>
      <c r="P3553" s="20">
        <v>1</v>
      </c>
      <c r="Q3553" s="20">
        <v>34189</v>
      </c>
      <c r="R3553" s="20">
        <f t="shared" si="188"/>
        <v>416.9390243902439</v>
      </c>
      <c r="S3553" s="5">
        <v>1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1</v>
      </c>
      <c r="AA3553" s="5">
        <v>1</v>
      </c>
      <c r="AB3553" s="5">
        <v>0</v>
      </c>
      <c r="AC3553" s="5">
        <v>1</v>
      </c>
      <c r="AD3553" s="5">
        <v>0</v>
      </c>
      <c r="AE3553" s="115">
        <v>16009</v>
      </c>
      <c r="AF3553" s="5">
        <v>1</v>
      </c>
    </row>
    <row r="3554" spans="1:32" x14ac:dyDescent="0.25">
      <c r="A3554" s="2">
        <v>2010</v>
      </c>
      <c r="B3554" s="1" t="s">
        <v>30</v>
      </c>
      <c r="C3554" s="20">
        <v>14</v>
      </c>
      <c r="D3554" s="20">
        <v>900</v>
      </c>
      <c r="E3554" s="20">
        <f t="shared" si="189"/>
        <v>5357.1428571428578</v>
      </c>
      <c r="F3554" s="20">
        <v>5818</v>
      </c>
      <c r="G3554" s="20">
        <v>25</v>
      </c>
      <c r="H3554" s="20">
        <v>18</v>
      </c>
      <c r="I3554" s="20">
        <v>0</v>
      </c>
      <c r="J3554" s="20">
        <v>0</v>
      </c>
      <c r="K3554" s="20">
        <v>0</v>
      </c>
      <c r="L3554" s="20">
        <v>120</v>
      </c>
      <c r="M3554" s="20">
        <f t="shared" si="187"/>
        <v>8.5714285714285712</v>
      </c>
      <c r="N3554" s="20">
        <v>0</v>
      </c>
      <c r="O3554" s="20">
        <v>0</v>
      </c>
      <c r="P3554" s="20">
        <v>0</v>
      </c>
      <c r="Q3554" s="20">
        <v>14283</v>
      </c>
      <c r="R3554" s="20">
        <f t="shared" si="188"/>
        <v>1020.2142857142857</v>
      </c>
      <c r="S3554" s="5">
        <v>1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1</v>
      </c>
      <c r="AA3554" s="5">
        <v>0</v>
      </c>
      <c r="AB3554" s="5">
        <v>0</v>
      </c>
      <c r="AC3554" s="5">
        <v>1</v>
      </c>
      <c r="AD3554" s="5">
        <v>0</v>
      </c>
      <c r="AE3554" s="115">
        <v>1422</v>
      </c>
      <c r="AF3554" s="5">
        <v>0</v>
      </c>
    </row>
    <row r="3555" spans="1:32" x14ac:dyDescent="0.25">
      <c r="A3555" s="2">
        <v>2010</v>
      </c>
      <c r="B3555" s="1" t="s">
        <v>30</v>
      </c>
      <c r="C3555" s="20">
        <v>20</v>
      </c>
      <c r="D3555" s="20">
        <v>1607</v>
      </c>
      <c r="E3555" s="20">
        <f t="shared" si="189"/>
        <v>6695.833333333333</v>
      </c>
      <c r="F3555" s="20">
        <v>938</v>
      </c>
      <c r="G3555" s="20">
        <v>68</v>
      </c>
      <c r="H3555" s="20">
        <v>45</v>
      </c>
      <c r="I3555" s="20">
        <v>0</v>
      </c>
      <c r="J3555" s="20">
        <v>0</v>
      </c>
      <c r="K3555" s="20">
        <v>0</v>
      </c>
      <c r="L3555" s="20">
        <v>810</v>
      </c>
      <c r="M3555" s="20">
        <f t="shared" si="187"/>
        <v>40.5</v>
      </c>
      <c r="N3555" s="20">
        <v>1</v>
      </c>
      <c r="O3555" s="20">
        <v>1</v>
      </c>
      <c r="P3555" s="20">
        <v>1</v>
      </c>
      <c r="Q3555" s="20">
        <v>1022</v>
      </c>
      <c r="R3555" s="20">
        <f t="shared" si="188"/>
        <v>51.1</v>
      </c>
      <c r="S3555" s="5">
        <v>0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1</v>
      </c>
      <c r="AA3555" s="5">
        <v>0</v>
      </c>
      <c r="AB3555" s="5">
        <v>0</v>
      </c>
      <c r="AC3555" s="5">
        <v>1</v>
      </c>
      <c r="AD3555" s="5">
        <v>0</v>
      </c>
      <c r="AE3555" s="115">
        <v>2845</v>
      </c>
      <c r="AF3555" s="5">
        <v>0</v>
      </c>
    </row>
    <row r="3556" spans="1:32" x14ac:dyDescent="0.25">
      <c r="A3556" s="2">
        <v>2010</v>
      </c>
      <c r="B3556" s="1" t="s">
        <v>29</v>
      </c>
      <c r="C3556" s="20">
        <v>9</v>
      </c>
      <c r="D3556" s="20">
        <v>910</v>
      </c>
      <c r="E3556" s="20">
        <f t="shared" si="189"/>
        <v>8425.9259259259252</v>
      </c>
      <c r="F3556" s="20">
        <v>2068</v>
      </c>
      <c r="G3556" s="20">
        <v>0</v>
      </c>
      <c r="H3556" s="20">
        <v>0</v>
      </c>
      <c r="I3556" s="20">
        <v>0</v>
      </c>
      <c r="J3556" s="20">
        <v>0</v>
      </c>
      <c r="K3556" s="20">
        <v>0</v>
      </c>
      <c r="L3556" s="20">
        <v>1028</v>
      </c>
      <c r="M3556" s="20">
        <f t="shared" si="187"/>
        <v>114.22222222222223</v>
      </c>
      <c r="N3556" s="20">
        <v>3</v>
      </c>
      <c r="O3556" s="20">
        <v>2</v>
      </c>
      <c r="P3556" s="20">
        <v>0</v>
      </c>
      <c r="Q3556" s="20">
        <v>99243</v>
      </c>
      <c r="R3556" s="20">
        <f t="shared" si="188"/>
        <v>11027</v>
      </c>
      <c r="S3556" s="5">
        <v>1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0</v>
      </c>
      <c r="AD3556" s="5">
        <v>0</v>
      </c>
      <c r="AE3556" s="115">
        <v>15025</v>
      </c>
      <c r="AF3556" s="5">
        <v>1</v>
      </c>
    </row>
    <row r="3557" spans="1:32" x14ac:dyDescent="0.25">
      <c r="A3557" s="2">
        <v>2010</v>
      </c>
      <c r="B3557" s="1" t="s">
        <v>29</v>
      </c>
      <c r="C3557" s="20">
        <v>5</v>
      </c>
      <c r="D3557" s="20">
        <v>289</v>
      </c>
      <c r="E3557" s="20">
        <f t="shared" si="189"/>
        <v>4816.6666666666661</v>
      </c>
      <c r="F3557" s="20">
        <v>184</v>
      </c>
      <c r="G3557" s="20">
        <v>0</v>
      </c>
      <c r="H3557" s="20">
        <v>0</v>
      </c>
      <c r="I3557" s="20">
        <v>0</v>
      </c>
      <c r="J3557" s="20">
        <v>0</v>
      </c>
      <c r="K3557" s="20">
        <v>0</v>
      </c>
      <c r="L3557" s="20">
        <v>1483</v>
      </c>
      <c r="M3557" s="20">
        <f t="shared" si="187"/>
        <v>296.60000000000002</v>
      </c>
      <c r="N3557" s="20">
        <v>7</v>
      </c>
      <c r="O3557" s="20">
        <v>2</v>
      </c>
      <c r="P3557" s="20">
        <v>1</v>
      </c>
      <c r="Q3557" s="20">
        <v>152</v>
      </c>
      <c r="R3557" s="20">
        <f t="shared" si="188"/>
        <v>30.4</v>
      </c>
      <c r="S3557" s="5">
        <v>1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115">
        <v>229</v>
      </c>
      <c r="AF3557" s="5">
        <v>1</v>
      </c>
    </row>
    <row r="3558" spans="1:32" x14ac:dyDescent="0.25">
      <c r="A3558" s="2">
        <v>2010</v>
      </c>
      <c r="B3558" s="1" t="s">
        <v>31</v>
      </c>
      <c r="C3558" s="20">
        <v>244</v>
      </c>
      <c r="D3558" s="20">
        <v>56358</v>
      </c>
      <c r="E3558" s="20">
        <f t="shared" si="189"/>
        <v>19247.950819672129</v>
      </c>
      <c r="F3558" s="20">
        <v>589</v>
      </c>
      <c r="G3558" s="20">
        <v>0</v>
      </c>
      <c r="H3558" s="20">
        <v>0</v>
      </c>
      <c r="I3558" s="20">
        <v>0</v>
      </c>
      <c r="J3558" s="20">
        <v>0</v>
      </c>
      <c r="K3558" s="20">
        <v>0</v>
      </c>
      <c r="L3558" s="20">
        <v>11539</v>
      </c>
      <c r="M3558" s="20">
        <f t="shared" si="187"/>
        <v>47.290983606557376</v>
      </c>
      <c r="N3558" s="20">
        <v>11</v>
      </c>
      <c r="O3558" s="20">
        <v>0</v>
      </c>
      <c r="P3558" s="20">
        <v>0</v>
      </c>
      <c r="Q3558" s="20">
        <v>460099</v>
      </c>
      <c r="R3558" s="20">
        <f t="shared" si="188"/>
        <v>1885.6516393442623</v>
      </c>
      <c r="S3558" s="5">
        <v>0</v>
      </c>
      <c r="T3558" s="5">
        <v>0</v>
      </c>
      <c r="U3558" s="5">
        <v>0</v>
      </c>
      <c r="V3558" s="5">
        <v>0</v>
      </c>
      <c r="W3558" s="5">
        <v>1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115">
        <v>183904</v>
      </c>
      <c r="AF3558" s="5">
        <v>1</v>
      </c>
    </row>
    <row r="3559" spans="1:32" x14ac:dyDescent="0.25">
      <c r="A3559" s="2">
        <v>2009</v>
      </c>
      <c r="B3559" s="1" t="s">
        <v>29</v>
      </c>
      <c r="C3559" s="8">
        <v>88</v>
      </c>
      <c r="D3559" s="8">
        <v>6466</v>
      </c>
      <c r="E3559" s="8">
        <f>D3559/C3559*1000/12</f>
        <v>6123.106060606061</v>
      </c>
      <c r="F3559" s="8">
        <v>3046</v>
      </c>
      <c r="G3559" s="8">
        <v>817</v>
      </c>
      <c r="H3559" s="8">
        <v>300</v>
      </c>
      <c r="I3559" s="8">
        <v>0</v>
      </c>
      <c r="J3559" s="8">
        <v>0</v>
      </c>
      <c r="K3559" s="8">
        <v>0</v>
      </c>
      <c r="L3559" s="8">
        <v>4651</v>
      </c>
      <c r="M3559" s="8">
        <f t="shared" si="187"/>
        <v>52.852272727272727</v>
      </c>
      <c r="N3559" s="8">
        <v>21</v>
      </c>
      <c r="O3559" s="8">
        <v>4</v>
      </c>
      <c r="P3559" s="8">
        <v>1</v>
      </c>
      <c r="Q3559" s="8">
        <v>24156</v>
      </c>
      <c r="R3559" s="8">
        <f t="shared" si="188"/>
        <v>274.5</v>
      </c>
      <c r="S3559" s="5">
        <v>1</v>
      </c>
      <c r="T3559" s="5">
        <v>1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1</v>
      </c>
      <c r="AA3559" s="5">
        <v>0</v>
      </c>
      <c r="AB3559" s="5">
        <v>0</v>
      </c>
      <c r="AC3559" s="5">
        <v>1</v>
      </c>
      <c r="AD3559" s="5">
        <v>0</v>
      </c>
      <c r="AE3559" s="8">
        <v>19278</v>
      </c>
      <c r="AF3559" s="5">
        <v>1</v>
      </c>
    </row>
    <row r="3560" spans="1:32" x14ac:dyDescent="0.25">
      <c r="A3560" s="2">
        <v>2009</v>
      </c>
      <c r="B3560" s="1" t="s">
        <v>30</v>
      </c>
      <c r="C3560" s="8">
        <v>50</v>
      </c>
      <c r="D3560" s="8">
        <v>3394</v>
      </c>
      <c r="E3560" s="8">
        <f t="shared" ref="E3560:E3616" si="190">D3560/C3560*1000/12</f>
        <v>5656.666666666667</v>
      </c>
      <c r="F3560" s="8">
        <v>5094</v>
      </c>
      <c r="G3560" s="8">
        <v>506</v>
      </c>
      <c r="H3560" s="8">
        <v>200</v>
      </c>
      <c r="I3560" s="8">
        <v>0</v>
      </c>
      <c r="J3560" s="8">
        <v>0</v>
      </c>
      <c r="K3560" s="8">
        <v>0</v>
      </c>
      <c r="L3560" s="8">
        <v>3701</v>
      </c>
      <c r="M3560" s="8">
        <f t="shared" si="187"/>
        <v>74.02</v>
      </c>
      <c r="N3560" s="8">
        <v>18</v>
      </c>
      <c r="O3560" s="8">
        <v>6</v>
      </c>
      <c r="P3560" s="8">
        <v>4</v>
      </c>
      <c r="Q3560" s="8">
        <v>26600</v>
      </c>
      <c r="R3560" s="8">
        <f t="shared" si="188"/>
        <v>532</v>
      </c>
      <c r="S3560" s="5">
        <v>1</v>
      </c>
      <c r="T3560" s="5">
        <v>1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1</v>
      </c>
      <c r="AA3560" s="5">
        <v>0</v>
      </c>
      <c r="AB3560" s="5">
        <v>0</v>
      </c>
      <c r="AC3560" s="5">
        <v>1</v>
      </c>
      <c r="AD3560" s="5">
        <v>0</v>
      </c>
      <c r="AE3560" s="8">
        <v>9063</v>
      </c>
      <c r="AF3560" s="5">
        <v>1</v>
      </c>
    </row>
    <row r="3561" spans="1:32" x14ac:dyDescent="0.25">
      <c r="A3561" s="2">
        <v>2009</v>
      </c>
      <c r="B3561" s="1" t="s">
        <v>30</v>
      </c>
      <c r="C3561" s="8">
        <v>6</v>
      </c>
      <c r="D3561" s="8">
        <v>391</v>
      </c>
      <c r="E3561" s="8">
        <f t="shared" si="190"/>
        <v>5430.5555555555557</v>
      </c>
      <c r="F3561" s="8">
        <v>702</v>
      </c>
      <c r="G3561" s="8">
        <v>0</v>
      </c>
      <c r="H3561" s="8">
        <v>0</v>
      </c>
      <c r="I3561" s="8">
        <v>0</v>
      </c>
      <c r="J3561" s="8">
        <v>0</v>
      </c>
      <c r="K3561" s="8">
        <v>0</v>
      </c>
      <c r="L3561" s="8">
        <v>1269</v>
      </c>
      <c r="M3561" s="8">
        <f t="shared" si="187"/>
        <v>211.5</v>
      </c>
      <c r="N3561" s="8">
        <v>4</v>
      </c>
      <c r="O3561" s="8">
        <v>3</v>
      </c>
      <c r="P3561" s="8">
        <v>0</v>
      </c>
      <c r="Q3561" s="8">
        <v>655</v>
      </c>
      <c r="R3561" s="8">
        <f t="shared" si="188"/>
        <v>109.16666666666667</v>
      </c>
      <c r="S3561" s="5">
        <v>1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0</v>
      </c>
      <c r="AD3561" s="5">
        <v>0</v>
      </c>
      <c r="AE3561" s="8">
        <v>1728</v>
      </c>
      <c r="AF3561" s="5">
        <v>0</v>
      </c>
    </row>
    <row r="3562" spans="1:32" x14ac:dyDescent="0.25">
      <c r="A3562" s="2">
        <v>2009</v>
      </c>
      <c r="B3562" s="1" t="s">
        <v>29</v>
      </c>
      <c r="C3562" s="8">
        <v>35</v>
      </c>
      <c r="D3562" s="8">
        <v>2240</v>
      </c>
      <c r="E3562" s="8">
        <f t="shared" si="190"/>
        <v>5333.333333333333</v>
      </c>
      <c r="F3562" s="8">
        <v>1523</v>
      </c>
      <c r="G3562" s="8">
        <v>235</v>
      </c>
      <c r="H3562" s="8">
        <v>95</v>
      </c>
      <c r="I3562" s="8">
        <v>0</v>
      </c>
      <c r="J3562" s="8">
        <v>0</v>
      </c>
      <c r="K3562" s="8">
        <v>0</v>
      </c>
      <c r="L3562" s="8">
        <v>1429</v>
      </c>
      <c r="M3562" s="8">
        <f t="shared" si="187"/>
        <v>40.828571428571429</v>
      </c>
      <c r="N3562" s="8">
        <v>10</v>
      </c>
      <c r="O3562" s="8">
        <v>4</v>
      </c>
      <c r="P3562" s="8">
        <v>0</v>
      </c>
      <c r="Q3562" s="8">
        <v>3486</v>
      </c>
      <c r="R3562" s="8">
        <f t="shared" si="188"/>
        <v>99.6</v>
      </c>
      <c r="S3562" s="5">
        <v>1</v>
      </c>
      <c r="T3562" s="5">
        <v>1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1</v>
      </c>
      <c r="AA3562" s="5">
        <v>0</v>
      </c>
      <c r="AB3562" s="5">
        <v>0</v>
      </c>
      <c r="AC3562" s="5">
        <v>1</v>
      </c>
      <c r="AD3562" s="5">
        <v>0</v>
      </c>
      <c r="AE3562" s="8">
        <v>5711</v>
      </c>
      <c r="AF3562" s="5">
        <v>0</v>
      </c>
    </row>
    <row r="3563" spans="1:32" x14ac:dyDescent="0.25">
      <c r="A3563" s="2">
        <v>2009</v>
      </c>
      <c r="B3563" s="1" t="s">
        <v>29</v>
      </c>
      <c r="C3563" s="8">
        <v>40</v>
      </c>
      <c r="D3563" s="8">
        <v>4149</v>
      </c>
      <c r="E3563" s="8">
        <f t="shared" si="190"/>
        <v>8643.75</v>
      </c>
      <c r="F3563" s="8">
        <v>2379</v>
      </c>
      <c r="G3563" s="8">
        <v>0</v>
      </c>
      <c r="H3563" s="8">
        <v>0</v>
      </c>
      <c r="I3563" s="8">
        <v>0</v>
      </c>
      <c r="J3563" s="8">
        <v>0</v>
      </c>
      <c r="K3563" s="8">
        <v>0</v>
      </c>
      <c r="L3563" s="8">
        <v>4623</v>
      </c>
      <c r="M3563" s="8">
        <f t="shared" si="187"/>
        <v>115.575</v>
      </c>
      <c r="N3563" s="8">
        <v>14</v>
      </c>
      <c r="O3563" s="8">
        <v>4</v>
      </c>
      <c r="P3563" s="8">
        <v>1</v>
      </c>
      <c r="Q3563" s="8">
        <v>49432</v>
      </c>
      <c r="R3563" s="8">
        <f t="shared" si="188"/>
        <v>1235.8</v>
      </c>
      <c r="S3563" s="5">
        <v>1</v>
      </c>
      <c r="T3563" s="5">
        <v>1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  <c r="Z3563" s="5">
        <v>0</v>
      </c>
      <c r="AA3563" s="5">
        <v>0</v>
      </c>
      <c r="AB3563" s="5">
        <v>0</v>
      </c>
      <c r="AC3563" s="5">
        <v>0</v>
      </c>
      <c r="AD3563" s="5">
        <v>0</v>
      </c>
      <c r="AE3563" s="8">
        <v>19827</v>
      </c>
      <c r="AF3563" s="5">
        <v>0</v>
      </c>
    </row>
    <row r="3564" spans="1:32" x14ac:dyDescent="0.25">
      <c r="A3564" s="2">
        <v>2009</v>
      </c>
      <c r="B3564" s="1" t="s">
        <v>31</v>
      </c>
      <c r="C3564" s="8">
        <v>44</v>
      </c>
      <c r="D3564" s="8">
        <v>3133</v>
      </c>
      <c r="E3564" s="8">
        <f t="shared" si="190"/>
        <v>5933.712121212121</v>
      </c>
      <c r="F3564" s="8">
        <v>1813</v>
      </c>
      <c r="G3564" s="8">
        <v>893</v>
      </c>
      <c r="H3564" s="8">
        <v>418</v>
      </c>
      <c r="I3564" s="8">
        <v>0</v>
      </c>
      <c r="J3564" s="8">
        <v>0</v>
      </c>
      <c r="K3564" s="8">
        <v>0</v>
      </c>
      <c r="L3564" s="8">
        <v>9572</v>
      </c>
      <c r="M3564" s="8">
        <f t="shared" si="187"/>
        <v>217.54545454545453</v>
      </c>
      <c r="N3564" s="8">
        <v>34</v>
      </c>
      <c r="O3564" s="8">
        <v>9</v>
      </c>
      <c r="P3564" s="8">
        <v>2</v>
      </c>
      <c r="Q3564" s="8">
        <v>69490</v>
      </c>
      <c r="R3564" s="8">
        <f t="shared" si="188"/>
        <v>1579.3181818181818</v>
      </c>
      <c r="S3564" s="5">
        <v>1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1</v>
      </c>
      <c r="AA3564" s="5">
        <v>0</v>
      </c>
      <c r="AB3564" s="5">
        <v>0</v>
      </c>
      <c r="AC3564" s="5">
        <v>1</v>
      </c>
      <c r="AD3564" s="5">
        <v>0</v>
      </c>
      <c r="AE3564" s="8">
        <v>24873</v>
      </c>
      <c r="AF3564" s="5">
        <v>0</v>
      </c>
    </row>
    <row r="3565" spans="1:32" x14ac:dyDescent="0.25">
      <c r="A3565" s="2">
        <v>2009</v>
      </c>
      <c r="B3565" s="1" t="s">
        <v>30</v>
      </c>
      <c r="C3565" s="8">
        <v>63</v>
      </c>
      <c r="D3565" s="8">
        <v>3293</v>
      </c>
      <c r="E3565" s="8">
        <f t="shared" si="190"/>
        <v>4355.8201058201057</v>
      </c>
      <c r="F3565" s="8">
        <v>3758</v>
      </c>
      <c r="G3565" s="8">
        <v>745</v>
      </c>
      <c r="H3565" s="8">
        <v>297</v>
      </c>
      <c r="I3565" s="8">
        <v>0</v>
      </c>
      <c r="J3565" s="8">
        <v>0</v>
      </c>
      <c r="K3565" s="8">
        <v>0</v>
      </c>
      <c r="L3565" s="8">
        <v>3472</v>
      </c>
      <c r="M3565" s="8">
        <f t="shared" si="187"/>
        <v>55.111111111111114</v>
      </c>
      <c r="N3565" s="8">
        <v>19</v>
      </c>
      <c r="O3565" s="8">
        <v>4</v>
      </c>
      <c r="P3565" s="8">
        <v>2</v>
      </c>
      <c r="Q3565" s="8">
        <v>23935</v>
      </c>
      <c r="R3565" s="8">
        <f t="shared" si="188"/>
        <v>379.92063492063494</v>
      </c>
      <c r="S3565" s="5">
        <v>1</v>
      </c>
      <c r="T3565" s="5">
        <v>1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  <c r="Z3565" s="5">
        <v>1</v>
      </c>
      <c r="AA3565" s="5">
        <v>0</v>
      </c>
      <c r="AB3565" s="5">
        <v>0</v>
      </c>
      <c r="AC3565" s="5">
        <v>1</v>
      </c>
      <c r="AD3565" s="5">
        <v>0</v>
      </c>
      <c r="AE3565" s="8">
        <v>9700</v>
      </c>
      <c r="AF3565" s="5">
        <v>1</v>
      </c>
    </row>
    <row r="3566" spans="1:32" x14ac:dyDescent="0.25">
      <c r="A3566" s="2">
        <v>2009</v>
      </c>
      <c r="B3566" s="1" t="s">
        <v>36</v>
      </c>
      <c r="C3566" s="8">
        <v>67</v>
      </c>
      <c r="D3566" s="8">
        <v>2524</v>
      </c>
      <c r="E3566" s="8">
        <f t="shared" si="190"/>
        <v>3139.303482587065</v>
      </c>
      <c r="F3566" s="8">
        <v>4071</v>
      </c>
      <c r="G3566" s="8">
        <v>591</v>
      </c>
      <c r="H3566" s="8">
        <v>420</v>
      </c>
      <c r="I3566" s="8">
        <v>0</v>
      </c>
      <c r="J3566" s="8">
        <v>0</v>
      </c>
      <c r="K3566" s="8">
        <v>0</v>
      </c>
      <c r="L3566" s="8">
        <v>7828</v>
      </c>
      <c r="M3566" s="8">
        <f t="shared" si="187"/>
        <v>116.83582089552239</v>
      </c>
      <c r="N3566" s="8">
        <v>20</v>
      </c>
      <c r="O3566" s="8">
        <v>8</v>
      </c>
      <c r="P3566" s="8">
        <v>3</v>
      </c>
      <c r="Q3566" s="8">
        <v>81412</v>
      </c>
      <c r="R3566" s="8">
        <f t="shared" si="188"/>
        <v>1215.1044776119404</v>
      </c>
      <c r="S3566" s="5">
        <v>1</v>
      </c>
      <c r="T3566" s="5">
        <v>1</v>
      </c>
      <c r="U3566" s="5">
        <v>1</v>
      </c>
      <c r="V3566" s="5">
        <v>0</v>
      </c>
      <c r="W3566" s="5">
        <v>0</v>
      </c>
      <c r="X3566" s="5">
        <v>0</v>
      </c>
      <c r="Y3566" s="5">
        <v>0</v>
      </c>
      <c r="Z3566" s="5">
        <v>1</v>
      </c>
      <c r="AA3566" s="5">
        <v>0</v>
      </c>
      <c r="AB3566" s="5">
        <v>0</v>
      </c>
      <c r="AC3566" s="5">
        <v>1</v>
      </c>
      <c r="AD3566" s="5">
        <v>0</v>
      </c>
      <c r="AE3566" s="8">
        <v>18078</v>
      </c>
      <c r="AF3566" s="5">
        <v>1</v>
      </c>
    </row>
    <row r="3567" spans="1:32" x14ac:dyDescent="0.25">
      <c r="A3567" s="2">
        <v>2009</v>
      </c>
      <c r="B3567" s="1" t="s">
        <v>31</v>
      </c>
      <c r="C3567" s="8">
        <v>55</v>
      </c>
      <c r="D3567" s="8">
        <v>4111</v>
      </c>
      <c r="E3567" s="8">
        <f t="shared" si="190"/>
        <v>6228.787878787879</v>
      </c>
      <c r="F3567" s="8">
        <v>3017</v>
      </c>
      <c r="G3567" s="8">
        <v>731</v>
      </c>
      <c r="H3567" s="8">
        <v>325</v>
      </c>
      <c r="I3567" s="8">
        <v>0</v>
      </c>
      <c r="J3567" s="8">
        <v>0</v>
      </c>
      <c r="K3567" s="8">
        <v>0</v>
      </c>
      <c r="L3567" s="8">
        <v>7929</v>
      </c>
      <c r="M3567" s="8">
        <f t="shared" ref="M3567:M3630" si="191">L3567/C3567</f>
        <v>144.16363636363636</v>
      </c>
      <c r="N3567" s="8">
        <v>21</v>
      </c>
      <c r="O3567" s="8">
        <v>8</v>
      </c>
      <c r="P3567" s="8">
        <v>3</v>
      </c>
      <c r="Q3567" s="8">
        <v>47699</v>
      </c>
      <c r="R3567" s="8">
        <f t="shared" ref="R3567:R3630" si="192">Q3567/C3567</f>
        <v>867.25454545454545</v>
      </c>
      <c r="S3567" s="5">
        <v>1</v>
      </c>
      <c r="T3567" s="5">
        <v>1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1</v>
      </c>
      <c r="AA3567" s="5">
        <v>0</v>
      </c>
      <c r="AB3567" s="5">
        <v>0</v>
      </c>
      <c r="AC3567" s="5">
        <v>1</v>
      </c>
      <c r="AD3567" s="5">
        <v>0</v>
      </c>
      <c r="AE3567" s="8">
        <v>29224</v>
      </c>
      <c r="AF3567" s="5">
        <v>1</v>
      </c>
    </row>
    <row r="3568" spans="1:32" x14ac:dyDescent="0.25">
      <c r="A3568" s="2">
        <v>2009</v>
      </c>
      <c r="B3568" s="1" t="s">
        <v>30</v>
      </c>
      <c r="C3568" s="8">
        <v>53</v>
      </c>
      <c r="D3568" s="8">
        <v>3091</v>
      </c>
      <c r="E3568" s="8">
        <f t="shared" si="190"/>
        <v>4860.0628930817611</v>
      </c>
      <c r="F3568" s="8">
        <v>1626</v>
      </c>
      <c r="G3568" s="8">
        <v>347</v>
      </c>
      <c r="H3568" s="8">
        <v>173</v>
      </c>
      <c r="I3568" s="8">
        <v>0</v>
      </c>
      <c r="J3568" s="8">
        <v>0</v>
      </c>
      <c r="K3568" s="8">
        <v>0</v>
      </c>
      <c r="L3568" s="8">
        <v>7460</v>
      </c>
      <c r="M3568" s="8">
        <f t="shared" si="191"/>
        <v>140.75471698113208</v>
      </c>
      <c r="N3568" s="8">
        <v>14</v>
      </c>
      <c r="O3568" s="8">
        <v>7</v>
      </c>
      <c r="P3568" s="8">
        <v>0</v>
      </c>
      <c r="Q3568" s="8">
        <v>17701</v>
      </c>
      <c r="R3568" s="8">
        <f t="shared" si="192"/>
        <v>333.98113207547169</v>
      </c>
      <c r="S3568" s="5">
        <v>1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1</v>
      </c>
      <c r="AA3568" s="5">
        <v>0</v>
      </c>
      <c r="AB3568" s="5">
        <v>0</v>
      </c>
      <c r="AC3568" s="5">
        <v>1</v>
      </c>
      <c r="AD3568" s="5">
        <v>0</v>
      </c>
      <c r="AE3568" s="8">
        <v>13741</v>
      </c>
      <c r="AF3568" s="5">
        <v>0</v>
      </c>
    </row>
    <row r="3569" spans="1:32" x14ac:dyDescent="0.25">
      <c r="A3569" s="2">
        <v>2009</v>
      </c>
      <c r="B3569" s="1" t="s">
        <v>30</v>
      </c>
      <c r="C3569" s="8">
        <v>3</v>
      </c>
      <c r="D3569" s="8">
        <v>122</v>
      </c>
      <c r="E3569" s="8">
        <f t="shared" si="190"/>
        <v>3388.8888888888887</v>
      </c>
      <c r="F3569" s="8">
        <v>281</v>
      </c>
      <c r="G3569" s="8">
        <v>0</v>
      </c>
      <c r="H3569" s="8">
        <v>0</v>
      </c>
      <c r="I3569" s="8">
        <v>0</v>
      </c>
      <c r="J3569" s="8">
        <v>0</v>
      </c>
      <c r="K3569" s="8">
        <v>0</v>
      </c>
      <c r="L3569" s="8">
        <v>797</v>
      </c>
      <c r="M3569" s="8">
        <f t="shared" si="191"/>
        <v>265.66666666666669</v>
      </c>
      <c r="N3569" s="8">
        <v>5</v>
      </c>
      <c r="O3569" s="8">
        <v>0</v>
      </c>
      <c r="P3569" s="8">
        <v>0</v>
      </c>
      <c r="Q3569" s="8">
        <v>4809</v>
      </c>
      <c r="R3569" s="8">
        <f t="shared" si="192"/>
        <v>1603</v>
      </c>
      <c r="S3569" s="5">
        <v>1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0</v>
      </c>
      <c r="AD3569" s="5">
        <v>0</v>
      </c>
      <c r="AE3569" s="8">
        <v>235</v>
      </c>
      <c r="AF3569" s="5">
        <v>0</v>
      </c>
    </row>
    <row r="3570" spans="1:32" x14ac:dyDescent="0.25">
      <c r="A3570" s="2">
        <v>2009</v>
      </c>
      <c r="B3570" s="1" t="s">
        <v>29</v>
      </c>
      <c r="C3570" s="8">
        <v>70</v>
      </c>
      <c r="D3570" s="8">
        <v>7408</v>
      </c>
      <c r="E3570" s="8">
        <f t="shared" si="190"/>
        <v>8819.0476190476184</v>
      </c>
      <c r="F3570" s="8">
        <v>3400</v>
      </c>
      <c r="G3570" s="8">
        <v>0</v>
      </c>
      <c r="H3570" s="8">
        <v>0</v>
      </c>
      <c r="I3570" s="8">
        <v>0</v>
      </c>
      <c r="J3570" s="8">
        <v>0</v>
      </c>
      <c r="K3570" s="8">
        <v>0</v>
      </c>
      <c r="L3570" s="8">
        <v>1765</v>
      </c>
      <c r="M3570" s="8">
        <f t="shared" si="191"/>
        <v>25.214285714285715</v>
      </c>
      <c r="N3570" s="8">
        <v>0</v>
      </c>
      <c r="O3570" s="8">
        <v>0</v>
      </c>
      <c r="P3570" s="8">
        <v>0</v>
      </c>
      <c r="Q3570" s="8">
        <v>572</v>
      </c>
      <c r="R3570" s="8">
        <f t="shared" si="192"/>
        <v>8.1714285714285708</v>
      </c>
      <c r="S3570" s="5">
        <v>1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0</v>
      </c>
      <c r="AD3570" s="5">
        <v>0</v>
      </c>
      <c r="AE3570" s="8">
        <v>23005</v>
      </c>
      <c r="AF3570" s="5">
        <v>0</v>
      </c>
    </row>
    <row r="3571" spans="1:32" x14ac:dyDescent="0.25">
      <c r="A3571" s="2">
        <v>2009</v>
      </c>
      <c r="B3571" s="1" t="s">
        <v>40</v>
      </c>
      <c r="C3571" s="8">
        <v>115</v>
      </c>
      <c r="D3571" s="8">
        <v>8322</v>
      </c>
      <c r="E3571" s="8">
        <f t="shared" si="190"/>
        <v>6030.4347826086951</v>
      </c>
      <c r="F3571" s="8">
        <v>4536</v>
      </c>
      <c r="G3571" s="8">
        <v>938</v>
      </c>
      <c r="H3571" s="8">
        <v>352</v>
      </c>
      <c r="I3571" s="8">
        <v>50</v>
      </c>
      <c r="J3571" s="8">
        <v>0</v>
      </c>
      <c r="K3571" s="8">
        <v>0</v>
      </c>
      <c r="L3571" s="8">
        <v>11410</v>
      </c>
      <c r="M3571" s="8">
        <f t="shared" si="191"/>
        <v>99.217391304347828</v>
      </c>
      <c r="N3571" s="8">
        <v>29</v>
      </c>
      <c r="O3571" s="8">
        <v>10</v>
      </c>
      <c r="P3571" s="8">
        <v>2</v>
      </c>
      <c r="Q3571" s="8">
        <v>44558</v>
      </c>
      <c r="R3571" s="8">
        <f t="shared" si="192"/>
        <v>387.46086956521737</v>
      </c>
      <c r="S3571" s="5">
        <v>1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1</v>
      </c>
      <c r="AA3571" s="5">
        <v>1</v>
      </c>
      <c r="AB3571" s="5">
        <v>0</v>
      </c>
      <c r="AC3571" s="5">
        <v>1</v>
      </c>
      <c r="AD3571" s="5">
        <v>0</v>
      </c>
      <c r="AE3571" s="8">
        <v>20697</v>
      </c>
      <c r="AF3571" s="5">
        <v>0</v>
      </c>
    </row>
    <row r="3572" spans="1:32" x14ac:dyDescent="0.25">
      <c r="A3572" s="2">
        <v>2009</v>
      </c>
      <c r="B3572" s="1" t="s">
        <v>29</v>
      </c>
      <c r="C3572" s="8">
        <v>13</v>
      </c>
      <c r="D3572" s="8">
        <v>883</v>
      </c>
      <c r="E3572" s="8">
        <f t="shared" si="190"/>
        <v>5660.2564102564102</v>
      </c>
      <c r="F3572" s="8">
        <v>600</v>
      </c>
      <c r="G3572" s="8">
        <v>0</v>
      </c>
      <c r="H3572" s="8">
        <v>0</v>
      </c>
      <c r="I3572" s="8">
        <v>0</v>
      </c>
      <c r="J3572" s="8">
        <v>0</v>
      </c>
      <c r="K3572" s="8">
        <v>0</v>
      </c>
      <c r="L3572" s="8">
        <v>150</v>
      </c>
      <c r="M3572" s="8">
        <f t="shared" si="191"/>
        <v>11.538461538461538</v>
      </c>
      <c r="N3572" s="8">
        <v>2</v>
      </c>
      <c r="O3572" s="8">
        <v>0</v>
      </c>
      <c r="P3572" s="8">
        <v>0</v>
      </c>
      <c r="Q3572" s="8">
        <v>11284</v>
      </c>
      <c r="R3572" s="8">
        <f t="shared" si="192"/>
        <v>868</v>
      </c>
      <c r="S3572" s="5">
        <v>1</v>
      </c>
      <c r="T3572" s="5">
        <v>0</v>
      </c>
      <c r="U3572" s="5">
        <v>1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8">
        <v>3475</v>
      </c>
      <c r="AF3572" s="5">
        <v>1</v>
      </c>
    </row>
    <row r="3573" spans="1:32" x14ac:dyDescent="0.25">
      <c r="A3573" s="2">
        <v>2009</v>
      </c>
      <c r="B3573" s="1" t="s">
        <v>29</v>
      </c>
      <c r="C3573" s="8">
        <v>120</v>
      </c>
      <c r="D3573" s="8">
        <v>10521</v>
      </c>
      <c r="E3573" s="8">
        <f t="shared" si="190"/>
        <v>7306.25</v>
      </c>
      <c r="F3573" s="8">
        <v>2765</v>
      </c>
      <c r="G3573" s="8">
        <v>865</v>
      </c>
      <c r="H3573" s="8">
        <v>400</v>
      </c>
      <c r="I3573" s="8">
        <v>0</v>
      </c>
      <c r="J3573" s="8">
        <v>0</v>
      </c>
      <c r="K3573" s="8">
        <v>0</v>
      </c>
      <c r="L3573" s="8">
        <v>3116</v>
      </c>
      <c r="M3573" s="8">
        <f t="shared" si="191"/>
        <v>25.966666666666665</v>
      </c>
      <c r="N3573" s="8">
        <v>14</v>
      </c>
      <c r="O3573" s="8">
        <v>2</v>
      </c>
      <c r="P3573" s="8">
        <v>0</v>
      </c>
      <c r="Q3573" s="8">
        <v>25500</v>
      </c>
      <c r="R3573" s="8">
        <f t="shared" si="192"/>
        <v>212.5</v>
      </c>
      <c r="S3573" s="5">
        <v>1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1</v>
      </c>
      <c r="AA3573" s="5">
        <v>0</v>
      </c>
      <c r="AB3573" s="5">
        <v>0</v>
      </c>
      <c r="AC3573" s="5">
        <v>1</v>
      </c>
      <c r="AD3573" s="5">
        <v>0</v>
      </c>
      <c r="AE3573" s="8">
        <v>34398</v>
      </c>
      <c r="AF3573" s="5">
        <v>0</v>
      </c>
    </row>
    <row r="3574" spans="1:32" x14ac:dyDescent="0.25">
      <c r="A3574" s="2">
        <v>2009</v>
      </c>
      <c r="B3574" s="1" t="s">
        <v>29</v>
      </c>
      <c r="C3574" s="8">
        <v>208</v>
      </c>
      <c r="D3574" s="8">
        <v>22309</v>
      </c>
      <c r="E3574" s="8">
        <f t="shared" si="190"/>
        <v>8937.9006410256407</v>
      </c>
      <c r="F3574" s="8">
        <v>6083</v>
      </c>
      <c r="G3574" s="8">
        <v>1986</v>
      </c>
      <c r="H3574" s="8">
        <v>980</v>
      </c>
      <c r="I3574" s="8">
        <v>0</v>
      </c>
      <c r="J3574" s="8">
        <v>0</v>
      </c>
      <c r="K3574" s="8">
        <v>0</v>
      </c>
      <c r="L3574" s="8">
        <v>8233</v>
      </c>
      <c r="M3574" s="8">
        <f t="shared" si="191"/>
        <v>39.581730769230766</v>
      </c>
      <c r="N3574" s="8">
        <v>26</v>
      </c>
      <c r="O3574" s="8">
        <v>6</v>
      </c>
      <c r="P3574" s="8">
        <v>6</v>
      </c>
      <c r="Q3574" s="8">
        <v>391941</v>
      </c>
      <c r="R3574" s="8">
        <f t="shared" si="192"/>
        <v>1884.3317307692307</v>
      </c>
      <c r="S3574" s="5">
        <v>1</v>
      </c>
      <c r="T3574" s="5">
        <v>0</v>
      </c>
      <c r="U3574" s="5">
        <v>0</v>
      </c>
      <c r="V3574" s="5">
        <v>1</v>
      </c>
      <c r="W3574" s="5">
        <v>0</v>
      </c>
      <c r="X3574" s="5">
        <v>0</v>
      </c>
      <c r="Y3574" s="5">
        <v>0</v>
      </c>
      <c r="Z3574" s="5">
        <v>1</v>
      </c>
      <c r="AA3574" s="5">
        <v>0</v>
      </c>
      <c r="AB3574" s="5">
        <v>0</v>
      </c>
      <c r="AC3574" s="5">
        <v>1</v>
      </c>
      <c r="AD3574" s="5">
        <v>0</v>
      </c>
      <c r="AE3574" s="8">
        <v>77485</v>
      </c>
      <c r="AF3574" s="5">
        <v>0</v>
      </c>
    </row>
    <row r="3575" spans="1:32" x14ac:dyDescent="0.25">
      <c r="A3575" s="2">
        <v>2009</v>
      </c>
      <c r="B3575" s="1" t="s">
        <v>29</v>
      </c>
      <c r="C3575" s="8">
        <v>59</v>
      </c>
      <c r="D3575" s="8">
        <v>14161</v>
      </c>
      <c r="E3575" s="8">
        <f t="shared" si="190"/>
        <v>20001.412429378532</v>
      </c>
      <c r="F3575" s="8">
        <v>3437</v>
      </c>
      <c r="G3575" s="8">
        <v>0</v>
      </c>
      <c r="H3575" s="8">
        <v>0</v>
      </c>
      <c r="I3575" s="8">
        <v>0</v>
      </c>
      <c r="J3575" s="8">
        <v>0</v>
      </c>
      <c r="K3575" s="8">
        <v>0</v>
      </c>
      <c r="L3575" s="8">
        <v>7546</v>
      </c>
      <c r="M3575" s="8">
        <f t="shared" si="191"/>
        <v>127.89830508474576</v>
      </c>
      <c r="N3575" s="8">
        <v>17</v>
      </c>
      <c r="O3575" s="8">
        <v>4</v>
      </c>
      <c r="P3575" s="8">
        <v>0</v>
      </c>
      <c r="Q3575" s="8">
        <v>253125</v>
      </c>
      <c r="R3575" s="8">
        <f t="shared" si="192"/>
        <v>4290.2542372881353</v>
      </c>
      <c r="S3575" s="5">
        <v>1</v>
      </c>
      <c r="T3575" s="5">
        <v>0</v>
      </c>
      <c r="U3575" s="5">
        <v>1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0</v>
      </c>
      <c r="AD3575" s="5">
        <v>0</v>
      </c>
      <c r="AE3575" s="8">
        <v>97602</v>
      </c>
      <c r="AF3575" s="5">
        <v>1</v>
      </c>
    </row>
    <row r="3576" spans="1:32" x14ac:dyDescent="0.25">
      <c r="A3576" s="2">
        <v>2009</v>
      </c>
      <c r="B3576" s="1" t="s">
        <v>29</v>
      </c>
      <c r="C3576" s="8">
        <v>73</v>
      </c>
      <c r="D3576" s="8">
        <v>6910</v>
      </c>
      <c r="E3576" s="8">
        <f t="shared" si="190"/>
        <v>7888.1278538812776</v>
      </c>
      <c r="F3576" s="8">
        <v>0</v>
      </c>
      <c r="G3576" s="8">
        <v>769</v>
      </c>
      <c r="H3576" s="8">
        <v>382</v>
      </c>
      <c r="I3576" s="8">
        <v>0</v>
      </c>
      <c r="J3576" s="8">
        <v>0</v>
      </c>
      <c r="K3576" s="8">
        <v>0</v>
      </c>
      <c r="L3576" s="8">
        <v>420</v>
      </c>
      <c r="M3576" s="8">
        <f t="shared" si="191"/>
        <v>5.7534246575342465</v>
      </c>
      <c r="N3576" s="8">
        <v>3</v>
      </c>
      <c r="O3576" s="8">
        <v>0</v>
      </c>
      <c r="P3576" s="8">
        <v>0</v>
      </c>
      <c r="Q3576" s="8">
        <v>8507</v>
      </c>
      <c r="R3576" s="8">
        <f t="shared" si="192"/>
        <v>116.53424657534246</v>
      </c>
      <c r="S3576" s="5">
        <v>0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1</v>
      </c>
      <c r="AA3576" s="5">
        <v>0</v>
      </c>
      <c r="AB3576" s="5">
        <v>0</v>
      </c>
      <c r="AC3576" s="5">
        <v>1</v>
      </c>
      <c r="AD3576" s="5">
        <v>0</v>
      </c>
      <c r="AE3576" s="8">
        <v>17714</v>
      </c>
      <c r="AF3576" s="5">
        <v>0</v>
      </c>
    </row>
    <row r="3577" spans="1:32" x14ac:dyDescent="0.25">
      <c r="A3577" s="2">
        <v>2009</v>
      </c>
      <c r="B3577" s="1" t="s">
        <v>30</v>
      </c>
      <c r="C3577" s="8">
        <v>81</v>
      </c>
      <c r="D3577" s="8">
        <v>4073</v>
      </c>
      <c r="E3577" s="8">
        <f t="shared" si="190"/>
        <v>4190.3292181069955</v>
      </c>
      <c r="F3577" s="8">
        <v>1279</v>
      </c>
      <c r="G3577" s="8">
        <v>431</v>
      </c>
      <c r="H3577" s="8">
        <v>263</v>
      </c>
      <c r="I3577" s="8">
        <v>0</v>
      </c>
      <c r="J3577" s="8">
        <v>0</v>
      </c>
      <c r="K3577" s="8">
        <v>0</v>
      </c>
      <c r="L3577" s="8">
        <v>4457</v>
      </c>
      <c r="M3577" s="8">
        <f t="shared" si="191"/>
        <v>55.02469135802469</v>
      </c>
      <c r="N3577" s="8">
        <v>12</v>
      </c>
      <c r="O3577" s="8">
        <v>3</v>
      </c>
      <c r="P3577" s="8">
        <v>0</v>
      </c>
      <c r="Q3577" s="8">
        <v>32286</v>
      </c>
      <c r="R3577" s="8">
        <f t="shared" si="192"/>
        <v>398.59259259259261</v>
      </c>
      <c r="S3577" s="5">
        <v>1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1</v>
      </c>
      <c r="AA3577" s="5">
        <v>0</v>
      </c>
      <c r="AB3577" s="5">
        <v>0</v>
      </c>
      <c r="AC3577" s="5">
        <v>1</v>
      </c>
      <c r="AD3577" s="5">
        <v>0</v>
      </c>
      <c r="AE3577" s="8">
        <v>12835</v>
      </c>
      <c r="AF3577" s="5">
        <v>0</v>
      </c>
    </row>
    <row r="3578" spans="1:32" x14ac:dyDescent="0.25">
      <c r="A3578" s="2">
        <v>2009</v>
      </c>
      <c r="B3578" s="1" t="s">
        <v>30</v>
      </c>
      <c r="C3578" s="8">
        <v>97</v>
      </c>
      <c r="D3578" s="8">
        <v>6427</v>
      </c>
      <c r="E3578" s="8">
        <f t="shared" si="190"/>
        <v>5521.477663230241</v>
      </c>
      <c r="F3578" s="8">
        <v>1804</v>
      </c>
      <c r="G3578" s="8">
        <v>282</v>
      </c>
      <c r="H3578" s="8">
        <v>131</v>
      </c>
      <c r="I3578" s="8">
        <v>0</v>
      </c>
      <c r="J3578" s="8">
        <v>0</v>
      </c>
      <c r="K3578" s="8">
        <v>0</v>
      </c>
      <c r="L3578" s="8">
        <v>5018</v>
      </c>
      <c r="M3578" s="8">
        <f t="shared" si="191"/>
        <v>51.731958762886599</v>
      </c>
      <c r="N3578" s="8">
        <v>14</v>
      </c>
      <c r="O3578" s="8">
        <v>3</v>
      </c>
      <c r="P3578" s="8">
        <v>1</v>
      </c>
      <c r="Q3578" s="8">
        <v>38247</v>
      </c>
      <c r="R3578" s="8">
        <f t="shared" si="192"/>
        <v>394.29896907216494</v>
      </c>
      <c r="S3578" s="5">
        <v>1</v>
      </c>
      <c r="T3578" s="5">
        <v>0</v>
      </c>
      <c r="U3578" s="5">
        <v>1</v>
      </c>
      <c r="V3578" s="5">
        <v>0</v>
      </c>
      <c r="W3578" s="5">
        <v>0</v>
      </c>
      <c r="X3578" s="5">
        <v>0</v>
      </c>
      <c r="Y3578" s="5">
        <v>0</v>
      </c>
      <c r="Z3578" s="5">
        <v>1</v>
      </c>
      <c r="AA3578" s="5">
        <v>0</v>
      </c>
      <c r="AB3578" s="5">
        <v>0</v>
      </c>
      <c r="AC3578" s="5">
        <v>1</v>
      </c>
      <c r="AD3578" s="5">
        <v>0</v>
      </c>
      <c r="AE3578" s="8">
        <v>16454</v>
      </c>
      <c r="AF3578" s="5">
        <v>0</v>
      </c>
    </row>
    <row r="3579" spans="1:32" x14ac:dyDescent="0.25">
      <c r="A3579" s="2">
        <v>2009</v>
      </c>
      <c r="B3579" s="1" t="s">
        <v>29</v>
      </c>
      <c r="C3579" s="8">
        <v>30</v>
      </c>
      <c r="D3579" s="8">
        <v>2881</v>
      </c>
      <c r="E3579" s="8">
        <f t="shared" si="190"/>
        <v>8002.7777777777774</v>
      </c>
      <c r="F3579" s="8">
        <v>241</v>
      </c>
      <c r="G3579" s="8">
        <v>0</v>
      </c>
      <c r="H3579" s="8">
        <v>0</v>
      </c>
      <c r="I3579" s="8">
        <v>0</v>
      </c>
      <c r="J3579" s="8">
        <v>0</v>
      </c>
      <c r="K3579" s="8">
        <v>0</v>
      </c>
      <c r="L3579" s="8">
        <v>1197</v>
      </c>
      <c r="M3579" s="8">
        <f t="shared" si="191"/>
        <v>39.9</v>
      </c>
      <c r="N3579" s="8">
        <v>7</v>
      </c>
      <c r="O3579" s="8">
        <v>0</v>
      </c>
      <c r="P3579" s="8">
        <v>0</v>
      </c>
      <c r="Q3579" s="8">
        <v>17311</v>
      </c>
      <c r="R3579" s="8">
        <f t="shared" si="192"/>
        <v>577.0333333333333</v>
      </c>
      <c r="S3579" s="5">
        <v>0</v>
      </c>
      <c r="T3579" s="5">
        <v>0</v>
      </c>
      <c r="U3579" s="5">
        <v>1</v>
      </c>
      <c r="V3579" s="5">
        <v>1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0</v>
      </c>
      <c r="AD3579" s="5">
        <v>0</v>
      </c>
      <c r="AE3579" s="8">
        <v>10485</v>
      </c>
      <c r="AF3579" s="5">
        <v>1</v>
      </c>
    </row>
    <row r="3580" spans="1:32" x14ac:dyDescent="0.25">
      <c r="A3580" s="2">
        <v>2009</v>
      </c>
      <c r="B3580" s="1" t="s">
        <v>31</v>
      </c>
      <c r="C3580" s="8">
        <v>17</v>
      </c>
      <c r="D3580" s="8">
        <v>1382</v>
      </c>
      <c r="E3580" s="8">
        <f t="shared" si="190"/>
        <v>6774.5098039215691</v>
      </c>
      <c r="F3580" s="8">
        <v>1877</v>
      </c>
      <c r="G3580" s="8">
        <v>0</v>
      </c>
      <c r="H3580" s="8">
        <v>0</v>
      </c>
      <c r="I3580" s="8">
        <v>0</v>
      </c>
      <c r="J3580" s="8">
        <v>0</v>
      </c>
      <c r="K3580" s="8">
        <v>0</v>
      </c>
      <c r="L3580" s="8">
        <v>1935</v>
      </c>
      <c r="M3580" s="8">
        <f t="shared" si="191"/>
        <v>113.82352941176471</v>
      </c>
      <c r="N3580" s="8">
        <v>3</v>
      </c>
      <c r="O3580" s="8">
        <v>0</v>
      </c>
      <c r="P3580" s="8">
        <v>0</v>
      </c>
      <c r="Q3580" s="8">
        <v>10311</v>
      </c>
      <c r="R3580" s="8">
        <f t="shared" si="192"/>
        <v>606.52941176470586</v>
      </c>
      <c r="S3580" s="5">
        <v>1</v>
      </c>
      <c r="T3580" s="5">
        <v>0</v>
      </c>
      <c r="U3580" s="5">
        <v>1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0</v>
      </c>
      <c r="AD3580" s="5">
        <v>0</v>
      </c>
      <c r="AE3580" s="8">
        <v>12397</v>
      </c>
      <c r="AF3580" s="5">
        <v>1</v>
      </c>
    </row>
    <row r="3581" spans="1:32" x14ac:dyDescent="0.25">
      <c r="A3581" s="2">
        <v>2009</v>
      </c>
      <c r="B3581" s="1" t="s">
        <v>29</v>
      </c>
      <c r="C3581" s="8">
        <v>7</v>
      </c>
      <c r="D3581" s="8">
        <v>522</v>
      </c>
      <c r="E3581" s="8">
        <f t="shared" si="190"/>
        <v>6214.2857142857138</v>
      </c>
      <c r="F3581" s="8">
        <v>446</v>
      </c>
      <c r="G3581" s="8">
        <v>0</v>
      </c>
      <c r="H3581" s="8">
        <v>0</v>
      </c>
      <c r="I3581" s="8">
        <v>0</v>
      </c>
      <c r="J3581" s="8">
        <v>0</v>
      </c>
      <c r="K3581" s="8">
        <v>0</v>
      </c>
      <c r="L3581" s="8">
        <v>2072</v>
      </c>
      <c r="M3581" s="8">
        <f t="shared" si="191"/>
        <v>296</v>
      </c>
      <c r="N3581" s="8">
        <v>9</v>
      </c>
      <c r="O3581" s="8">
        <v>2</v>
      </c>
      <c r="P3581" s="8">
        <v>0</v>
      </c>
      <c r="Q3581" s="8">
        <v>46632</v>
      </c>
      <c r="R3581" s="8">
        <f t="shared" si="192"/>
        <v>6661.7142857142853</v>
      </c>
      <c r="S3581" s="5">
        <v>1</v>
      </c>
      <c r="T3581" s="5">
        <v>0</v>
      </c>
      <c r="U3581" s="5">
        <v>1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0</v>
      </c>
      <c r="AD3581" s="5">
        <v>0</v>
      </c>
      <c r="AE3581" s="8">
        <v>9824</v>
      </c>
      <c r="AF3581" s="5">
        <v>1</v>
      </c>
    </row>
    <row r="3582" spans="1:32" x14ac:dyDescent="0.25">
      <c r="A3582" s="2">
        <v>2009</v>
      </c>
      <c r="B3582" s="1" t="s">
        <v>29</v>
      </c>
      <c r="C3582" s="8">
        <v>17</v>
      </c>
      <c r="D3582" s="8">
        <v>1902</v>
      </c>
      <c r="E3582" s="8">
        <f t="shared" si="190"/>
        <v>9323.5294117647045</v>
      </c>
      <c r="F3582" s="8">
        <v>1000</v>
      </c>
      <c r="G3582" s="8">
        <v>0</v>
      </c>
      <c r="H3582" s="8">
        <v>0</v>
      </c>
      <c r="I3582" s="8">
        <v>0</v>
      </c>
      <c r="J3582" s="8">
        <v>0</v>
      </c>
      <c r="K3582" s="8">
        <v>0</v>
      </c>
      <c r="L3582" s="8">
        <v>483</v>
      </c>
      <c r="M3582" s="8">
        <f t="shared" si="191"/>
        <v>28.411764705882351</v>
      </c>
      <c r="N3582" s="8">
        <v>5</v>
      </c>
      <c r="O3582" s="8">
        <v>0</v>
      </c>
      <c r="P3582" s="8">
        <v>2</v>
      </c>
      <c r="Q3582" s="8">
        <v>3070</v>
      </c>
      <c r="R3582" s="8">
        <f t="shared" si="192"/>
        <v>180.58823529411765</v>
      </c>
      <c r="S3582" s="5">
        <v>0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0</v>
      </c>
      <c r="AD3582" s="5">
        <v>0</v>
      </c>
      <c r="AE3582" s="8">
        <v>4393</v>
      </c>
      <c r="AF3582" s="5">
        <v>1</v>
      </c>
    </row>
    <row r="3583" spans="1:32" x14ac:dyDescent="0.25">
      <c r="A3583" s="2">
        <v>2009</v>
      </c>
      <c r="B3583" s="1" t="s">
        <v>29</v>
      </c>
      <c r="C3583" s="8">
        <v>15</v>
      </c>
      <c r="D3583" s="8">
        <v>951</v>
      </c>
      <c r="E3583" s="8">
        <f t="shared" si="190"/>
        <v>5283.333333333333</v>
      </c>
      <c r="F3583" s="8">
        <v>408</v>
      </c>
      <c r="G3583" s="8">
        <v>0</v>
      </c>
      <c r="H3583" s="8">
        <v>0</v>
      </c>
      <c r="I3583" s="8">
        <v>0</v>
      </c>
      <c r="J3583" s="8">
        <v>0</v>
      </c>
      <c r="K3583" s="8">
        <v>0</v>
      </c>
      <c r="L3583" s="8">
        <v>1337</v>
      </c>
      <c r="M3583" s="8">
        <f t="shared" si="191"/>
        <v>89.13333333333334</v>
      </c>
      <c r="N3583" s="8">
        <v>5</v>
      </c>
      <c r="O3583" s="8">
        <v>1</v>
      </c>
      <c r="P3583" s="8">
        <v>0</v>
      </c>
      <c r="Q3583" s="8">
        <v>26979</v>
      </c>
      <c r="R3583" s="8">
        <f t="shared" si="192"/>
        <v>1798.6</v>
      </c>
      <c r="S3583" s="5">
        <v>1</v>
      </c>
      <c r="T3583" s="5">
        <v>0</v>
      </c>
      <c r="U3583" s="5">
        <v>1</v>
      </c>
      <c r="V3583" s="5">
        <v>0</v>
      </c>
      <c r="W3583" s="5">
        <v>0</v>
      </c>
      <c r="X3583" s="5">
        <v>0</v>
      </c>
      <c r="Y3583" s="5">
        <v>0</v>
      </c>
      <c r="Z3583" s="5">
        <v>0</v>
      </c>
      <c r="AA3583" s="5">
        <v>0</v>
      </c>
      <c r="AB3583" s="5">
        <v>0</v>
      </c>
      <c r="AC3583" s="5">
        <v>0</v>
      </c>
      <c r="AD3583" s="5">
        <v>0</v>
      </c>
      <c r="AE3583" s="8">
        <v>14031</v>
      </c>
      <c r="AF3583" s="5">
        <v>1</v>
      </c>
    </row>
    <row r="3584" spans="1:32" x14ac:dyDescent="0.25">
      <c r="A3584" s="2">
        <v>2009</v>
      </c>
      <c r="B3584" s="1" t="s">
        <v>29</v>
      </c>
      <c r="C3584" s="8">
        <v>6</v>
      </c>
      <c r="D3584" s="8">
        <v>323</v>
      </c>
      <c r="E3584" s="8">
        <f t="shared" si="190"/>
        <v>4486.1111111111113</v>
      </c>
      <c r="F3584" s="8">
        <v>150</v>
      </c>
      <c r="G3584" s="8">
        <v>0</v>
      </c>
      <c r="H3584" s="8">
        <v>0</v>
      </c>
      <c r="I3584" s="8">
        <v>0</v>
      </c>
      <c r="J3584" s="8">
        <v>0</v>
      </c>
      <c r="K3584" s="8">
        <v>0</v>
      </c>
      <c r="L3584" s="8">
        <v>597</v>
      </c>
      <c r="M3584" s="8">
        <f t="shared" si="191"/>
        <v>99.5</v>
      </c>
      <c r="N3584" s="8">
        <v>1</v>
      </c>
      <c r="O3584" s="8">
        <v>0</v>
      </c>
      <c r="P3584" s="8">
        <v>0</v>
      </c>
      <c r="Q3584" s="8">
        <v>2409</v>
      </c>
      <c r="R3584" s="8">
        <f t="shared" si="192"/>
        <v>401.5</v>
      </c>
      <c r="S3584" s="5">
        <v>1</v>
      </c>
      <c r="T3584" s="5">
        <v>0</v>
      </c>
      <c r="U3584" s="5">
        <v>1</v>
      </c>
      <c r="V3584" s="5">
        <v>1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0</v>
      </c>
      <c r="AD3584" s="5">
        <v>0</v>
      </c>
      <c r="AE3584" s="8">
        <v>1456</v>
      </c>
      <c r="AF3584" s="5">
        <v>1</v>
      </c>
    </row>
    <row r="3585" spans="1:32" x14ac:dyDescent="0.25">
      <c r="A3585" s="2">
        <v>2009</v>
      </c>
      <c r="B3585" s="1" t="s">
        <v>29</v>
      </c>
      <c r="C3585" s="8">
        <v>4</v>
      </c>
      <c r="D3585" s="8">
        <v>576</v>
      </c>
      <c r="E3585" s="8">
        <f t="shared" si="190"/>
        <v>12000</v>
      </c>
      <c r="F3585" s="8">
        <v>166</v>
      </c>
      <c r="G3585" s="8">
        <v>0</v>
      </c>
      <c r="H3585" s="8">
        <v>0</v>
      </c>
      <c r="I3585" s="8">
        <v>0</v>
      </c>
      <c r="J3585" s="8">
        <v>0</v>
      </c>
      <c r="K3585" s="8">
        <v>0</v>
      </c>
      <c r="L3585" s="8">
        <v>1083</v>
      </c>
      <c r="M3585" s="8">
        <f t="shared" si="191"/>
        <v>270.75</v>
      </c>
      <c r="N3585" s="8">
        <v>6</v>
      </c>
      <c r="O3585" s="8">
        <v>2</v>
      </c>
      <c r="P3585" s="8">
        <v>0</v>
      </c>
      <c r="Q3585" s="8">
        <v>6088</v>
      </c>
      <c r="R3585" s="8">
        <f t="shared" si="192"/>
        <v>1522</v>
      </c>
      <c r="S3585" s="5">
        <v>1</v>
      </c>
      <c r="T3585" s="5">
        <v>0</v>
      </c>
      <c r="U3585" s="5">
        <v>1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0</v>
      </c>
      <c r="AD3585" s="5">
        <v>0</v>
      </c>
      <c r="AE3585" s="8">
        <v>3902</v>
      </c>
      <c r="AF3585" s="5">
        <v>1</v>
      </c>
    </row>
    <row r="3586" spans="1:32" x14ac:dyDescent="0.25">
      <c r="A3586" s="2">
        <v>2009</v>
      </c>
      <c r="B3586" s="1" t="s">
        <v>29</v>
      </c>
      <c r="C3586" s="8">
        <v>12</v>
      </c>
      <c r="D3586" s="8">
        <v>731</v>
      </c>
      <c r="E3586" s="8">
        <f t="shared" si="190"/>
        <v>5076.3888888888887</v>
      </c>
      <c r="F3586" s="8">
        <v>598</v>
      </c>
      <c r="G3586" s="8">
        <v>0</v>
      </c>
      <c r="H3586" s="8">
        <v>0</v>
      </c>
      <c r="I3586" s="8">
        <v>0</v>
      </c>
      <c r="J3586" s="8">
        <v>0</v>
      </c>
      <c r="K3586" s="8">
        <v>0</v>
      </c>
      <c r="L3586" s="8">
        <v>1032</v>
      </c>
      <c r="M3586" s="8">
        <f t="shared" si="191"/>
        <v>86</v>
      </c>
      <c r="N3586" s="8">
        <v>3</v>
      </c>
      <c r="O3586" s="8">
        <v>1</v>
      </c>
      <c r="P3586" s="8">
        <v>0</v>
      </c>
      <c r="Q3586" s="8">
        <v>2787</v>
      </c>
      <c r="R3586" s="8">
        <f t="shared" si="192"/>
        <v>232.25</v>
      </c>
      <c r="S3586" s="5">
        <v>1</v>
      </c>
      <c r="T3586" s="5">
        <v>0</v>
      </c>
      <c r="U3586" s="5">
        <v>1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0</v>
      </c>
      <c r="AD3586" s="5">
        <v>0</v>
      </c>
      <c r="AE3586" s="8">
        <v>2634</v>
      </c>
      <c r="AF3586" s="5">
        <v>1</v>
      </c>
    </row>
    <row r="3587" spans="1:32" x14ac:dyDescent="0.25">
      <c r="A3587" s="2">
        <v>2009</v>
      </c>
      <c r="B3587" s="1" t="s">
        <v>29</v>
      </c>
      <c r="C3587" s="8">
        <v>10</v>
      </c>
      <c r="D3587" s="8">
        <v>530</v>
      </c>
      <c r="E3587" s="8">
        <f t="shared" si="190"/>
        <v>4416.666666666667</v>
      </c>
      <c r="F3587" s="8">
        <v>305</v>
      </c>
      <c r="G3587" s="8">
        <v>0</v>
      </c>
      <c r="H3587" s="8">
        <v>0</v>
      </c>
      <c r="I3587" s="8">
        <v>0</v>
      </c>
      <c r="J3587" s="8">
        <v>0</v>
      </c>
      <c r="K3587" s="8">
        <v>0</v>
      </c>
      <c r="L3587" s="8">
        <v>1012</v>
      </c>
      <c r="M3587" s="8">
        <f t="shared" si="191"/>
        <v>101.2</v>
      </c>
      <c r="N3587" s="8">
        <v>8</v>
      </c>
      <c r="O3587" s="8">
        <v>2</v>
      </c>
      <c r="P3587" s="8">
        <v>0</v>
      </c>
      <c r="Q3587" s="8">
        <v>2292</v>
      </c>
      <c r="R3587" s="8">
        <f t="shared" si="192"/>
        <v>229.2</v>
      </c>
      <c r="S3587" s="5">
        <v>1</v>
      </c>
      <c r="T3587" s="5">
        <v>0</v>
      </c>
      <c r="U3587" s="5">
        <v>1</v>
      </c>
      <c r="V3587" s="5">
        <v>0</v>
      </c>
      <c r="W3587" s="5">
        <v>0</v>
      </c>
      <c r="X3587" s="5">
        <v>0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8">
        <v>1901</v>
      </c>
      <c r="AF3587" s="5">
        <v>1</v>
      </c>
    </row>
    <row r="3588" spans="1:32" x14ac:dyDescent="0.25">
      <c r="A3588" s="2">
        <v>2009</v>
      </c>
      <c r="B3588" s="1" t="s">
        <v>29</v>
      </c>
      <c r="C3588" s="8">
        <v>7</v>
      </c>
      <c r="D3588" s="8">
        <v>457</v>
      </c>
      <c r="E3588" s="8">
        <f t="shared" si="190"/>
        <v>5440.4761904761908</v>
      </c>
      <c r="F3588" s="8">
        <v>374</v>
      </c>
      <c r="G3588" s="8">
        <v>0</v>
      </c>
      <c r="H3588" s="8">
        <v>0</v>
      </c>
      <c r="I3588" s="8">
        <v>0</v>
      </c>
      <c r="J3588" s="8">
        <v>0</v>
      </c>
      <c r="K3588" s="8">
        <v>0</v>
      </c>
      <c r="L3588" s="8">
        <v>10620</v>
      </c>
      <c r="M3588" s="8">
        <f t="shared" si="191"/>
        <v>1517.1428571428571</v>
      </c>
      <c r="N3588" s="8">
        <v>10</v>
      </c>
      <c r="O3588" s="8">
        <v>1</v>
      </c>
      <c r="P3588" s="8">
        <v>0</v>
      </c>
      <c r="Q3588" s="8">
        <v>2616</v>
      </c>
      <c r="R3588" s="8">
        <f t="shared" si="192"/>
        <v>373.71428571428572</v>
      </c>
      <c r="S3588" s="5">
        <v>1</v>
      </c>
      <c r="T3588" s="5">
        <v>0</v>
      </c>
      <c r="U3588" s="5">
        <v>1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8">
        <v>2884</v>
      </c>
      <c r="AF3588" s="5">
        <v>1</v>
      </c>
    </row>
    <row r="3589" spans="1:32" x14ac:dyDescent="0.25">
      <c r="A3589" s="2">
        <v>2009</v>
      </c>
      <c r="B3589" s="1" t="s">
        <v>29</v>
      </c>
      <c r="C3589" s="8">
        <v>5</v>
      </c>
      <c r="D3589" s="8">
        <v>324</v>
      </c>
      <c r="E3589" s="8">
        <f t="shared" si="190"/>
        <v>5400</v>
      </c>
      <c r="F3589" s="8">
        <v>218</v>
      </c>
      <c r="G3589" s="8">
        <v>0</v>
      </c>
      <c r="H3589" s="8">
        <v>0</v>
      </c>
      <c r="I3589" s="8">
        <v>0</v>
      </c>
      <c r="J3589" s="8">
        <v>0</v>
      </c>
      <c r="K3589" s="8">
        <v>0</v>
      </c>
      <c r="L3589" s="8">
        <v>476</v>
      </c>
      <c r="M3589" s="8">
        <f t="shared" si="191"/>
        <v>95.2</v>
      </c>
      <c r="N3589" s="8">
        <v>7</v>
      </c>
      <c r="O3589" s="8">
        <v>1</v>
      </c>
      <c r="P3589" s="8">
        <v>0</v>
      </c>
      <c r="Q3589" s="8">
        <v>3547</v>
      </c>
      <c r="R3589" s="8">
        <f t="shared" si="192"/>
        <v>709.4</v>
      </c>
      <c r="S3589" s="5">
        <v>1</v>
      </c>
      <c r="T3589" s="5">
        <v>0</v>
      </c>
      <c r="U3589" s="5">
        <v>1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8">
        <v>898</v>
      </c>
      <c r="AF3589" s="5">
        <v>1</v>
      </c>
    </row>
    <row r="3590" spans="1:32" x14ac:dyDescent="0.25">
      <c r="A3590" s="2">
        <v>2009</v>
      </c>
      <c r="B3590" s="1" t="s">
        <v>29</v>
      </c>
      <c r="C3590" s="8">
        <v>3</v>
      </c>
      <c r="D3590" s="8">
        <v>179</v>
      </c>
      <c r="E3590" s="8">
        <f t="shared" si="190"/>
        <v>4972.2222222222217</v>
      </c>
      <c r="F3590" s="8">
        <v>30</v>
      </c>
      <c r="G3590" s="8">
        <v>0</v>
      </c>
      <c r="H3590" s="8">
        <v>0</v>
      </c>
      <c r="I3590" s="8">
        <v>0</v>
      </c>
      <c r="J3590" s="8">
        <v>0</v>
      </c>
      <c r="K3590" s="8">
        <v>0</v>
      </c>
      <c r="L3590" s="8">
        <v>204</v>
      </c>
      <c r="M3590" s="8">
        <f t="shared" si="191"/>
        <v>68</v>
      </c>
      <c r="N3590" s="8">
        <v>1</v>
      </c>
      <c r="O3590" s="8">
        <v>0</v>
      </c>
      <c r="P3590" s="8">
        <v>0</v>
      </c>
      <c r="Q3590" s="8">
        <v>1055</v>
      </c>
      <c r="R3590" s="8">
        <f t="shared" si="192"/>
        <v>351.66666666666669</v>
      </c>
      <c r="S3590" s="5">
        <v>1</v>
      </c>
      <c r="T3590" s="5">
        <v>0</v>
      </c>
      <c r="U3590" s="5">
        <v>1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0</v>
      </c>
      <c r="AD3590" s="5">
        <v>0</v>
      </c>
      <c r="AE3590" s="8">
        <v>512</v>
      </c>
      <c r="AF3590" s="5">
        <v>1</v>
      </c>
    </row>
    <row r="3591" spans="1:32" x14ac:dyDescent="0.25">
      <c r="A3591" s="2">
        <v>2009</v>
      </c>
      <c r="B3591" s="1" t="s">
        <v>29</v>
      </c>
      <c r="C3591" s="8">
        <v>2</v>
      </c>
      <c r="D3591" s="8">
        <v>156</v>
      </c>
      <c r="E3591" s="8">
        <f t="shared" si="190"/>
        <v>6500</v>
      </c>
      <c r="F3591" s="8">
        <v>35</v>
      </c>
      <c r="G3591" s="8">
        <v>0</v>
      </c>
      <c r="H3591" s="8">
        <v>0</v>
      </c>
      <c r="I3591" s="8">
        <v>0</v>
      </c>
      <c r="J3591" s="8">
        <v>0</v>
      </c>
      <c r="K3591" s="8">
        <v>0</v>
      </c>
      <c r="L3591" s="8">
        <v>963</v>
      </c>
      <c r="M3591" s="8">
        <f t="shared" si="191"/>
        <v>481.5</v>
      </c>
      <c r="N3591" s="8">
        <v>5</v>
      </c>
      <c r="O3591" s="8">
        <v>0</v>
      </c>
      <c r="P3591" s="8">
        <v>0</v>
      </c>
      <c r="Q3591" s="8">
        <v>4743</v>
      </c>
      <c r="R3591" s="8">
        <f t="shared" si="192"/>
        <v>2371.5</v>
      </c>
      <c r="S3591" s="5">
        <v>0</v>
      </c>
      <c r="T3591" s="5">
        <v>0</v>
      </c>
      <c r="U3591" s="5">
        <v>1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0</v>
      </c>
      <c r="AD3591" s="5">
        <v>0</v>
      </c>
      <c r="AE3591" s="8">
        <v>1779</v>
      </c>
      <c r="AF3591" s="5">
        <v>1</v>
      </c>
    </row>
    <row r="3592" spans="1:32" x14ac:dyDescent="0.25">
      <c r="A3592" s="2">
        <v>2009</v>
      </c>
      <c r="B3592" s="1" t="s">
        <v>29</v>
      </c>
      <c r="C3592" s="8">
        <v>5</v>
      </c>
      <c r="D3592" s="8">
        <v>340</v>
      </c>
      <c r="E3592" s="8">
        <f t="shared" si="190"/>
        <v>5666.666666666667</v>
      </c>
      <c r="F3592" s="8">
        <v>197</v>
      </c>
      <c r="G3592" s="8">
        <v>0</v>
      </c>
      <c r="H3592" s="8">
        <v>0</v>
      </c>
      <c r="I3592" s="8">
        <v>0</v>
      </c>
      <c r="J3592" s="8">
        <v>0</v>
      </c>
      <c r="K3592" s="8">
        <v>0</v>
      </c>
      <c r="L3592" s="8">
        <v>520</v>
      </c>
      <c r="M3592" s="8">
        <f t="shared" si="191"/>
        <v>104</v>
      </c>
      <c r="N3592" s="8">
        <v>4</v>
      </c>
      <c r="O3592" s="8">
        <v>0</v>
      </c>
      <c r="P3592" s="8">
        <v>0</v>
      </c>
      <c r="Q3592" s="8">
        <v>13880</v>
      </c>
      <c r="R3592" s="8">
        <f t="shared" si="192"/>
        <v>2776</v>
      </c>
      <c r="S3592" s="5">
        <v>1</v>
      </c>
      <c r="T3592" s="5">
        <v>0</v>
      </c>
      <c r="U3592" s="5">
        <v>1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0</v>
      </c>
      <c r="AD3592" s="5">
        <v>0</v>
      </c>
      <c r="AE3592" s="8">
        <v>4673</v>
      </c>
      <c r="AF3592" s="5">
        <v>1</v>
      </c>
    </row>
    <row r="3593" spans="1:32" x14ac:dyDescent="0.25">
      <c r="A3593" s="2">
        <v>2009</v>
      </c>
      <c r="B3593" s="1" t="s">
        <v>29</v>
      </c>
      <c r="C3593" s="8">
        <v>3</v>
      </c>
      <c r="D3593" s="8">
        <v>250</v>
      </c>
      <c r="E3593" s="8">
        <f t="shared" si="190"/>
        <v>6944.4444444444443</v>
      </c>
      <c r="F3593" s="8">
        <v>128</v>
      </c>
      <c r="G3593" s="8">
        <v>0</v>
      </c>
      <c r="H3593" s="8">
        <v>0</v>
      </c>
      <c r="I3593" s="8">
        <v>0</v>
      </c>
      <c r="J3593" s="8">
        <v>0</v>
      </c>
      <c r="K3593" s="8">
        <v>0</v>
      </c>
      <c r="L3593" s="8">
        <v>629</v>
      </c>
      <c r="M3593" s="8">
        <f t="shared" si="191"/>
        <v>209.66666666666666</v>
      </c>
      <c r="N3593" s="8">
        <v>4</v>
      </c>
      <c r="O3593" s="8">
        <v>0</v>
      </c>
      <c r="P3593" s="8">
        <v>0</v>
      </c>
      <c r="Q3593" s="8">
        <v>4559</v>
      </c>
      <c r="R3593" s="8">
        <f t="shared" si="192"/>
        <v>1519.6666666666667</v>
      </c>
      <c r="S3593" s="5">
        <v>1</v>
      </c>
      <c r="T3593" s="5">
        <v>0</v>
      </c>
      <c r="U3593" s="5">
        <v>1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0</v>
      </c>
      <c r="AD3593" s="5">
        <v>0</v>
      </c>
      <c r="AE3593" s="8">
        <v>1567</v>
      </c>
      <c r="AF3593" s="5">
        <v>1</v>
      </c>
    </row>
    <row r="3594" spans="1:32" x14ac:dyDescent="0.25">
      <c r="A3594" s="2">
        <v>2009</v>
      </c>
      <c r="B3594" s="1" t="s">
        <v>29</v>
      </c>
      <c r="C3594" s="8">
        <v>2</v>
      </c>
      <c r="D3594" s="8">
        <v>144</v>
      </c>
      <c r="E3594" s="8">
        <f t="shared" si="190"/>
        <v>6000</v>
      </c>
      <c r="F3594" s="8">
        <v>128</v>
      </c>
      <c r="G3594" s="8">
        <v>0</v>
      </c>
      <c r="H3594" s="8">
        <v>0</v>
      </c>
      <c r="I3594" s="8">
        <v>0</v>
      </c>
      <c r="J3594" s="8">
        <v>0</v>
      </c>
      <c r="K3594" s="8">
        <v>0</v>
      </c>
      <c r="L3594" s="8">
        <v>380</v>
      </c>
      <c r="M3594" s="8">
        <f t="shared" si="191"/>
        <v>190</v>
      </c>
      <c r="N3594" s="8">
        <v>2</v>
      </c>
      <c r="O3594" s="8">
        <v>0</v>
      </c>
      <c r="P3594" s="8">
        <v>0</v>
      </c>
      <c r="Q3594" s="8">
        <v>2928</v>
      </c>
      <c r="R3594" s="8">
        <f t="shared" si="192"/>
        <v>1464</v>
      </c>
      <c r="S3594" s="5">
        <v>1</v>
      </c>
      <c r="T3594" s="5">
        <v>0</v>
      </c>
      <c r="U3594" s="5">
        <v>1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0</v>
      </c>
      <c r="AD3594" s="5">
        <v>0</v>
      </c>
      <c r="AE3594" s="8">
        <v>944</v>
      </c>
      <c r="AF3594" s="5">
        <v>1</v>
      </c>
    </row>
    <row r="3595" spans="1:32" x14ac:dyDescent="0.25">
      <c r="A3595" s="2">
        <v>2009</v>
      </c>
      <c r="B3595" s="1" t="s">
        <v>29</v>
      </c>
      <c r="C3595" s="8">
        <v>3</v>
      </c>
      <c r="D3595" s="8">
        <v>254</v>
      </c>
      <c r="E3595" s="8">
        <f t="shared" si="190"/>
        <v>7055.5555555555557</v>
      </c>
      <c r="F3595" s="8">
        <v>113</v>
      </c>
      <c r="G3595" s="8">
        <v>0</v>
      </c>
      <c r="H3595" s="8">
        <v>0</v>
      </c>
      <c r="I3595" s="8">
        <v>0</v>
      </c>
      <c r="J3595" s="8">
        <v>0</v>
      </c>
      <c r="K3595" s="8">
        <v>0</v>
      </c>
      <c r="L3595" s="8">
        <v>283</v>
      </c>
      <c r="M3595" s="8">
        <f t="shared" si="191"/>
        <v>94.333333333333329</v>
      </c>
      <c r="N3595" s="8">
        <v>2</v>
      </c>
      <c r="O3595" s="8">
        <v>0</v>
      </c>
      <c r="P3595" s="8">
        <v>0</v>
      </c>
      <c r="Q3595" s="8">
        <v>2564</v>
      </c>
      <c r="R3595" s="8">
        <f t="shared" si="192"/>
        <v>854.66666666666663</v>
      </c>
      <c r="S3595" s="5">
        <v>1</v>
      </c>
      <c r="T3595" s="5">
        <v>0</v>
      </c>
      <c r="U3595" s="5">
        <v>1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0</v>
      </c>
      <c r="AD3595" s="5">
        <v>0</v>
      </c>
      <c r="AE3595" s="8">
        <v>1162</v>
      </c>
      <c r="AF3595" s="5">
        <v>1</v>
      </c>
    </row>
    <row r="3596" spans="1:32" x14ac:dyDescent="0.25">
      <c r="A3596" s="2">
        <v>2009</v>
      </c>
      <c r="B3596" s="1" t="s">
        <v>29</v>
      </c>
      <c r="C3596" s="8">
        <v>3</v>
      </c>
      <c r="D3596" s="8">
        <v>242</v>
      </c>
      <c r="E3596" s="8">
        <f t="shared" si="190"/>
        <v>6722.2222222222226</v>
      </c>
      <c r="F3596" s="8">
        <v>113</v>
      </c>
      <c r="G3596" s="8">
        <v>0</v>
      </c>
      <c r="H3596" s="8">
        <v>0</v>
      </c>
      <c r="I3596" s="8">
        <v>0</v>
      </c>
      <c r="J3596" s="8">
        <v>0</v>
      </c>
      <c r="K3596" s="8">
        <v>0</v>
      </c>
      <c r="L3596" s="8">
        <v>477</v>
      </c>
      <c r="M3596" s="8">
        <f t="shared" si="191"/>
        <v>159</v>
      </c>
      <c r="N3596" s="8">
        <v>2</v>
      </c>
      <c r="O3596" s="8">
        <v>0</v>
      </c>
      <c r="P3596" s="8">
        <v>0</v>
      </c>
      <c r="Q3596" s="8">
        <v>2037</v>
      </c>
      <c r="R3596" s="8">
        <f t="shared" si="192"/>
        <v>679</v>
      </c>
      <c r="S3596" s="5">
        <v>1</v>
      </c>
      <c r="T3596" s="5">
        <v>0</v>
      </c>
      <c r="U3596" s="5">
        <v>1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0</v>
      </c>
      <c r="AD3596" s="5">
        <v>0</v>
      </c>
      <c r="AE3596" s="8">
        <v>1211</v>
      </c>
      <c r="AF3596" s="5">
        <v>0</v>
      </c>
    </row>
    <row r="3597" spans="1:32" x14ac:dyDescent="0.25">
      <c r="A3597" s="2">
        <v>2009</v>
      </c>
      <c r="B3597" s="1" t="s">
        <v>29</v>
      </c>
      <c r="C3597" s="8">
        <v>52</v>
      </c>
      <c r="D3597" s="8">
        <v>9342</v>
      </c>
      <c r="E3597" s="8">
        <f t="shared" si="190"/>
        <v>14971.153846153846</v>
      </c>
      <c r="F3597" s="8">
        <v>1345</v>
      </c>
      <c r="G3597" s="8">
        <v>0</v>
      </c>
      <c r="H3597" s="8">
        <v>0</v>
      </c>
      <c r="I3597" s="8">
        <v>0</v>
      </c>
      <c r="J3597" s="8">
        <v>0</v>
      </c>
      <c r="K3597" s="8">
        <v>0</v>
      </c>
      <c r="L3597" s="8">
        <v>2025</v>
      </c>
      <c r="M3597" s="8">
        <f t="shared" si="191"/>
        <v>38.942307692307693</v>
      </c>
      <c r="N3597" s="8">
        <v>5</v>
      </c>
      <c r="O3597" s="8">
        <v>1</v>
      </c>
      <c r="P3597" s="8">
        <v>0</v>
      </c>
      <c r="Q3597" s="8">
        <v>65299</v>
      </c>
      <c r="R3597" s="8">
        <f t="shared" si="192"/>
        <v>1255.75</v>
      </c>
      <c r="S3597" s="5">
        <v>1</v>
      </c>
      <c r="T3597" s="5">
        <v>0</v>
      </c>
      <c r="U3597" s="5">
        <v>1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0</v>
      </c>
      <c r="AD3597" s="5">
        <v>0</v>
      </c>
      <c r="AE3597" s="8">
        <v>44746</v>
      </c>
      <c r="AF3597" s="5">
        <v>1</v>
      </c>
    </row>
    <row r="3598" spans="1:32" x14ac:dyDescent="0.25">
      <c r="A3598" s="2">
        <v>2009</v>
      </c>
      <c r="B3598" s="1" t="s">
        <v>29</v>
      </c>
      <c r="C3598" s="8">
        <v>74</v>
      </c>
      <c r="D3598" s="8">
        <v>8612</v>
      </c>
      <c r="E3598" s="8">
        <f t="shared" si="190"/>
        <v>9698.1981981981971</v>
      </c>
      <c r="F3598" s="8">
        <v>3002</v>
      </c>
      <c r="G3598" s="8">
        <v>921</v>
      </c>
      <c r="H3598" s="8">
        <v>374</v>
      </c>
      <c r="I3598" s="8">
        <v>0</v>
      </c>
      <c r="J3598" s="8">
        <v>0</v>
      </c>
      <c r="K3598" s="8">
        <v>0</v>
      </c>
      <c r="L3598" s="8">
        <v>4960</v>
      </c>
      <c r="M3598" s="8">
        <f t="shared" si="191"/>
        <v>67.027027027027032</v>
      </c>
      <c r="N3598" s="8">
        <v>14</v>
      </c>
      <c r="O3598" s="8">
        <v>4</v>
      </c>
      <c r="P3598" s="8">
        <v>2</v>
      </c>
      <c r="Q3598" s="8">
        <v>91155</v>
      </c>
      <c r="R3598" s="8">
        <f t="shared" si="192"/>
        <v>1231.8243243243244</v>
      </c>
      <c r="S3598" s="5">
        <v>1</v>
      </c>
      <c r="T3598" s="5">
        <v>0</v>
      </c>
      <c r="U3598" s="5">
        <v>1</v>
      </c>
      <c r="V3598" s="5">
        <v>0</v>
      </c>
      <c r="W3598" s="5">
        <v>0</v>
      </c>
      <c r="X3598" s="5">
        <v>0</v>
      </c>
      <c r="Y3598" s="5">
        <v>0</v>
      </c>
      <c r="Z3598" s="5">
        <v>1</v>
      </c>
      <c r="AA3598" s="5">
        <v>0</v>
      </c>
      <c r="AB3598" s="5">
        <v>0</v>
      </c>
      <c r="AC3598" s="5">
        <v>1</v>
      </c>
      <c r="AD3598" s="5">
        <v>0</v>
      </c>
      <c r="AE3598" s="8">
        <v>32979</v>
      </c>
      <c r="AF3598" s="5">
        <v>1</v>
      </c>
    </row>
    <row r="3599" spans="1:32" x14ac:dyDescent="0.25">
      <c r="A3599" s="2">
        <v>2009</v>
      </c>
      <c r="B3599" s="1" t="s">
        <v>29</v>
      </c>
      <c r="C3599" s="8">
        <v>29</v>
      </c>
      <c r="D3599" s="8">
        <v>3357</v>
      </c>
      <c r="E3599" s="8">
        <f t="shared" si="190"/>
        <v>9646.5517241379312</v>
      </c>
      <c r="F3599" s="8">
        <v>605</v>
      </c>
      <c r="G3599" s="8">
        <v>270</v>
      </c>
      <c r="H3599" s="8">
        <v>100</v>
      </c>
      <c r="I3599" s="8">
        <v>0</v>
      </c>
      <c r="J3599" s="8">
        <v>0</v>
      </c>
      <c r="K3599" s="8">
        <v>0</v>
      </c>
      <c r="L3599" s="8">
        <v>2134</v>
      </c>
      <c r="M3599" s="8">
        <f t="shared" si="191"/>
        <v>73.58620689655173</v>
      </c>
      <c r="N3599" s="8">
        <v>8</v>
      </c>
      <c r="O3599" s="8">
        <v>2</v>
      </c>
      <c r="P3599" s="8">
        <v>2</v>
      </c>
      <c r="Q3599" s="8">
        <v>29192</v>
      </c>
      <c r="R3599" s="8">
        <f t="shared" si="192"/>
        <v>1006.6206896551724</v>
      </c>
      <c r="S3599" s="5">
        <v>1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1</v>
      </c>
      <c r="AA3599" s="5">
        <v>0</v>
      </c>
      <c r="AB3599" s="5">
        <v>0</v>
      </c>
      <c r="AC3599" s="5">
        <v>1</v>
      </c>
      <c r="AD3599" s="5">
        <v>0</v>
      </c>
      <c r="AE3599" s="8">
        <v>10763</v>
      </c>
      <c r="AF3599" s="5">
        <v>1</v>
      </c>
    </row>
    <row r="3600" spans="1:32" x14ac:dyDescent="0.25">
      <c r="A3600" s="2">
        <v>2009</v>
      </c>
      <c r="B3600" s="1" t="s">
        <v>29</v>
      </c>
      <c r="C3600" s="8">
        <v>25</v>
      </c>
      <c r="D3600" s="8">
        <v>2305</v>
      </c>
      <c r="E3600" s="8">
        <f t="shared" si="190"/>
        <v>7683.333333333333</v>
      </c>
      <c r="F3600" s="8">
        <v>0</v>
      </c>
      <c r="G3600" s="8">
        <v>0</v>
      </c>
      <c r="H3600" s="8">
        <v>0</v>
      </c>
      <c r="I3600" s="8">
        <v>533</v>
      </c>
      <c r="J3600" s="8">
        <v>0</v>
      </c>
      <c r="K3600" s="8">
        <v>0</v>
      </c>
      <c r="L3600" s="8">
        <v>590</v>
      </c>
      <c r="M3600" s="8">
        <f t="shared" si="191"/>
        <v>23.6</v>
      </c>
      <c r="N3600" s="8">
        <v>11</v>
      </c>
      <c r="O3600" s="8">
        <v>0</v>
      </c>
      <c r="P3600" s="8">
        <v>0</v>
      </c>
      <c r="Q3600" s="8">
        <v>57157</v>
      </c>
      <c r="R3600" s="8">
        <f t="shared" si="192"/>
        <v>2286.2800000000002</v>
      </c>
      <c r="S3600" s="5">
        <v>0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1</v>
      </c>
      <c r="AB3600" s="5">
        <v>0</v>
      </c>
      <c r="AC3600" s="5">
        <v>0</v>
      </c>
      <c r="AD3600" s="5">
        <v>0</v>
      </c>
      <c r="AE3600" s="8">
        <v>5041</v>
      </c>
      <c r="AF3600" s="5">
        <v>0</v>
      </c>
    </row>
    <row r="3601" spans="1:32" x14ac:dyDescent="0.25">
      <c r="A3601" s="2">
        <v>2009</v>
      </c>
      <c r="B3601" s="1" t="s">
        <v>31</v>
      </c>
      <c r="C3601" s="8">
        <v>133</v>
      </c>
      <c r="D3601" s="8">
        <v>11765</v>
      </c>
      <c r="E3601" s="8">
        <f t="shared" si="190"/>
        <v>7371.5538847117796</v>
      </c>
      <c r="F3601" s="8">
        <v>5673</v>
      </c>
      <c r="G3601" s="8">
        <v>1457</v>
      </c>
      <c r="H3601" s="8">
        <v>654</v>
      </c>
      <c r="I3601" s="8">
        <v>0</v>
      </c>
      <c r="J3601" s="8">
        <v>0</v>
      </c>
      <c r="K3601" s="8">
        <v>0</v>
      </c>
      <c r="L3601" s="8">
        <v>11751</v>
      </c>
      <c r="M3601" s="8">
        <f t="shared" si="191"/>
        <v>88.353383458646618</v>
      </c>
      <c r="N3601" s="8">
        <v>31</v>
      </c>
      <c r="O3601" s="8">
        <v>5</v>
      </c>
      <c r="P3601" s="8">
        <v>4</v>
      </c>
      <c r="Q3601" s="8">
        <v>194425</v>
      </c>
      <c r="R3601" s="8">
        <f t="shared" si="192"/>
        <v>1461.8421052631579</v>
      </c>
      <c r="S3601" s="5">
        <v>1</v>
      </c>
      <c r="T3601" s="5">
        <v>0</v>
      </c>
      <c r="U3601" s="5">
        <v>1</v>
      </c>
      <c r="V3601" s="5">
        <v>0</v>
      </c>
      <c r="W3601" s="5">
        <v>0</v>
      </c>
      <c r="X3601" s="5">
        <v>0</v>
      </c>
      <c r="Y3601" s="5">
        <v>0</v>
      </c>
      <c r="Z3601" s="5">
        <v>1</v>
      </c>
      <c r="AA3601" s="5">
        <v>0</v>
      </c>
      <c r="AB3601" s="5">
        <v>0</v>
      </c>
      <c r="AC3601" s="5">
        <v>1</v>
      </c>
      <c r="AD3601" s="5">
        <v>0</v>
      </c>
      <c r="AE3601" s="8">
        <v>40401</v>
      </c>
      <c r="AF3601" s="5">
        <v>0</v>
      </c>
    </row>
    <row r="3602" spans="1:32" x14ac:dyDescent="0.25">
      <c r="A3602" s="2">
        <v>2009</v>
      </c>
      <c r="B3602" s="1" t="s">
        <v>31</v>
      </c>
      <c r="C3602" s="8">
        <v>174</v>
      </c>
      <c r="D3602" s="8">
        <v>22350</v>
      </c>
      <c r="E3602" s="8">
        <f t="shared" si="190"/>
        <v>10704.022988505747</v>
      </c>
      <c r="F3602" s="8">
        <v>6442</v>
      </c>
      <c r="G3602" s="8">
        <v>1035</v>
      </c>
      <c r="H3602" s="8">
        <v>570</v>
      </c>
      <c r="I3602" s="8">
        <v>0</v>
      </c>
      <c r="J3602" s="8">
        <v>0</v>
      </c>
      <c r="K3602" s="8">
        <v>0</v>
      </c>
      <c r="L3602" s="8">
        <v>7811</v>
      </c>
      <c r="M3602" s="8">
        <f t="shared" si="191"/>
        <v>44.890804597701148</v>
      </c>
      <c r="N3602" s="8">
        <v>22</v>
      </c>
      <c r="O3602" s="8">
        <v>2</v>
      </c>
      <c r="P3602" s="8">
        <v>2</v>
      </c>
      <c r="Q3602" s="8">
        <v>122759</v>
      </c>
      <c r="R3602" s="8">
        <f t="shared" si="192"/>
        <v>705.5114942528736</v>
      </c>
      <c r="S3602" s="5">
        <v>1</v>
      </c>
      <c r="T3602" s="5">
        <v>0</v>
      </c>
      <c r="U3602" s="5">
        <v>1</v>
      </c>
      <c r="V3602" s="5">
        <v>0</v>
      </c>
      <c r="W3602" s="5">
        <v>0</v>
      </c>
      <c r="X3602" s="5">
        <v>0</v>
      </c>
      <c r="Y3602" s="5">
        <v>0</v>
      </c>
      <c r="Z3602" s="5">
        <v>1</v>
      </c>
      <c r="AA3602" s="5">
        <v>0</v>
      </c>
      <c r="AB3602" s="5">
        <v>0</v>
      </c>
      <c r="AC3602" s="5">
        <v>1</v>
      </c>
      <c r="AD3602" s="5">
        <v>0</v>
      </c>
      <c r="AE3602" s="8">
        <v>84036</v>
      </c>
      <c r="AF3602" s="5">
        <v>0</v>
      </c>
    </row>
    <row r="3603" spans="1:32" x14ac:dyDescent="0.25">
      <c r="A3603" s="2">
        <v>2009</v>
      </c>
      <c r="B3603" s="1" t="s">
        <v>31</v>
      </c>
      <c r="C3603" s="8">
        <v>106</v>
      </c>
      <c r="D3603" s="8">
        <v>8535</v>
      </c>
      <c r="E3603" s="8">
        <f t="shared" si="190"/>
        <v>6709.9056603773597</v>
      </c>
      <c r="F3603" s="8">
        <v>4457</v>
      </c>
      <c r="G3603" s="8">
        <v>334</v>
      </c>
      <c r="H3603" s="8">
        <v>200</v>
      </c>
      <c r="I3603" s="8">
        <v>0</v>
      </c>
      <c r="J3603" s="8">
        <v>0</v>
      </c>
      <c r="K3603" s="8">
        <v>0</v>
      </c>
      <c r="L3603" s="8">
        <v>6682</v>
      </c>
      <c r="M3603" s="8">
        <f t="shared" si="191"/>
        <v>63.037735849056602</v>
      </c>
      <c r="N3603" s="8">
        <v>26</v>
      </c>
      <c r="O3603" s="8">
        <v>4</v>
      </c>
      <c r="P3603" s="8">
        <v>1</v>
      </c>
      <c r="Q3603" s="8">
        <v>146464</v>
      </c>
      <c r="R3603" s="8">
        <f t="shared" si="192"/>
        <v>1381.7358490566037</v>
      </c>
      <c r="S3603" s="5">
        <v>1</v>
      </c>
      <c r="T3603" s="5">
        <v>0</v>
      </c>
      <c r="U3603" s="5">
        <v>1</v>
      </c>
      <c r="V3603" s="5">
        <v>1</v>
      </c>
      <c r="W3603" s="5">
        <v>0</v>
      </c>
      <c r="X3603" s="5">
        <v>0</v>
      </c>
      <c r="Y3603" s="5">
        <v>0</v>
      </c>
      <c r="Z3603" s="5">
        <v>1</v>
      </c>
      <c r="AA3603" s="5">
        <v>0</v>
      </c>
      <c r="AB3603" s="5">
        <v>0</v>
      </c>
      <c r="AC3603" s="5">
        <v>1</v>
      </c>
      <c r="AD3603" s="5">
        <v>0</v>
      </c>
      <c r="AE3603" s="8">
        <v>37433</v>
      </c>
      <c r="AF3603" s="5">
        <v>1</v>
      </c>
    </row>
    <row r="3604" spans="1:32" x14ac:dyDescent="0.25">
      <c r="A3604" s="2">
        <v>2009</v>
      </c>
      <c r="B3604" s="1" t="s">
        <v>31</v>
      </c>
      <c r="C3604" s="8">
        <v>312</v>
      </c>
      <c r="D3604" s="8">
        <v>41489</v>
      </c>
      <c r="E3604" s="8">
        <f t="shared" si="190"/>
        <v>11081.463675213678</v>
      </c>
      <c r="F3604" s="8">
        <v>1121</v>
      </c>
      <c r="G3604" s="8">
        <v>0</v>
      </c>
      <c r="H3604" s="8">
        <v>0</v>
      </c>
      <c r="I3604" s="8">
        <v>0</v>
      </c>
      <c r="J3604" s="8">
        <v>536</v>
      </c>
      <c r="K3604" s="8">
        <v>452</v>
      </c>
      <c r="L3604" s="8">
        <v>12761</v>
      </c>
      <c r="M3604" s="8">
        <f t="shared" si="191"/>
        <v>40.900641025641029</v>
      </c>
      <c r="N3604" s="8">
        <v>28</v>
      </c>
      <c r="O3604" s="8">
        <v>2</v>
      </c>
      <c r="P3604" s="8">
        <v>0</v>
      </c>
      <c r="Q3604" s="8">
        <v>91542</v>
      </c>
      <c r="R3604" s="8">
        <f t="shared" si="192"/>
        <v>293.40384615384613</v>
      </c>
      <c r="S3604" s="5">
        <v>1</v>
      </c>
      <c r="T3604" s="5">
        <v>1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1</v>
      </c>
      <c r="AC3604" s="5">
        <v>0</v>
      </c>
      <c r="AD3604" s="5">
        <v>1</v>
      </c>
      <c r="AE3604" s="8">
        <v>291249</v>
      </c>
      <c r="AF3604" s="5">
        <v>1</v>
      </c>
    </row>
    <row r="3605" spans="1:32" x14ac:dyDescent="0.25">
      <c r="A3605" s="2">
        <v>2009</v>
      </c>
      <c r="B3605" s="1" t="s">
        <v>40</v>
      </c>
      <c r="C3605" s="8">
        <v>88</v>
      </c>
      <c r="D3605" s="8">
        <v>9372</v>
      </c>
      <c r="E3605" s="8">
        <f t="shared" si="190"/>
        <v>8875</v>
      </c>
      <c r="F3605" s="8">
        <v>4460</v>
      </c>
      <c r="G3605" s="8">
        <v>706</v>
      </c>
      <c r="H3605" s="8">
        <v>400</v>
      </c>
      <c r="I3605" s="8">
        <v>0</v>
      </c>
      <c r="J3605" s="8">
        <v>0</v>
      </c>
      <c r="K3605" s="8">
        <v>0</v>
      </c>
      <c r="L3605" s="8">
        <v>12618</v>
      </c>
      <c r="M3605" s="8">
        <f t="shared" si="191"/>
        <v>143.38636363636363</v>
      </c>
      <c r="N3605" s="8">
        <v>21</v>
      </c>
      <c r="O3605" s="8">
        <v>4</v>
      </c>
      <c r="P3605" s="8">
        <v>2</v>
      </c>
      <c r="Q3605" s="8">
        <v>119821</v>
      </c>
      <c r="R3605" s="8">
        <f t="shared" si="192"/>
        <v>1361.6022727272727</v>
      </c>
      <c r="S3605" s="5">
        <v>1</v>
      </c>
      <c r="T3605" s="5">
        <v>0</v>
      </c>
      <c r="U3605" s="5">
        <v>1</v>
      </c>
      <c r="V3605" s="5">
        <v>0</v>
      </c>
      <c r="W3605" s="5">
        <v>0</v>
      </c>
      <c r="X3605" s="5">
        <v>0</v>
      </c>
      <c r="Y3605" s="5">
        <v>0</v>
      </c>
      <c r="Z3605" s="5">
        <v>1</v>
      </c>
      <c r="AA3605" s="5">
        <v>0</v>
      </c>
      <c r="AB3605" s="5">
        <v>0</v>
      </c>
      <c r="AC3605" s="5">
        <v>1</v>
      </c>
      <c r="AD3605" s="5">
        <v>0</v>
      </c>
      <c r="AE3605" s="8">
        <v>43369</v>
      </c>
      <c r="AF3605" s="5">
        <v>1</v>
      </c>
    </row>
    <row r="3606" spans="1:32" x14ac:dyDescent="0.25">
      <c r="A3606" s="2">
        <v>2009</v>
      </c>
      <c r="B3606" s="1" t="s">
        <v>30</v>
      </c>
      <c r="C3606" s="8">
        <v>85</v>
      </c>
      <c r="D3606" s="8">
        <v>7613</v>
      </c>
      <c r="E3606" s="8">
        <f t="shared" si="190"/>
        <v>7463.7254901960778</v>
      </c>
      <c r="F3606" s="8">
        <v>4326</v>
      </c>
      <c r="G3606" s="8">
        <v>1092</v>
      </c>
      <c r="H3606" s="8">
        <v>527</v>
      </c>
      <c r="I3606" s="8">
        <v>0</v>
      </c>
      <c r="J3606" s="8">
        <v>0</v>
      </c>
      <c r="K3606" s="8">
        <v>0</v>
      </c>
      <c r="L3606" s="8">
        <v>3124</v>
      </c>
      <c r="M3606" s="8">
        <f t="shared" si="191"/>
        <v>36.752941176470586</v>
      </c>
      <c r="N3606" s="8">
        <v>10</v>
      </c>
      <c r="O3606" s="8">
        <v>2</v>
      </c>
      <c r="P3606" s="8">
        <v>2</v>
      </c>
      <c r="Q3606" s="8">
        <v>152312</v>
      </c>
      <c r="R3606" s="8">
        <f t="shared" si="192"/>
        <v>1791.9058823529413</v>
      </c>
      <c r="S3606" s="5">
        <v>1</v>
      </c>
      <c r="T3606" s="5">
        <v>0</v>
      </c>
      <c r="U3606" s="5">
        <v>1</v>
      </c>
      <c r="V3606" s="5">
        <v>0</v>
      </c>
      <c r="W3606" s="5">
        <v>0</v>
      </c>
      <c r="X3606" s="5">
        <v>0</v>
      </c>
      <c r="Y3606" s="5">
        <v>0</v>
      </c>
      <c r="Z3606" s="5">
        <v>1</v>
      </c>
      <c r="AA3606" s="5">
        <v>0</v>
      </c>
      <c r="AB3606" s="5">
        <v>0</v>
      </c>
      <c r="AC3606" s="5">
        <v>1</v>
      </c>
      <c r="AD3606" s="5">
        <v>0</v>
      </c>
      <c r="AE3606" s="8">
        <v>56603</v>
      </c>
      <c r="AF3606" s="5">
        <v>1</v>
      </c>
    </row>
    <row r="3607" spans="1:32" x14ac:dyDescent="0.25">
      <c r="A3607" s="2">
        <v>2009</v>
      </c>
      <c r="B3607" s="1" t="s">
        <v>30</v>
      </c>
      <c r="C3607" s="8">
        <v>90</v>
      </c>
      <c r="D3607" s="8">
        <v>10021</v>
      </c>
      <c r="E3607" s="8">
        <f t="shared" si="190"/>
        <v>9278.7037037037044</v>
      </c>
      <c r="F3607" s="8">
        <v>3890</v>
      </c>
      <c r="G3607" s="8">
        <v>0</v>
      </c>
      <c r="H3607" s="8">
        <v>0</v>
      </c>
      <c r="I3607" s="8">
        <v>0</v>
      </c>
      <c r="J3607" s="8">
        <v>0</v>
      </c>
      <c r="K3607" s="8">
        <v>0</v>
      </c>
      <c r="L3607" s="8">
        <v>6530</v>
      </c>
      <c r="M3607" s="8">
        <f t="shared" si="191"/>
        <v>72.555555555555557</v>
      </c>
      <c r="N3607" s="8">
        <v>27</v>
      </c>
      <c r="O3607" s="8">
        <v>3</v>
      </c>
      <c r="P3607" s="8">
        <v>3</v>
      </c>
      <c r="Q3607" s="8">
        <v>94556</v>
      </c>
      <c r="R3607" s="8">
        <f t="shared" si="192"/>
        <v>1050.6222222222223</v>
      </c>
      <c r="S3607" s="5">
        <v>1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0</v>
      </c>
      <c r="AD3607" s="5">
        <v>0</v>
      </c>
      <c r="AE3607" s="8">
        <v>28158</v>
      </c>
      <c r="AF3607" s="5">
        <v>1</v>
      </c>
    </row>
    <row r="3608" spans="1:32" x14ac:dyDescent="0.25">
      <c r="A3608" s="2">
        <v>2009</v>
      </c>
      <c r="B3608" s="1" t="s">
        <v>30</v>
      </c>
      <c r="C3608" s="8">
        <v>102</v>
      </c>
      <c r="D3608" s="8">
        <v>12322</v>
      </c>
      <c r="E3608" s="8">
        <f t="shared" si="190"/>
        <v>10066.993464052286</v>
      </c>
      <c r="F3608" s="8">
        <v>2307</v>
      </c>
      <c r="G3608" s="8">
        <v>1029</v>
      </c>
      <c r="H3608" s="8">
        <v>455</v>
      </c>
      <c r="I3608" s="8">
        <v>0</v>
      </c>
      <c r="J3608" s="8">
        <v>0</v>
      </c>
      <c r="K3608" s="8">
        <v>0</v>
      </c>
      <c r="L3608" s="8">
        <v>6972</v>
      </c>
      <c r="M3608" s="8">
        <f t="shared" si="191"/>
        <v>68.352941176470594</v>
      </c>
      <c r="N3608" s="8">
        <v>24</v>
      </c>
      <c r="O3608" s="8">
        <v>3</v>
      </c>
      <c r="P3608" s="8">
        <v>1</v>
      </c>
      <c r="Q3608" s="8">
        <v>74660</v>
      </c>
      <c r="R3608" s="8">
        <f t="shared" si="192"/>
        <v>731.96078431372553</v>
      </c>
      <c r="S3608" s="5">
        <v>1</v>
      </c>
      <c r="T3608" s="5">
        <v>0</v>
      </c>
      <c r="U3608" s="5">
        <v>1</v>
      </c>
      <c r="V3608" s="5">
        <v>0</v>
      </c>
      <c r="W3608" s="5">
        <v>0</v>
      </c>
      <c r="X3608" s="5">
        <v>0</v>
      </c>
      <c r="Y3608" s="5">
        <v>0</v>
      </c>
      <c r="Z3608" s="5">
        <v>1</v>
      </c>
      <c r="AA3608" s="5">
        <v>0</v>
      </c>
      <c r="AB3608" s="5">
        <v>0</v>
      </c>
      <c r="AC3608" s="5">
        <v>1</v>
      </c>
      <c r="AD3608" s="5">
        <v>0</v>
      </c>
      <c r="AE3608" s="8">
        <v>31297</v>
      </c>
      <c r="AF3608" s="5">
        <v>1</v>
      </c>
    </row>
    <row r="3609" spans="1:32" x14ac:dyDescent="0.25">
      <c r="A3609" s="2">
        <v>2009</v>
      </c>
      <c r="B3609" s="1" t="s">
        <v>29</v>
      </c>
      <c r="C3609" s="8">
        <v>135</v>
      </c>
      <c r="D3609" s="8">
        <v>17430</v>
      </c>
      <c r="E3609" s="8">
        <f t="shared" si="190"/>
        <v>10759.259259259259</v>
      </c>
      <c r="F3609" s="8">
        <v>3600</v>
      </c>
      <c r="G3609" s="8">
        <v>1364</v>
      </c>
      <c r="H3609" s="8">
        <v>520</v>
      </c>
      <c r="I3609" s="8">
        <v>0</v>
      </c>
      <c r="J3609" s="8">
        <v>0</v>
      </c>
      <c r="K3609" s="8">
        <v>0</v>
      </c>
      <c r="L3609" s="8">
        <v>1272</v>
      </c>
      <c r="M3609" s="8">
        <f t="shared" si="191"/>
        <v>9.4222222222222225</v>
      </c>
      <c r="N3609" s="8">
        <v>4</v>
      </c>
      <c r="O3609" s="8">
        <v>1</v>
      </c>
      <c r="P3609" s="8">
        <v>1</v>
      </c>
      <c r="Q3609" s="8">
        <v>17460</v>
      </c>
      <c r="R3609" s="8">
        <f t="shared" si="192"/>
        <v>129.33333333333334</v>
      </c>
      <c r="S3609" s="5">
        <v>1</v>
      </c>
      <c r="T3609" s="5">
        <v>0</v>
      </c>
      <c r="U3609" s="5">
        <v>1</v>
      </c>
      <c r="V3609" s="5">
        <v>0</v>
      </c>
      <c r="W3609" s="5">
        <v>0</v>
      </c>
      <c r="X3609" s="5">
        <v>0</v>
      </c>
      <c r="Y3609" s="5">
        <v>0</v>
      </c>
      <c r="Z3609" s="5">
        <v>1</v>
      </c>
      <c r="AA3609" s="5">
        <v>0</v>
      </c>
      <c r="AB3609" s="5">
        <v>0</v>
      </c>
      <c r="AC3609" s="5">
        <v>1</v>
      </c>
      <c r="AD3609" s="5">
        <v>0</v>
      </c>
      <c r="AE3609" s="8">
        <v>29711</v>
      </c>
      <c r="AF3609" s="5">
        <v>1</v>
      </c>
    </row>
    <row r="3610" spans="1:32" x14ac:dyDescent="0.25">
      <c r="A3610" s="2">
        <v>2009</v>
      </c>
      <c r="B3610" s="1" t="s">
        <v>29</v>
      </c>
      <c r="C3610" s="8">
        <v>80</v>
      </c>
      <c r="D3610" s="8">
        <v>5047</v>
      </c>
      <c r="E3610" s="8">
        <f t="shared" si="190"/>
        <v>5257.291666666667</v>
      </c>
      <c r="F3610" s="8">
        <v>2567</v>
      </c>
      <c r="G3610" s="8">
        <v>695</v>
      </c>
      <c r="H3610" s="8">
        <v>329</v>
      </c>
      <c r="I3610" s="8">
        <v>0</v>
      </c>
      <c r="J3610" s="8">
        <v>0</v>
      </c>
      <c r="K3610" s="8">
        <v>0</v>
      </c>
      <c r="L3610" s="8">
        <v>5743</v>
      </c>
      <c r="M3610" s="8">
        <f t="shared" si="191"/>
        <v>71.787499999999994</v>
      </c>
      <c r="N3610" s="8">
        <v>8</v>
      </c>
      <c r="O3610" s="8">
        <v>5</v>
      </c>
      <c r="P3610" s="8">
        <v>1</v>
      </c>
      <c r="Q3610" s="8">
        <v>51271</v>
      </c>
      <c r="R3610" s="8">
        <f t="shared" si="192"/>
        <v>640.88750000000005</v>
      </c>
      <c r="S3610" s="5">
        <v>1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1</v>
      </c>
      <c r="AA3610" s="5">
        <v>0</v>
      </c>
      <c r="AB3610" s="5">
        <v>0</v>
      </c>
      <c r="AC3610" s="5">
        <v>1</v>
      </c>
      <c r="AD3610" s="5">
        <v>0</v>
      </c>
      <c r="AE3610" s="8">
        <v>14425</v>
      </c>
      <c r="AF3610" s="5">
        <v>0</v>
      </c>
    </row>
    <row r="3611" spans="1:32" x14ac:dyDescent="0.25">
      <c r="A3611" s="2">
        <v>2009</v>
      </c>
      <c r="B3611" s="1" t="s">
        <v>29</v>
      </c>
      <c r="C3611" s="8">
        <v>13</v>
      </c>
      <c r="D3611" s="8">
        <v>1883</v>
      </c>
      <c r="E3611" s="8">
        <f t="shared" si="190"/>
        <v>12070.51282051282</v>
      </c>
      <c r="F3611" s="8">
        <v>638</v>
      </c>
      <c r="G3611" s="8">
        <v>0</v>
      </c>
      <c r="H3611" s="8">
        <v>0</v>
      </c>
      <c r="I3611" s="8">
        <v>0</v>
      </c>
      <c r="J3611" s="8">
        <v>0</v>
      </c>
      <c r="K3611" s="8">
        <v>0</v>
      </c>
      <c r="L3611" s="8">
        <v>6215</v>
      </c>
      <c r="M3611" s="8">
        <f t="shared" si="191"/>
        <v>478.07692307692309</v>
      </c>
      <c r="N3611" s="8">
        <v>18</v>
      </c>
      <c r="O3611" s="8">
        <v>1</v>
      </c>
      <c r="P3611" s="8">
        <v>0</v>
      </c>
      <c r="Q3611" s="8">
        <v>3165</v>
      </c>
      <c r="R3611" s="8">
        <f t="shared" si="192"/>
        <v>243.46153846153845</v>
      </c>
      <c r="S3611" s="5">
        <v>1</v>
      </c>
      <c r="T3611" s="5">
        <v>0</v>
      </c>
      <c r="U3611" s="5">
        <v>1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0</v>
      </c>
      <c r="AD3611" s="5">
        <v>0</v>
      </c>
      <c r="AE3611" s="8">
        <v>3883</v>
      </c>
      <c r="AF3611" s="5">
        <v>0</v>
      </c>
    </row>
    <row r="3612" spans="1:32" x14ac:dyDescent="0.25">
      <c r="A3612" s="2">
        <v>2009</v>
      </c>
      <c r="B3612" s="1" t="s">
        <v>29</v>
      </c>
      <c r="C3612" s="8">
        <v>41</v>
      </c>
      <c r="D3612" s="8">
        <v>4205</v>
      </c>
      <c r="E3612" s="8">
        <f t="shared" si="190"/>
        <v>8546.7479674796759</v>
      </c>
      <c r="F3612" s="8">
        <v>3883</v>
      </c>
      <c r="G3612" s="8">
        <v>0</v>
      </c>
      <c r="H3612" s="8">
        <v>0</v>
      </c>
      <c r="I3612" s="8">
        <v>0</v>
      </c>
      <c r="J3612" s="8">
        <v>0</v>
      </c>
      <c r="K3612" s="8">
        <v>0</v>
      </c>
      <c r="L3612" s="8">
        <v>12120</v>
      </c>
      <c r="M3612" s="8">
        <f t="shared" si="191"/>
        <v>295.60975609756099</v>
      </c>
      <c r="N3612" s="8">
        <v>15</v>
      </c>
      <c r="O3612" s="8">
        <v>11</v>
      </c>
      <c r="P3612" s="8">
        <v>1</v>
      </c>
      <c r="Q3612" s="8">
        <v>36757</v>
      </c>
      <c r="R3612" s="8">
        <f t="shared" si="192"/>
        <v>896.51219512195121</v>
      </c>
      <c r="S3612" s="5">
        <v>1</v>
      </c>
      <c r="T3612" s="5">
        <v>0</v>
      </c>
      <c r="U3612" s="5">
        <v>1</v>
      </c>
      <c r="V3612" s="5">
        <v>1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0</v>
      </c>
      <c r="AD3612" s="5">
        <v>0</v>
      </c>
      <c r="AE3612" s="8">
        <v>28191</v>
      </c>
      <c r="AF3612" s="5">
        <v>1</v>
      </c>
    </row>
    <row r="3613" spans="1:32" x14ac:dyDescent="0.25">
      <c r="A3613" s="2">
        <v>2009</v>
      </c>
      <c r="B3613" s="1" t="s">
        <v>29</v>
      </c>
      <c r="C3613" s="8">
        <v>5</v>
      </c>
      <c r="D3613" s="8">
        <v>270</v>
      </c>
      <c r="E3613" s="8">
        <f t="shared" si="190"/>
        <v>4500</v>
      </c>
      <c r="F3613" s="8">
        <v>500</v>
      </c>
      <c r="G3613" s="8">
        <v>0</v>
      </c>
      <c r="H3613" s="8">
        <v>0</v>
      </c>
      <c r="I3613" s="8">
        <v>0</v>
      </c>
      <c r="J3613" s="8">
        <v>0</v>
      </c>
      <c r="K3613" s="8">
        <v>0</v>
      </c>
      <c r="L3613" s="8">
        <v>2135</v>
      </c>
      <c r="M3613" s="8">
        <f t="shared" si="191"/>
        <v>427</v>
      </c>
      <c r="N3613" s="8">
        <v>1</v>
      </c>
      <c r="O3613" s="8">
        <v>4</v>
      </c>
      <c r="P3613" s="8">
        <v>0</v>
      </c>
      <c r="Q3613" s="8">
        <v>22945</v>
      </c>
      <c r="R3613" s="8">
        <f t="shared" si="192"/>
        <v>4589</v>
      </c>
      <c r="S3613" s="5">
        <v>1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0</v>
      </c>
      <c r="AD3613" s="5">
        <v>0</v>
      </c>
      <c r="AE3613" s="8">
        <v>2494</v>
      </c>
      <c r="AF3613" s="5">
        <v>1</v>
      </c>
    </row>
    <row r="3614" spans="1:32" x14ac:dyDescent="0.25">
      <c r="A3614" s="2">
        <v>2009</v>
      </c>
      <c r="B3614" s="1" t="s">
        <v>29</v>
      </c>
      <c r="C3614" s="8">
        <v>25</v>
      </c>
      <c r="D3614" s="8">
        <v>3157</v>
      </c>
      <c r="E3614" s="8">
        <f t="shared" si="190"/>
        <v>10523.333333333334</v>
      </c>
      <c r="F3614" s="8">
        <v>3994</v>
      </c>
      <c r="G3614" s="8">
        <v>0</v>
      </c>
      <c r="H3614" s="8">
        <v>0</v>
      </c>
      <c r="I3614" s="8">
        <v>0</v>
      </c>
      <c r="J3614" s="8">
        <v>0</v>
      </c>
      <c r="K3614" s="8">
        <v>0</v>
      </c>
      <c r="L3614" s="8">
        <v>331</v>
      </c>
      <c r="M3614" s="8">
        <f t="shared" si="191"/>
        <v>13.24</v>
      </c>
      <c r="N3614" s="8">
        <v>1</v>
      </c>
      <c r="O3614" s="8">
        <v>0</v>
      </c>
      <c r="P3614" s="8">
        <v>0</v>
      </c>
      <c r="Q3614" s="8">
        <v>45307</v>
      </c>
      <c r="R3614" s="8">
        <f t="shared" si="192"/>
        <v>1812.28</v>
      </c>
      <c r="S3614" s="5">
        <v>1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8">
        <v>10901</v>
      </c>
      <c r="AF3614" s="5">
        <v>1</v>
      </c>
    </row>
    <row r="3615" spans="1:32" x14ac:dyDescent="0.25">
      <c r="A3615" s="2">
        <v>2009</v>
      </c>
      <c r="B3615" s="1" t="s">
        <v>29</v>
      </c>
      <c r="C3615" s="8">
        <v>5</v>
      </c>
      <c r="D3615" s="8">
        <v>329</v>
      </c>
      <c r="E3615" s="8">
        <f t="shared" si="190"/>
        <v>5483.333333333333</v>
      </c>
      <c r="F3615" s="8">
        <v>60</v>
      </c>
      <c r="G3615" s="8">
        <v>0</v>
      </c>
      <c r="H3615" s="8">
        <v>0</v>
      </c>
      <c r="I3615" s="8">
        <v>0</v>
      </c>
      <c r="J3615" s="8">
        <v>0</v>
      </c>
      <c r="K3615" s="8">
        <v>0</v>
      </c>
      <c r="L3615" s="8">
        <v>81</v>
      </c>
      <c r="M3615" s="8">
        <f t="shared" si="191"/>
        <v>16.2</v>
      </c>
      <c r="N3615" s="8">
        <v>1</v>
      </c>
      <c r="O3615" s="8">
        <v>0</v>
      </c>
      <c r="P3615" s="8">
        <v>0</v>
      </c>
      <c r="Q3615" s="8">
        <v>2094</v>
      </c>
      <c r="R3615" s="8">
        <f t="shared" si="192"/>
        <v>418.8</v>
      </c>
      <c r="S3615" s="5">
        <v>0</v>
      </c>
      <c r="T3615" s="5">
        <v>0</v>
      </c>
      <c r="U3615" s="5">
        <v>1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0</v>
      </c>
      <c r="AD3615" s="5">
        <v>0</v>
      </c>
      <c r="AE3615" s="8">
        <v>1360</v>
      </c>
      <c r="AF3615" s="5">
        <v>1</v>
      </c>
    </row>
    <row r="3616" spans="1:32" x14ac:dyDescent="0.25">
      <c r="A3616" s="2">
        <v>2009</v>
      </c>
      <c r="B3616" s="1" t="s">
        <v>29</v>
      </c>
      <c r="C3616" s="8">
        <v>69</v>
      </c>
      <c r="D3616" s="8">
        <v>7118</v>
      </c>
      <c r="E3616" s="8">
        <f t="shared" si="190"/>
        <v>8596.6183574879233</v>
      </c>
      <c r="F3616" s="8">
        <v>2607</v>
      </c>
      <c r="G3616" s="8">
        <v>1230</v>
      </c>
      <c r="H3616" s="8">
        <v>620</v>
      </c>
      <c r="I3616" s="8">
        <v>0</v>
      </c>
      <c r="J3616" s="8">
        <v>0</v>
      </c>
      <c r="K3616" s="8">
        <v>0</v>
      </c>
      <c r="L3616" s="8">
        <v>680</v>
      </c>
      <c r="M3616" s="8">
        <f t="shared" si="191"/>
        <v>9.8550724637681153</v>
      </c>
      <c r="N3616" s="8">
        <v>5</v>
      </c>
      <c r="O3616" s="8">
        <v>0</v>
      </c>
      <c r="P3616" s="8">
        <v>0</v>
      </c>
      <c r="Q3616" s="8">
        <v>110334</v>
      </c>
      <c r="R3616" s="8">
        <f t="shared" si="192"/>
        <v>1599.0434782608695</v>
      </c>
      <c r="S3616" s="5">
        <v>0</v>
      </c>
      <c r="T3616" s="5">
        <v>0</v>
      </c>
      <c r="U3616" s="5">
        <v>1</v>
      </c>
      <c r="V3616" s="5">
        <v>0</v>
      </c>
      <c r="W3616" s="5">
        <v>0</v>
      </c>
      <c r="X3616" s="5">
        <v>0</v>
      </c>
      <c r="Y3616" s="5">
        <v>0</v>
      </c>
      <c r="Z3616" s="5">
        <v>1</v>
      </c>
      <c r="AA3616" s="5">
        <v>0</v>
      </c>
      <c r="AB3616" s="5">
        <v>0</v>
      </c>
      <c r="AC3616" s="5">
        <v>1</v>
      </c>
      <c r="AD3616" s="5">
        <v>0</v>
      </c>
      <c r="AE3616" s="8">
        <v>77763</v>
      </c>
      <c r="AF3616" s="5">
        <v>1</v>
      </c>
    </row>
    <row r="3617" spans="1:32" x14ac:dyDescent="0.25">
      <c r="A3617" s="2">
        <v>2009</v>
      </c>
      <c r="B3617" s="1" t="s">
        <v>29</v>
      </c>
      <c r="C3617" s="8">
        <v>130</v>
      </c>
      <c r="D3617" s="8">
        <v>11630</v>
      </c>
      <c r="E3617" s="8">
        <f t="shared" ref="E3617:E3667" si="193">D3617/C3617*1000/12</f>
        <v>7455.128205128206</v>
      </c>
      <c r="F3617" s="8">
        <v>4161</v>
      </c>
      <c r="G3617" s="8">
        <v>660</v>
      </c>
      <c r="H3617" s="8">
        <v>270</v>
      </c>
      <c r="I3617" s="8">
        <v>0</v>
      </c>
      <c r="J3617" s="8">
        <v>0</v>
      </c>
      <c r="K3617" s="8">
        <v>0</v>
      </c>
      <c r="L3617" s="8">
        <v>5032</v>
      </c>
      <c r="M3617" s="8">
        <f t="shared" si="191"/>
        <v>38.707692307692305</v>
      </c>
      <c r="N3617" s="8">
        <v>16</v>
      </c>
      <c r="O3617" s="8">
        <v>3</v>
      </c>
      <c r="P3617" s="8">
        <v>1</v>
      </c>
      <c r="Q3617" s="8">
        <v>28479</v>
      </c>
      <c r="R3617" s="8">
        <f t="shared" si="192"/>
        <v>219.06923076923076</v>
      </c>
      <c r="S3617" s="5">
        <v>1</v>
      </c>
      <c r="T3617" s="5">
        <v>1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1</v>
      </c>
      <c r="AA3617" s="5">
        <v>0</v>
      </c>
      <c r="AB3617" s="5">
        <v>0</v>
      </c>
      <c r="AC3617" s="5">
        <v>1</v>
      </c>
      <c r="AD3617" s="5">
        <v>0</v>
      </c>
      <c r="AE3617" s="8">
        <v>31537</v>
      </c>
      <c r="AF3617" s="5">
        <v>1</v>
      </c>
    </row>
    <row r="3618" spans="1:32" x14ac:dyDescent="0.25">
      <c r="A3618" s="2">
        <v>2009</v>
      </c>
      <c r="B3618" s="1" t="s">
        <v>29</v>
      </c>
      <c r="C3618" s="8">
        <v>108</v>
      </c>
      <c r="D3618" s="8">
        <v>6519</v>
      </c>
      <c r="E3618" s="8">
        <f t="shared" si="193"/>
        <v>5030.0925925925931</v>
      </c>
      <c r="F3618" s="8">
        <v>4115</v>
      </c>
      <c r="G3618" s="8">
        <v>829</v>
      </c>
      <c r="H3618" s="8">
        <v>360</v>
      </c>
      <c r="I3618" s="8">
        <v>0</v>
      </c>
      <c r="J3618" s="8">
        <v>0</v>
      </c>
      <c r="K3618" s="8">
        <v>0</v>
      </c>
      <c r="L3618" s="8">
        <v>5919</v>
      </c>
      <c r="M3618" s="8">
        <f t="shared" si="191"/>
        <v>54.805555555555557</v>
      </c>
      <c r="N3618" s="8">
        <v>26</v>
      </c>
      <c r="O3618" s="8">
        <v>7</v>
      </c>
      <c r="P3618" s="8">
        <v>1</v>
      </c>
      <c r="Q3618" s="8">
        <v>47490</v>
      </c>
      <c r="R3618" s="8">
        <f t="shared" si="192"/>
        <v>439.72222222222223</v>
      </c>
      <c r="S3618" s="5">
        <v>1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1</v>
      </c>
      <c r="AA3618" s="5">
        <v>0</v>
      </c>
      <c r="AB3618" s="5">
        <v>0</v>
      </c>
      <c r="AC3618" s="5">
        <v>1</v>
      </c>
      <c r="AD3618" s="5">
        <v>0</v>
      </c>
      <c r="AE3618" s="8">
        <v>18066</v>
      </c>
      <c r="AF3618" s="5">
        <v>0</v>
      </c>
    </row>
    <row r="3619" spans="1:32" x14ac:dyDescent="0.25">
      <c r="A3619" s="2">
        <v>2009</v>
      </c>
      <c r="B3619" s="1" t="s">
        <v>29</v>
      </c>
      <c r="C3619" s="8">
        <v>214</v>
      </c>
      <c r="D3619" s="8">
        <v>25526</v>
      </c>
      <c r="E3619" s="8">
        <f t="shared" si="193"/>
        <v>9940.0311526479763</v>
      </c>
      <c r="F3619" s="8">
        <v>7867</v>
      </c>
      <c r="G3619" s="8">
        <v>836</v>
      </c>
      <c r="H3619" s="8">
        <v>312</v>
      </c>
      <c r="I3619" s="8">
        <v>0</v>
      </c>
      <c r="J3619" s="8">
        <v>0</v>
      </c>
      <c r="K3619" s="8">
        <v>0</v>
      </c>
      <c r="L3619" s="8">
        <v>11007</v>
      </c>
      <c r="M3619" s="8">
        <f t="shared" si="191"/>
        <v>51.434579439252339</v>
      </c>
      <c r="N3619" s="8">
        <v>23</v>
      </c>
      <c r="O3619" s="8">
        <v>6</v>
      </c>
      <c r="P3619" s="8">
        <v>2</v>
      </c>
      <c r="Q3619" s="8">
        <v>162321</v>
      </c>
      <c r="R3619" s="8">
        <f t="shared" si="192"/>
        <v>758.50934579439252</v>
      </c>
      <c r="S3619" s="5">
        <v>1</v>
      </c>
      <c r="T3619" s="5">
        <v>1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1</v>
      </c>
      <c r="AA3619" s="5">
        <v>0</v>
      </c>
      <c r="AB3619" s="5">
        <v>0</v>
      </c>
      <c r="AC3619" s="5">
        <v>1</v>
      </c>
      <c r="AD3619" s="5">
        <v>0</v>
      </c>
      <c r="AE3619" s="8">
        <v>97268</v>
      </c>
      <c r="AF3619" s="5">
        <v>0</v>
      </c>
    </row>
    <row r="3620" spans="1:32" x14ac:dyDescent="0.25">
      <c r="A3620" s="2">
        <v>2009</v>
      </c>
      <c r="B3620" s="1" t="s">
        <v>31</v>
      </c>
      <c r="C3620" s="8">
        <v>94</v>
      </c>
      <c r="D3620" s="8">
        <v>9734</v>
      </c>
      <c r="E3620" s="8">
        <f t="shared" si="193"/>
        <v>8629.432624113475</v>
      </c>
      <c r="F3620" s="8">
        <v>3800</v>
      </c>
      <c r="G3620" s="8">
        <v>540</v>
      </c>
      <c r="H3620" s="8">
        <v>131</v>
      </c>
      <c r="I3620" s="8">
        <v>0</v>
      </c>
      <c r="J3620" s="8">
        <v>0</v>
      </c>
      <c r="K3620" s="8">
        <v>0</v>
      </c>
      <c r="L3620" s="8">
        <v>3105</v>
      </c>
      <c r="M3620" s="8">
        <f t="shared" si="191"/>
        <v>33.031914893617021</v>
      </c>
      <c r="N3620" s="8">
        <v>8</v>
      </c>
      <c r="O3620" s="8">
        <v>3</v>
      </c>
      <c r="P3620" s="8">
        <v>0</v>
      </c>
      <c r="Q3620" s="8">
        <v>36291</v>
      </c>
      <c r="R3620" s="8">
        <f t="shared" si="192"/>
        <v>386.07446808510639</v>
      </c>
      <c r="S3620" s="5">
        <v>1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1</v>
      </c>
      <c r="AA3620" s="5">
        <v>0</v>
      </c>
      <c r="AB3620" s="5">
        <v>0</v>
      </c>
      <c r="AC3620" s="5">
        <v>1</v>
      </c>
      <c r="AD3620" s="5">
        <v>0</v>
      </c>
      <c r="AE3620" s="8">
        <v>28817</v>
      </c>
      <c r="AF3620" s="5">
        <v>1</v>
      </c>
    </row>
    <row r="3621" spans="1:32" x14ac:dyDescent="0.25">
      <c r="A3621" s="2">
        <v>2009</v>
      </c>
      <c r="B3621" s="1" t="s">
        <v>31</v>
      </c>
      <c r="C3621" s="8">
        <v>215</v>
      </c>
      <c r="D3621" s="8">
        <v>13648</v>
      </c>
      <c r="E3621" s="8">
        <f t="shared" si="193"/>
        <v>5289.9224806201555</v>
      </c>
      <c r="F3621" s="8">
        <v>6342</v>
      </c>
      <c r="G3621" s="8">
        <v>1062</v>
      </c>
      <c r="H3621" s="8">
        <v>363</v>
      </c>
      <c r="I3621" s="8">
        <v>10</v>
      </c>
      <c r="J3621" s="8">
        <v>0</v>
      </c>
      <c r="K3621" s="8">
        <v>0</v>
      </c>
      <c r="L3621" s="8">
        <v>8417</v>
      </c>
      <c r="M3621" s="8">
        <f t="shared" si="191"/>
        <v>39.148837209302329</v>
      </c>
      <c r="N3621" s="8">
        <v>21</v>
      </c>
      <c r="O3621" s="8">
        <v>8</v>
      </c>
      <c r="P3621" s="8">
        <v>0</v>
      </c>
      <c r="Q3621" s="8">
        <v>107679</v>
      </c>
      <c r="R3621" s="8">
        <f t="shared" si="192"/>
        <v>500.83255813953491</v>
      </c>
      <c r="S3621" s="5">
        <v>1</v>
      </c>
      <c r="T3621" s="5">
        <v>0</v>
      </c>
      <c r="U3621" s="5">
        <v>1</v>
      </c>
      <c r="V3621" s="5">
        <v>0</v>
      </c>
      <c r="W3621" s="5">
        <v>0</v>
      </c>
      <c r="X3621" s="5">
        <v>0</v>
      </c>
      <c r="Y3621" s="5">
        <v>0</v>
      </c>
      <c r="Z3621" s="5">
        <v>1</v>
      </c>
      <c r="AA3621" s="5">
        <v>1</v>
      </c>
      <c r="AB3621" s="5">
        <v>0</v>
      </c>
      <c r="AC3621" s="5">
        <v>1</v>
      </c>
      <c r="AD3621" s="5">
        <v>0</v>
      </c>
      <c r="AE3621" s="8">
        <v>51725</v>
      </c>
      <c r="AF3621" s="5">
        <v>0</v>
      </c>
    </row>
    <row r="3622" spans="1:32" x14ac:dyDescent="0.25">
      <c r="A3622" s="2">
        <v>2009</v>
      </c>
      <c r="B3622" s="1" t="s">
        <v>31</v>
      </c>
      <c r="C3622" s="8">
        <v>134</v>
      </c>
      <c r="D3622" s="8">
        <v>10242</v>
      </c>
      <c r="E3622" s="8">
        <f t="shared" si="193"/>
        <v>6369.4029850746265</v>
      </c>
      <c r="F3622" s="8">
        <v>2992</v>
      </c>
      <c r="G3622" s="8">
        <v>657</v>
      </c>
      <c r="H3622" s="8">
        <v>285</v>
      </c>
      <c r="I3622" s="8">
        <v>0</v>
      </c>
      <c r="J3622" s="8">
        <v>0</v>
      </c>
      <c r="K3622" s="8">
        <v>0</v>
      </c>
      <c r="L3622" s="8">
        <v>7944</v>
      </c>
      <c r="M3622" s="8">
        <f t="shared" si="191"/>
        <v>59.28358208955224</v>
      </c>
      <c r="N3622" s="8">
        <v>2</v>
      </c>
      <c r="O3622" s="8">
        <v>1</v>
      </c>
      <c r="P3622" s="8">
        <v>1</v>
      </c>
      <c r="Q3622" s="8">
        <v>27757</v>
      </c>
      <c r="R3622" s="8">
        <f t="shared" si="192"/>
        <v>207.14179104477611</v>
      </c>
      <c r="S3622" s="5">
        <v>1</v>
      </c>
      <c r="T3622" s="5">
        <v>0</v>
      </c>
      <c r="U3622" s="5">
        <v>1</v>
      </c>
      <c r="V3622" s="5">
        <v>0</v>
      </c>
      <c r="W3622" s="5">
        <v>0</v>
      </c>
      <c r="X3622" s="5">
        <v>0</v>
      </c>
      <c r="Y3622" s="5">
        <v>0</v>
      </c>
      <c r="Z3622" s="5">
        <v>1</v>
      </c>
      <c r="AA3622" s="5">
        <v>0</v>
      </c>
      <c r="AB3622" s="5">
        <v>0</v>
      </c>
      <c r="AC3622" s="5">
        <v>1</v>
      </c>
      <c r="AD3622" s="5">
        <v>0</v>
      </c>
      <c r="AE3622" s="8">
        <v>33470</v>
      </c>
      <c r="AF3622" s="5">
        <v>0</v>
      </c>
    </row>
    <row r="3623" spans="1:32" x14ac:dyDescent="0.25">
      <c r="A3623" s="2">
        <v>2009</v>
      </c>
      <c r="B3623" s="1" t="s">
        <v>30</v>
      </c>
      <c r="C3623" s="8">
        <v>50</v>
      </c>
      <c r="D3623" s="8">
        <v>5428</v>
      </c>
      <c r="E3623" s="8">
        <f t="shared" si="193"/>
        <v>9046.6666666666661</v>
      </c>
      <c r="F3623" s="8">
        <v>2552</v>
      </c>
      <c r="G3623" s="8">
        <v>336</v>
      </c>
      <c r="H3623" s="8">
        <v>100</v>
      </c>
      <c r="I3623" s="8">
        <v>0</v>
      </c>
      <c r="J3623" s="8">
        <v>0</v>
      </c>
      <c r="K3623" s="8">
        <v>0</v>
      </c>
      <c r="L3623" s="8">
        <v>2696</v>
      </c>
      <c r="M3623" s="8">
        <f t="shared" si="191"/>
        <v>53.92</v>
      </c>
      <c r="N3623" s="8">
        <v>7</v>
      </c>
      <c r="O3623" s="8">
        <v>2</v>
      </c>
      <c r="P3623" s="8">
        <v>0</v>
      </c>
      <c r="Q3623" s="8">
        <v>5820</v>
      </c>
      <c r="R3623" s="8">
        <f t="shared" si="192"/>
        <v>116.4</v>
      </c>
      <c r="S3623" s="5">
        <v>1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1</v>
      </c>
      <c r="AA3623" s="5">
        <v>0</v>
      </c>
      <c r="AB3623" s="5">
        <v>0</v>
      </c>
      <c r="AC3623" s="5">
        <v>1</v>
      </c>
      <c r="AD3623" s="5">
        <v>0</v>
      </c>
      <c r="AE3623" s="8">
        <v>14947</v>
      </c>
      <c r="AF3623" s="5">
        <v>1</v>
      </c>
    </row>
    <row r="3624" spans="1:32" x14ac:dyDescent="0.25">
      <c r="A3624" s="2">
        <v>2009</v>
      </c>
      <c r="B3624" s="1" t="s">
        <v>30</v>
      </c>
      <c r="C3624" s="8">
        <v>50</v>
      </c>
      <c r="D3624" s="8">
        <v>4181</v>
      </c>
      <c r="E3624" s="8">
        <f t="shared" si="193"/>
        <v>6968.333333333333</v>
      </c>
      <c r="F3624" s="8">
        <v>4123</v>
      </c>
      <c r="G3624" s="8">
        <v>205</v>
      </c>
      <c r="H3624" s="8">
        <v>110</v>
      </c>
      <c r="I3624" s="8">
        <v>0</v>
      </c>
      <c r="J3624" s="8">
        <v>0</v>
      </c>
      <c r="K3624" s="8">
        <v>0</v>
      </c>
      <c r="L3624" s="8">
        <v>1704</v>
      </c>
      <c r="M3624" s="8">
        <f t="shared" si="191"/>
        <v>34.08</v>
      </c>
      <c r="N3624" s="8">
        <v>5</v>
      </c>
      <c r="O3624" s="8">
        <v>2</v>
      </c>
      <c r="P3624" s="8">
        <v>0</v>
      </c>
      <c r="Q3624" s="8">
        <v>24956</v>
      </c>
      <c r="R3624" s="8">
        <f t="shared" si="192"/>
        <v>499.12</v>
      </c>
      <c r="S3624" s="5">
        <v>1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1</v>
      </c>
      <c r="AA3624" s="5">
        <v>0</v>
      </c>
      <c r="AB3624" s="5">
        <v>0</v>
      </c>
      <c r="AC3624" s="5">
        <v>1</v>
      </c>
      <c r="AD3624" s="5">
        <v>0</v>
      </c>
      <c r="AE3624" s="8">
        <v>7723</v>
      </c>
      <c r="AF3624" s="5">
        <v>1</v>
      </c>
    </row>
    <row r="3625" spans="1:32" x14ac:dyDescent="0.25">
      <c r="A3625" s="2">
        <v>2009</v>
      </c>
      <c r="B3625" s="1" t="s">
        <v>30</v>
      </c>
      <c r="C3625" s="8">
        <v>12</v>
      </c>
      <c r="D3625" s="8">
        <v>875</v>
      </c>
      <c r="E3625" s="8">
        <f t="shared" si="193"/>
        <v>6076.3888888888896</v>
      </c>
      <c r="F3625" s="8">
        <v>943</v>
      </c>
      <c r="G3625" s="8">
        <v>0</v>
      </c>
      <c r="H3625" s="8">
        <v>0</v>
      </c>
      <c r="I3625" s="8">
        <v>0</v>
      </c>
      <c r="J3625" s="8">
        <v>0</v>
      </c>
      <c r="K3625" s="8">
        <v>0</v>
      </c>
      <c r="L3625" s="8">
        <v>2448</v>
      </c>
      <c r="M3625" s="8">
        <f t="shared" si="191"/>
        <v>204</v>
      </c>
      <c r="N3625" s="8">
        <v>5</v>
      </c>
      <c r="O3625" s="8">
        <v>3</v>
      </c>
      <c r="P3625" s="8">
        <v>0</v>
      </c>
      <c r="Q3625" s="8">
        <v>5132</v>
      </c>
      <c r="R3625" s="8">
        <f t="shared" si="192"/>
        <v>427.66666666666669</v>
      </c>
      <c r="S3625" s="5">
        <v>1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0</v>
      </c>
      <c r="AD3625" s="5">
        <v>0</v>
      </c>
      <c r="AE3625" s="8">
        <v>1962</v>
      </c>
      <c r="AF3625" s="5">
        <v>0</v>
      </c>
    </row>
    <row r="3626" spans="1:32" x14ac:dyDescent="0.25">
      <c r="A3626" s="2">
        <v>2009</v>
      </c>
      <c r="B3626" s="1" t="s">
        <v>29</v>
      </c>
      <c r="C3626" s="8">
        <v>1</v>
      </c>
      <c r="D3626" s="8">
        <v>17</v>
      </c>
      <c r="E3626" s="8">
        <f t="shared" si="193"/>
        <v>1416.6666666666667</v>
      </c>
      <c r="F3626" s="8">
        <v>0</v>
      </c>
      <c r="G3626" s="8">
        <v>0</v>
      </c>
      <c r="H3626" s="8">
        <v>0</v>
      </c>
      <c r="I3626" s="8">
        <v>0</v>
      </c>
      <c r="J3626" s="8">
        <v>0</v>
      </c>
      <c r="K3626" s="8">
        <v>0</v>
      </c>
      <c r="L3626" s="8">
        <v>105</v>
      </c>
      <c r="M3626" s="8">
        <f t="shared" si="191"/>
        <v>105</v>
      </c>
      <c r="N3626" s="8">
        <v>1</v>
      </c>
      <c r="O3626" s="8">
        <v>0</v>
      </c>
      <c r="P3626" s="8">
        <v>0</v>
      </c>
      <c r="Q3626" s="8">
        <v>1142</v>
      </c>
      <c r="R3626" s="8">
        <f t="shared" si="192"/>
        <v>1142</v>
      </c>
      <c r="S3626" s="5">
        <v>1</v>
      </c>
      <c r="T3626" s="5">
        <v>0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  <c r="Z3626" s="5">
        <v>0</v>
      </c>
      <c r="AA3626" s="5">
        <v>0</v>
      </c>
      <c r="AB3626" s="5">
        <v>0</v>
      </c>
      <c r="AC3626" s="5">
        <v>0</v>
      </c>
      <c r="AD3626" s="5">
        <v>0</v>
      </c>
      <c r="AE3626" s="8">
        <v>2046</v>
      </c>
      <c r="AF3626" s="5">
        <v>1</v>
      </c>
    </row>
    <row r="3627" spans="1:32" x14ac:dyDescent="0.25">
      <c r="A3627" s="2">
        <v>2009</v>
      </c>
      <c r="B3627" s="1" t="s">
        <v>36</v>
      </c>
      <c r="C3627" s="8">
        <v>34</v>
      </c>
      <c r="D3627" s="8">
        <v>1447</v>
      </c>
      <c r="E3627" s="8">
        <f t="shared" si="193"/>
        <v>3546.5686274509808</v>
      </c>
      <c r="F3627" s="8">
        <v>0</v>
      </c>
      <c r="G3627" s="8">
        <v>421</v>
      </c>
      <c r="H3627" s="8">
        <v>201</v>
      </c>
      <c r="I3627" s="8">
        <v>0</v>
      </c>
      <c r="J3627" s="8">
        <v>0</v>
      </c>
      <c r="K3627" s="8">
        <v>0</v>
      </c>
      <c r="L3627" s="8">
        <v>350</v>
      </c>
      <c r="M3627" s="8">
        <f t="shared" si="191"/>
        <v>10.294117647058824</v>
      </c>
      <c r="N3627" s="8">
        <v>0</v>
      </c>
      <c r="O3627" s="8">
        <v>0</v>
      </c>
      <c r="P3627" s="8">
        <v>0</v>
      </c>
      <c r="Q3627" s="8">
        <v>2638</v>
      </c>
      <c r="R3627" s="8">
        <f t="shared" si="192"/>
        <v>77.588235294117652</v>
      </c>
      <c r="S3627" s="5">
        <v>0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1</v>
      </c>
      <c r="AA3627" s="5">
        <v>0</v>
      </c>
      <c r="AB3627" s="5">
        <v>0</v>
      </c>
      <c r="AC3627" s="5">
        <v>1</v>
      </c>
      <c r="AD3627" s="5">
        <v>0</v>
      </c>
      <c r="AE3627" s="8">
        <v>12203</v>
      </c>
      <c r="AF3627" s="5">
        <v>0</v>
      </c>
    </row>
    <row r="3628" spans="1:32" x14ac:dyDescent="0.25">
      <c r="A3628" s="2">
        <v>2009</v>
      </c>
      <c r="B3628" s="1" t="s">
        <v>30</v>
      </c>
      <c r="C3628" s="8">
        <v>86</v>
      </c>
      <c r="D3628" s="8">
        <v>5998</v>
      </c>
      <c r="E3628" s="8">
        <f t="shared" si="193"/>
        <v>5812.0155038759694</v>
      </c>
      <c r="F3628" s="8">
        <v>4887</v>
      </c>
      <c r="G3628" s="8">
        <v>600</v>
      </c>
      <c r="H3628" s="8">
        <v>250</v>
      </c>
      <c r="I3628" s="8">
        <v>0</v>
      </c>
      <c r="J3628" s="8">
        <v>0</v>
      </c>
      <c r="K3628" s="8">
        <v>0</v>
      </c>
      <c r="L3628" s="8">
        <v>5910</v>
      </c>
      <c r="M3628" s="8">
        <f t="shared" si="191"/>
        <v>68.720930232558146</v>
      </c>
      <c r="N3628" s="8">
        <v>17</v>
      </c>
      <c r="O3628" s="8">
        <v>5</v>
      </c>
      <c r="P3628" s="8">
        <v>1</v>
      </c>
      <c r="Q3628" s="8">
        <v>37893</v>
      </c>
      <c r="R3628" s="8">
        <f t="shared" si="192"/>
        <v>440.61627906976742</v>
      </c>
      <c r="S3628" s="5">
        <v>1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1</v>
      </c>
      <c r="AA3628" s="5">
        <v>0</v>
      </c>
      <c r="AB3628" s="5">
        <v>0</v>
      </c>
      <c r="AC3628" s="5">
        <v>1</v>
      </c>
      <c r="AD3628" s="5">
        <v>0</v>
      </c>
      <c r="AE3628" s="8">
        <v>13371</v>
      </c>
      <c r="AF3628" s="5">
        <v>1</v>
      </c>
    </row>
    <row r="3629" spans="1:32" x14ac:dyDescent="0.25">
      <c r="A3629" s="2">
        <v>2009</v>
      </c>
      <c r="B3629" s="1" t="s">
        <v>36</v>
      </c>
      <c r="C3629" s="8">
        <v>72</v>
      </c>
      <c r="D3629" s="8">
        <v>4184</v>
      </c>
      <c r="E3629" s="8">
        <f t="shared" si="193"/>
        <v>4842.5925925925931</v>
      </c>
      <c r="F3629" s="8">
        <v>7774</v>
      </c>
      <c r="G3629" s="8">
        <v>581</v>
      </c>
      <c r="H3629" s="8">
        <v>300</v>
      </c>
      <c r="I3629" s="8">
        <v>0</v>
      </c>
      <c r="J3629" s="8">
        <v>0</v>
      </c>
      <c r="K3629" s="8">
        <v>0</v>
      </c>
      <c r="L3629" s="8">
        <v>8867</v>
      </c>
      <c r="M3629" s="8">
        <f t="shared" si="191"/>
        <v>123.15277777777777</v>
      </c>
      <c r="N3629" s="8">
        <v>25</v>
      </c>
      <c r="O3629" s="8">
        <v>4</v>
      </c>
      <c r="P3629" s="8">
        <v>5</v>
      </c>
      <c r="Q3629" s="8">
        <v>32754</v>
      </c>
      <c r="R3629" s="8">
        <f t="shared" si="192"/>
        <v>454.91666666666669</v>
      </c>
      <c r="S3629" s="5">
        <v>1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1</v>
      </c>
      <c r="AA3629" s="5">
        <v>0</v>
      </c>
      <c r="AB3629" s="5">
        <v>0</v>
      </c>
      <c r="AC3629" s="5">
        <v>1</v>
      </c>
      <c r="AD3629" s="5">
        <v>0</v>
      </c>
      <c r="AE3629" s="8">
        <v>10774</v>
      </c>
      <c r="AF3629" s="5">
        <v>1</v>
      </c>
    </row>
    <row r="3630" spans="1:32" x14ac:dyDescent="0.25">
      <c r="A3630" s="2">
        <v>2009</v>
      </c>
      <c r="B3630" s="1" t="s">
        <v>31</v>
      </c>
      <c r="C3630" s="8">
        <v>40</v>
      </c>
      <c r="D3630" s="8">
        <v>5923</v>
      </c>
      <c r="E3630" s="8">
        <f t="shared" si="193"/>
        <v>12339.583333333334</v>
      </c>
      <c r="F3630" s="8">
        <v>2246</v>
      </c>
      <c r="G3630" s="8">
        <v>0</v>
      </c>
      <c r="H3630" s="8">
        <v>0</v>
      </c>
      <c r="I3630" s="8">
        <v>0</v>
      </c>
      <c r="J3630" s="8">
        <v>0</v>
      </c>
      <c r="K3630" s="8">
        <v>0</v>
      </c>
      <c r="L3630" s="8">
        <v>1500</v>
      </c>
      <c r="M3630" s="8">
        <f t="shared" si="191"/>
        <v>37.5</v>
      </c>
      <c r="N3630" s="8">
        <v>13</v>
      </c>
      <c r="O3630" s="8">
        <v>6</v>
      </c>
      <c r="P3630" s="8">
        <v>0</v>
      </c>
      <c r="Q3630" s="8">
        <v>100520</v>
      </c>
      <c r="R3630" s="8">
        <f t="shared" si="192"/>
        <v>2513</v>
      </c>
      <c r="S3630" s="5">
        <v>1</v>
      </c>
      <c r="T3630" s="5">
        <v>0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  <c r="Z3630" s="5">
        <v>0</v>
      </c>
      <c r="AA3630" s="5">
        <v>0</v>
      </c>
      <c r="AB3630" s="5">
        <v>0</v>
      </c>
      <c r="AC3630" s="5">
        <v>0</v>
      </c>
      <c r="AD3630" s="5">
        <v>0</v>
      </c>
      <c r="AE3630" s="8">
        <v>21401</v>
      </c>
      <c r="AF3630" s="5">
        <v>1</v>
      </c>
    </row>
    <row r="3631" spans="1:32" x14ac:dyDescent="0.25">
      <c r="A3631" s="2">
        <v>2009</v>
      </c>
      <c r="B3631" s="1" t="s">
        <v>31</v>
      </c>
      <c r="C3631" s="8">
        <v>220</v>
      </c>
      <c r="D3631" s="8">
        <v>25023</v>
      </c>
      <c r="E3631" s="8">
        <f t="shared" si="193"/>
        <v>9478.4090909090901</v>
      </c>
      <c r="F3631" s="8">
        <v>10085</v>
      </c>
      <c r="G3631" s="8">
        <v>1975</v>
      </c>
      <c r="H3631" s="8">
        <v>1000</v>
      </c>
      <c r="I3631" s="8">
        <v>0</v>
      </c>
      <c r="J3631" s="8">
        <v>0</v>
      </c>
      <c r="K3631" s="8">
        <v>0</v>
      </c>
      <c r="L3631" s="8">
        <v>16758</v>
      </c>
      <c r="M3631" s="8">
        <f t="shared" ref="M3631:M3694" si="194">L3631/C3631</f>
        <v>76.172727272727272</v>
      </c>
      <c r="N3631" s="8">
        <v>37</v>
      </c>
      <c r="O3631" s="8">
        <v>11</v>
      </c>
      <c r="P3631" s="8">
        <v>2</v>
      </c>
      <c r="Q3631" s="8">
        <v>176396</v>
      </c>
      <c r="R3631" s="8">
        <f t="shared" ref="R3631:R3694" si="195">Q3631/C3631</f>
        <v>801.8</v>
      </c>
      <c r="S3631" s="5">
        <v>1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1</v>
      </c>
      <c r="AA3631" s="5">
        <v>0</v>
      </c>
      <c r="AB3631" s="5">
        <v>0</v>
      </c>
      <c r="AC3631" s="5">
        <v>1</v>
      </c>
      <c r="AD3631" s="5">
        <v>0</v>
      </c>
      <c r="AE3631" s="8">
        <v>94958</v>
      </c>
      <c r="AF3631" s="5">
        <v>1</v>
      </c>
    </row>
    <row r="3632" spans="1:32" x14ac:dyDescent="0.25">
      <c r="A3632" s="2">
        <v>2009</v>
      </c>
      <c r="B3632" s="1" t="s">
        <v>29</v>
      </c>
      <c r="C3632" s="8">
        <v>48</v>
      </c>
      <c r="D3632" s="8">
        <v>4929</v>
      </c>
      <c r="E3632" s="8">
        <f t="shared" si="193"/>
        <v>8557.2916666666661</v>
      </c>
      <c r="F3632" s="8">
        <v>982</v>
      </c>
      <c r="G3632" s="8">
        <v>193</v>
      </c>
      <c r="H3632" s="8">
        <v>75</v>
      </c>
      <c r="I3632" s="8">
        <v>0</v>
      </c>
      <c r="J3632" s="8">
        <v>0</v>
      </c>
      <c r="K3632" s="8">
        <v>0</v>
      </c>
      <c r="L3632" s="8">
        <v>1777</v>
      </c>
      <c r="M3632" s="8">
        <f t="shared" si="194"/>
        <v>37.020833333333336</v>
      </c>
      <c r="N3632" s="8">
        <v>9</v>
      </c>
      <c r="O3632" s="8">
        <v>3</v>
      </c>
      <c r="P3632" s="8">
        <v>2</v>
      </c>
      <c r="Q3632" s="8">
        <v>35799</v>
      </c>
      <c r="R3632" s="8">
        <f t="shared" si="195"/>
        <v>745.8125</v>
      </c>
      <c r="S3632" s="5">
        <v>1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1</v>
      </c>
      <c r="AA3632" s="5">
        <v>0</v>
      </c>
      <c r="AB3632" s="5">
        <v>0</v>
      </c>
      <c r="AC3632" s="5">
        <v>1</v>
      </c>
      <c r="AD3632" s="5">
        <v>0</v>
      </c>
      <c r="AE3632" s="8">
        <v>6803</v>
      </c>
      <c r="AF3632" s="5">
        <v>0</v>
      </c>
    </row>
    <row r="3633" spans="1:32" x14ac:dyDescent="0.25">
      <c r="A3633" s="2">
        <v>2009</v>
      </c>
      <c r="B3633" s="1" t="s">
        <v>31</v>
      </c>
      <c r="C3633" s="8">
        <v>21</v>
      </c>
      <c r="D3633" s="8">
        <v>2284</v>
      </c>
      <c r="E3633" s="8">
        <f t="shared" si="193"/>
        <v>9063.4920634920636</v>
      </c>
      <c r="F3633" s="8">
        <v>1278</v>
      </c>
      <c r="G3633" s="8">
        <v>0</v>
      </c>
      <c r="H3633" s="8">
        <v>0</v>
      </c>
      <c r="I3633" s="8">
        <v>0</v>
      </c>
      <c r="J3633" s="8">
        <v>0</v>
      </c>
      <c r="K3633" s="8">
        <v>0</v>
      </c>
      <c r="L3633" s="8">
        <v>831</v>
      </c>
      <c r="M3633" s="8">
        <f t="shared" si="194"/>
        <v>39.571428571428569</v>
      </c>
      <c r="N3633" s="8">
        <v>3</v>
      </c>
      <c r="O3633" s="8">
        <v>1</v>
      </c>
      <c r="P3633" s="8">
        <v>0</v>
      </c>
      <c r="Q3633" s="8">
        <v>14852</v>
      </c>
      <c r="R3633" s="8">
        <f t="shared" si="195"/>
        <v>707.23809523809518</v>
      </c>
      <c r="S3633" s="5">
        <v>1</v>
      </c>
      <c r="T3633" s="5">
        <v>0</v>
      </c>
      <c r="U3633" s="5">
        <v>1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0</v>
      </c>
      <c r="AD3633" s="5">
        <v>0</v>
      </c>
      <c r="AE3633" s="8">
        <v>9008</v>
      </c>
      <c r="AF3633" s="5">
        <v>0</v>
      </c>
    </row>
    <row r="3634" spans="1:32" x14ac:dyDescent="0.25">
      <c r="A3634" s="2">
        <v>2009</v>
      </c>
      <c r="B3634" s="1" t="s">
        <v>29</v>
      </c>
      <c r="C3634" s="8">
        <v>21</v>
      </c>
      <c r="D3634" s="8">
        <v>2883</v>
      </c>
      <c r="E3634" s="8">
        <f t="shared" si="193"/>
        <v>11440.476190476191</v>
      </c>
      <c r="F3634" s="8">
        <v>645</v>
      </c>
      <c r="G3634" s="8">
        <v>0</v>
      </c>
      <c r="H3634" s="8">
        <v>0</v>
      </c>
      <c r="I3634" s="8">
        <v>0</v>
      </c>
      <c r="J3634" s="8">
        <v>0</v>
      </c>
      <c r="K3634" s="8">
        <v>0</v>
      </c>
      <c r="L3634" s="8">
        <v>876</v>
      </c>
      <c r="M3634" s="8">
        <f t="shared" si="194"/>
        <v>41.714285714285715</v>
      </c>
      <c r="N3634" s="8">
        <v>3</v>
      </c>
      <c r="O3634" s="8">
        <v>0</v>
      </c>
      <c r="P3634" s="8">
        <v>0</v>
      </c>
      <c r="Q3634" s="8">
        <v>27259</v>
      </c>
      <c r="R3634" s="8">
        <f t="shared" si="195"/>
        <v>1298.047619047619</v>
      </c>
      <c r="S3634" s="5">
        <v>1</v>
      </c>
      <c r="T3634" s="5">
        <v>0</v>
      </c>
      <c r="U3634" s="5">
        <v>1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0</v>
      </c>
      <c r="AD3634" s="5">
        <v>0</v>
      </c>
      <c r="AE3634" s="8">
        <v>7039</v>
      </c>
      <c r="AF3634" s="5">
        <v>0</v>
      </c>
    </row>
    <row r="3635" spans="1:32" x14ac:dyDescent="0.25">
      <c r="A3635" s="2">
        <v>2009</v>
      </c>
      <c r="B3635" s="1" t="s">
        <v>29</v>
      </c>
      <c r="C3635" s="8">
        <v>133</v>
      </c>
      <c r="D3635" s="8">
        <v>13813</v>
      </c>
      <c r="E3635" s="8">
        <f t="shared" si="193"/>
        <v>8654.7619047619046</v>
      </c>
      <c r="F3635" s="8">
        <v>2648</v>
      </c>
      <c r="G3635" s="8">
        <v>989</v>
      </c>
      <c r="H3635" s="8">
        <v>451</v>
      </c>
      <c r="I3635" s="8">
        <v>0</v>
      </c>
      <c r="J3635" s="8">
        <v>0</v>
      </c>
      <c r="K3635" s="8">
        <v>0</v>
      </c>
      <c r="L3635" s="8">
        <v>212</v>
      </c>
      <c r="M3635" s="8">
        <f t="shared" si="194"/>
        <v>1.5939849624060149</v>
      </c>
      <c r="N3635" s="8">
        <v>2</v>
      </c>
      <c r="O3635" s="8">
        <v>0</v>
      </c>
      <c r="P3635" s="8">
        <v>0</v>
      </c>
      <c r="Q3635" s="8">
        <v>23728</v>
      </c>
      <c r="R3635" s="8">
        <f t="shared" si="195"/>
        <v>178.40601503759399</v>
      </c>
      <c r="S3635" s="5">
        <v>0</v>
      </c>
      <c r="T3635" s="5">
        <v>0</v>
      </c>
      <c r="U3635" s="5">
        <v>1</v>
      </c>
      <c r="V3635" s="5">
        <v>0</v>
      </c>
      <c r="W3635" s="5">
        <v>0</v>
      </c>
      <c r="X3635" s="5">
        <v>0</v>
      </c>
      <c r="Y3635" s="5">
        <v>0</v>
      </c>
      <c r="Z3635" s="5">
        <v>1</v>
      </c>
      <c r="AA3635" s="5">
        <v>0</v>
      </c>
      <c r="AB3635" s="5">
        <v>0</v>
      </c>
      <c r="AC3635" s="5">
        <v>1</v>
      </c>
      <c r="AD3635" s="5">
        <v>0</v>
      </c>
      <c r="AE3635" s="8">
        <v>42831</v>
      </c>
      <c r="AF3635" s="5">
        <v>1</v>
      </c>
    </row>
    <row r="3636" spans="1:32" x14ac:dyDescent="0.25">
      <c r="A3636" s="2">
        <v>2009</v>
      </c>
      <c r="B3636" s="1" t="s">
        <v>31</v>
      </c>
      <c r="C3636" s="8">
        <v>864</v>
      </c>
      <c r="D3636" s="8">
        <v>105829</v>
      </c>
      <c r="E3636" s="8">
        <f t="shared" si="193"/>
        <v>10207.272376543211</v>
      </c>
      <c r="F3636" s="8">
        <v>4913</v>
      </c>
      <c r="G3636" s="8">
        <v>0</v>
      </c>
      <c r="H3636" s="8">
        <v>0</v>
      </c>
      <c r="I3636" s="8">
        <v>0</v>
      </c>
      <c r="J3636" s="8">
        <v>1166</v>
      </c>
      <c r="K3636" s="8">
        <v>71</v>
      </c>
      <c r="L3636" s="8">
        <v>140</v>
      </c>
      <c r="M3636" s="8">
        <f t="shared" si="194"/>
        <v>0.16203703703703703</v>
      </c>
      <c r="N3636" s="8">
        <v>0</v>
      </c>
      <c r="O3636" s="8">
        <v>0</v>
      </c>
      <c r="P3636" s="8">
        <v>0</v>
      </c>
      <c r="Q3636" s="8">
        <v>474550</v>
      </c>
      <c r="R3636" s="8">
        <f t="shared" si="195"/>
        <v>549.24768518518522</v>
      </c>
      <c r="S3636" s="5">
        <v>0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1</v>
      </c>
      <c r="AC3636" s="5">
        <v>0</v>
      </c>
      <c r="AD3636" s="5">
        <v>1</v>
      </c>
      <c r="AE3636" s="8">
        <v>670364</v>
      </c>
      <c r="AF3636" s="5">
        <v>1</v>
      </c>
    </row>
    <row r="3637" spans="1:32" x14ac:dyDescent="0.25">
      <c r="A3637" s="2">
        <v>2009</v>
      </c>
      <c r="B3637" s="1" t="s">
        <v>30</v>
      </c>
      <c r="C3637" s="8">
        <v>36</v>
      </c>
      <c r="D3637" s="8">
        <v>2444</v>
      </c>
      <c r="E3637" s="8">
        <f t="shared" si="193"/>
        <v>5657.4074074074078</v>
      </c>
      <c r="F3637" s="8">
        <v>3940</v>
      </c>
      <c r="G3637" s="8">
        <v>149</v>
      </c>
      <c r="H3637" s="8">
        <v>87</v>
      </c>
      <c r="I3637" s="8">
        <v>0</v>
      </c>
      <c r="J3637" s="8">
        <v>0</v>
      </c>
      <c r="K3637" s="8">
        <v>0</v>
      </c>
      <c r="L3637" s="8">
        <v>4153</v>
      </c>
      <c r="M3637" s="8">
        <f t="shared" si="194"/>
        <v>115.36111111111111</v>
      </c>
      <c r="N3637" s="8">
        <v>12</v>
      </c>
      <c r="O3637" s="8">
        <v>2</v>
      </c>
      <c r="P3637" s="8">
        <v>2</v>
      </c>
      <c r="Q3637" s="8">
        <v>16658</v>
      </c>
      <c r="R3637" s="8">
        <f t="shared" si="195"/>
        <v>462.72222222222223</v>
      </c>
      <c r="S3637" s="5">
        <v>1</v>
      </c>
      <c r="T3637" s="5">
        <v>0</v>
      </c>
      <c r="U3637" s="5">
        <v>1</v>
      </c>
      <c r="V3637" s="5">
        <v>0</v>
      </c>
      <c r="W3637" s="5">
        <v>0</v>
      </c>
      <c r="X3637" s="5">
        <v>0</v>
      </c>
      <c r="Y3637" s="5">
        <v>0</v>
      </c>
      <c r="Z3637" s="5">
        <v>1</v>
      </c>
      <c r="AA3637" s="5">
        <v>0</v>
      </c>
      <c r="AB3637" s="5">
        <v>0</v>
      </c>
      <c r="AC3637" s="5">
        <v>1</v>
      </c>
      <c r="AD3637" s="5">
        <v>0</v>
      </c>
      <c r="AE3637" s="8">
        <v>7305</v>
      </c>
      <c r="AF3637" s="5">
        <v>0</v>
      </c>
    </row>
    <row r="3638" spans="1:32" x14ac:dyDescent="0.25">
      <c r="A3638" s="2">
        <v>2009</v>
      </c>
      <c r="B3638" s="1" t="s">
        <v>29</v>
      </c>
      <c r="C3638" s="8">
        <v>3</v>
      </c>
      <c r="D3638" s="8">
        <v>645</v>
      </c>
      <c r="E3638" s="8">
        <f t="shared" si="193"/>
        <v>17916.666666666668</v>
      </c>
      <c r="F3638" s="8">
        <v>215</v>
      </c>
      <c r="G3638" s="8">
        <v>0</v>
      </c>
      <c r="H3638" s="8">
        <v>0</v>
      </c>
      <c r="I3638" s="8">
        <v>0</v>
      </c>
      <c r="J3638" s="8">
        <v>0</v>
      </c>
      <c r="K3638" s="8">
        <v>0</v>
      </c>
      <c r="L3638" s="8">
        <v>1163</v>
      </c>
      <c r="M3638" s="8">
        <f t="shared" si="194"/>
        <v>387.66666666666669</v>
      </c>
      <c r="N3638" s="8">
        <v>4</v>
      </c>
      <c r="O3638" s="8">
        <v>1</v>
      </c>
      <c r="P3638" s="8">
        <v>0</v>
      </c>
      <c r="Q3638" s="8">
        <v>12078</v>
      </c>
      <c r="R3638" s="8">
        <f t="shared" si="195"/>
        <v>4026</v>
      </c>
      <c r="S3638" s="5">
        <v>1</v>
      </c>
      <c r="T3638" s="5">
        <v>0</v>
      </c>
      <c r="U3638" s="5">
        <v>1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0</v>
      </c>
      <c r="AD3638" s="5">
        <v>0</v>
      </c>
      <c r="AE3638" s="8">
        <v>1754</v>
      </c>
      <c r="AF3638" s="5">
        <v>1</v>
      </c>
    </row>
    <row r="3639" spans="1:32" x14ac:dyDescent="0.25">
      <c r="A3639" s="2">
        <v>2009</v>
      </c>
      <c r="B3639" s="1" t="s">
        <v>31</v>
      </c>
      <c r="C3639" s="8">
        <v>60</v>
      </c>
      <c r="D3639" s="8">
        <v>4650</v>
      </c>
      <c r="E3639" s="8">
        <f t="shared" si="193"/>
        <v>6458.333333333333</v>
      </c>
      <c r="F3639" s="8">
        <v>3826</v>
      </c>
      <c r="G3639" s="8">
        <v>461</v>
      </c>
      <c r="H3639" s="8">
        <v>177</v>
      </c>
      <c r="I3639" s="8">
        <v>0</v>
      </c>
      <c r="J3639" s="8">
        <v>0</v>
      </c>
      <c r="K3639" s="8">
        <v>0</v>
      </c>
      <c r="L3639" s="8">
        <v>3051</v>
      </c>
      <c r="M3639" s="8">
        <f t="shared" si="194"/>
        <v>50.85</v>
      </c>
      <c r="N3639" s="8">
        <v>18</v>
      </c>
      <c r="O3639" s="8">
        <v>0</v>
      </c>
      <c r="P3639" s="8">
        <v>2</v>
      </c>
      <c r="Q3639" s="8">
        <v>29338</v>
      </c>
      <c r="R3639" s="8">
        <f t="shared" si="195"/>
        <v>488.96666666666664</v>
      </c>
      <c r="S3639" s="5">
        <v>1</v>
      </c>
      <c r="T3639" s="5">
        <v>0</v>
      </c>
      <c r="U3639" s="5">
        <v>1</v>
      </c>
      <c r="V3639" s="5">
        <v>0</v>
      </c>
      <c r="W3639" s="5">
        <v>0</v>
      </c>
      <c r="X3639" s="5">
        <v>0</v>
      </c>
      <c r="Y3639" s="5">
        <v>0</v>
      </c>
      <c r="Z3639" s="5">
        <v>1</v>
      </c>
      <c r="AA3639" s="5">
        <v>0</v>
      </c>
      <c r="AB3639" s="5">
        <v>0</v>
      </c>
      <c r="AC3639" s="5">
        <v>1</v>
      </c>
      <c r="AD3639" s="5">
        <v>0</v>
      </c>
      <c r="AE3639" s="8">
        <v>16486</v>
      </c>
      <c r="AF3639" s="5">
        <v>0</v>
      </c>
    </row>
    <row r="3640" spans="1:32" x14ac:dyDescent="0.25">
      <c r="A3640" s="2">
        <v>2009</v>
      </c>
      <c r="B3640" s="1" t="s">
        <v>31</v>
      </c>
      <c r="C3640" s="8">
        <v>36</v>
      </c>
      <c r="D3640" s="8">
        <v>3064</v>
      </c>
      <c r="E3640" s="8">
        <f t="shared" si="193"/>
        <v>7092.5925925925922</v>
      </c>
      <c r="F3640" s="8">
        <v>900</v>
      </c>
      <c r="G3640" s="8">
        <v>240</v>
      </c>
      <c r="H3640" s="8">
        <v>188</v>
      </c>
      <c r="I3640" s="8">
        <v>0</v>
      </c>
      <c r="J3640" s="8">
        <v>0</v>
      </c>
      <c r="K3640" s="8">
        <v>0</v>
      </c>
      <c r="L3640" s="8">
        <v>2440</v>
      </c>
      <c r="M3640" s="8">
        <f t="shared" si="194"/>
        <v>67.777777777777771</v>
      </c>
      <c r="N3640" s="8">
        <v>8</v>
      </c>
      <c r="O3640" s="8">
        <v>1</v>
      </c>
      <c r="P3640" s="8">
        <v>0</v>
      </c>
      <c r="Q3640" s="8">
        <v>35928</v>
      </c>
      <c r="R3640" s="8">
        <f t="shared" si="195"/>
        <v>998</v>
      </c>
      <c r="S3640" s="5">
        <v>1</v>
      </c>
      <c r="T3640" s="5">
        <v>0</v>
      </c>
      <c r="U3640" s="5">
        <v>1</v>
      </c>
      <c r="V3640" s="5">
        <v>0</v>
      </c>
      <c r="W3640" s="5">
        <v>0</v>
      </c>
      <c r="X3640" s="5">
        <v>0</v>
      </c>
      <c r="Y3640" s="5">
        <v>0</v>
      </c>
      <c r="Z3640" s="5">
        <v>1</v>
      </c>
      <c r="AA3640" s="5">
        <v>0</v>
      </c>
      <c r="AB3640" s="5">
        <v>0</v>
      </c>
      <c r="AC3640" s="5">
        <v>1</v>
      </c>
      <c r="AD3640" s="5">
        <v>0</v>
      </c>
      <c r="AE3640" s="8">
        <v>13862</v>
      </c>
      <c r="AF3640" s="5">
        <v>0</v>
      </c>
    </row>
    <row r="3641" spans="1:32" x14ac:dyDescent="0.25">
      <c r="A3641" s="2">
        <v>2009</v>
      </c>
      <c r="B3641" s="1" t="s">
        <v>29</v>
      </c>
      <c r="C3641" s="8">
        <v>14</v>
      </c>
      <c r="D3641" s="8">
        <v>1528</v>
      </c>
      <c r="E3641" s="8">
        <f t="shared" si="193"/>
        <v>9095.2380952380954</v>
      </c>
      <c r="F3641" s="8">
        <v>1730</v>
      </c>
      <c r="G3641" s="8">
        <v>0</v>
      </c>
      <c r="H3641" s="8">
        <v>0</v>
      </c>
      <c r="I3641" s="8">
        <v>0</v>
      </c>
      <c r="J3641" s="8">
        <v>0</v>
      </c>
      <c r="K3641" s="8">
        <v>0</v>
      </c>
      <c r="L3641" s="8">
        <v>476</v>
      </c>
      <c r="M3641" s="8">
        <f t="shared" si="194"/>
        <v>34</v>
      </c>
      <c r="N3641" s="8">
        <v>2</v>
      </c>
      <c r="O3641" s="8">
        <v>2</v>
      </c>
      <c r="P3641" s="8">
        <v>1</v>
      </c>
      <c r="Q3641" s="8">
        <v>3775</v>
      </c>
      <c r="R3641" s="8">
        <f t="shared" si="195"/>
        <v>269.64285714285717</v>
      </c>
      <c r="S3641" s="5">
        <v>1</v>
      </c>
      <c r="T3641" s="5">
        <v>0</v>
      </c>
      <c r="U3641" s="5">
        <v>1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0</v>
      </c>
      <c r="AD3641" s="5">
        <v>0</v>
      </c>
      <c r="AE3641" s="8">
        <v>5813</v>
      </c>
      <c r="AF3641" s="5">
        <v>1</v>
      </c>
    </row>
    <row r="3642" spans="1:32" x14ac:dyDescent="0.25">
      <c r="A3642" s="2">
        <v>2009</v>
      </c>
      <c r="B3642" s="1" t="s">
        <v>29</v>
      </c>
      <c r="C3642" s="8">
        <v>106</v>
      </c>
      <c r="D3642" s="8">
        <v>15367</v>
      </c>
      <c r="E3642" s="8">
        <f t="shared" si="193"/>
        <v>12080.974842767295</v>
      </c>
      <c r="F3642" s="8">
        <v>3401</v>
      </c>
      <c r="G3642" s="8">
        <v>0</v>
      </c>
      <c r="H3642" s="8">
        <v>0</v>
      </c>
      <c r="I3642" s="8">
        <v>7262</v>
      </c>
      <c r="J3642" s="8">
        <v>0</v>
      </c>
      <c r="K3642" s="8">
        <v>0</v>
      </c>
      <c r="L3642" s="8">
        <v>3918</v>
      </c>
      <c r="M3642" s="8">
        <f t="shared" si="194"/>
        <v>36.962264150943398</v>
      </c>
      <c r="N3642" s="8">
        <v>9</v>
      </c>
      <c r="O3642" s="8">
        <v>2</v>
      </c>
      <c r="P3642" s="8">
        <v>0</v>
      </c>
      <c r="Q3642" s="8">
        <v>526599</v>
      </c>
      <c r="R3642" s="8">
        <f t="shared" si="195"/>
        <v>4967.9150943396226</v>
      </c>
      <c r="S3642" s="5">
        <v>1</v>
      </c>
      <c r="T3642" s="5">
        <v>0</v>
      </c>
      <c r="U3642" s="5">
        <v>1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1</v>
      </c>
      <c r="AB3642" s="5">
        <v>0</v>
      </c>
      <c r="AC3642" s="5">
        <v>0</v>
      </c>
      <c r="AD3642" s="5">
        <v>0</v>
      </c>
      <c r="AE3642" s="8">
        <v>119395</v>
      </c>
      <c r="AF3642" s="5">
        <v>0</v>
      </c>
    </row>
    <row r="3643" spans="1:32" x14ac:dyDescent="0.25">
      <c r="A3643" s="2">
        <v>2009</v>
      </c>
      <c r="B3643" s="1" t="s">
        <v>29</v>
      </c>
      <c r="C3643" s="8">
        <v>4</v>
      </c>
      <c r="D3643" s="8">
        <v>401</v>
      </c>
      <c r="E3643" s="8">
        <f t="shared" si="193"/>
        <v>8354.1666666666661</v>
      </c>
      <c r="F3643" s="8">
        <v>290</v>
      </c>
      <c r="G3643" s="8">
        <v>0</v>
      </c>
      <c r="H3643" s="8">
        <v>0</v>
      </c>
      <c r="I3643" s="8">
        <v>0</v>
      </c>
      <c r="J3643" s="8">
        <v>0</v>
      </c>
      <c r="K3643" s="8">
        <v>0</v>
      </c>
      <c r="L3643" s="8">
        <v>358</v>
      </c>
      <c r="M3643" s="8">
        <f t="shared" si="194"/>
        <v>89.5</v>
      </c>
      <c r="N3643" s="8">
        <v>3</v>
      </c>
      <c r="O3643" s="8">
        <v>1</v>
      </c>
      <c r="P3643" s="8">
        <v>0</v>
      </c>
      <c r="Q3643" s="8">
        <v>201</v>
      </c>
      <c r="R3643" s="8">
        <f t="shared" si="195"/>
        <v>50.25</v>
      </c>
      <c r="S3643" s="5">
        <v>1</v>
      </c>
      <c r="T3643" s="5">
        <v>0</v>
      </c>
      <c r="U3643" s="5">
        <v>1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0</v>
      </c>
      <c r="AD3643" s="5">
        <v>0</v>
      </c>
      <c r="AE3643" s="8">
        <v>1375</v>
      </c>
      <c r="AF3643" s="5">
        <v>1</v>
      </c>
    </row>
    <row r="3644" spans="1:32" x14ac:dyDescent="0.25">
      <c r="A3644" s="2">
        <v>2009</v>
      </c>
      <c r="B3644" s="1" t="s">
        <v>29</v>
      </c>
      <c r="C3644" s="8">
        <v>26</v>
      </c>
      <c r="D3644" s="8">
        <v>3387</v>
      </c>
      <c r="E3644" s="8">
        <f t="shared" si="193"/>
        <v>10855.769230769232</v>
      </c>
      <c r="F3644" s="8">
        <v>1449</v>
      </c>
      <c r="G3644" s="8">
        <v>9</v>
      </c>
      <c r="H3644" s="8">
        <v>0</v>
      </c>
      <c r="I3644" s="8">
        <v>0</v>
      </c>
      <c r="J3644" s="8">
        <v>0</v>
      </c>
      <c r="K3644" s="8">
        <v>0</v>
      </c>
      <c r="L3644" s="8">
        <v>1250</v>
      </c>
      <c r="M3644" s="8">
        <f t="shared" si="194"/>
        <v>48.07692307692308</v>
      </c>
      <c r="N3644" s="8">
        <v>3</v>
      </c>
      <c r="O3644" s="8">
        <v>1</v>
      </c>
      <c r="P3644" s="8">
        <v>0</v>
      </c>
      <c r="Q3644" s="8">
        <v>62168</v>
      </c>
      <c r="R3644" s="8">
        <f t="shared" si="195"/>
        <v>2391.0769230769229</v>
      </c>
      <c r="S3644" s="5">
        <v>1</v>
      </c>
      <c r="T3644" s="5">
        <v>0</v>
      </c>
      <c r="U3644" s="5">
        <v>1</v>
      </c>
      <c r="V3644" s="5">
        <v>0</v>
      </c>
      <c r="W3644" s="5">
        <v>0</v>
      </c>
      <c r="X3644" s="5">
        <v>0</v>
      </c>
      <c r="Y3644" s="5">
        <v>0</v>
      </c>
      <c r="Z3644" s="5">
        <v>1</v>
      </c>
      <c r="AA3644" s="5">
        <v>0</v>
      </c>
      <c r="AB3644" s="5">
        <v>0</v>
      </c>
      <c r="AC3644" s="5">
        <v>0</v>
      </c>
      <c r="AD3644" s="5">
        <v>0</v>
      </c>
      <c r="AE3644" s="8">
        <v>11586</v>
      </c>
      <c r="AF3644" s="5">
        <v>1</v>
      </c>
    </row>
    <row r="3645" spans="1:32" x14ac:dyDescent="0.25">
      <c r="A3645" s="2">
        <v>2009</v>
      </c>
      <c r="B3645" s="1" t="s">
        <v>30</v>
      </c>
      <c r="C3645" s="8">
        <v>65</v>
      </c>
      <c r="D3645" s="8">
        <v>3387</v>
      </c>
      <c r="E3645" s="8">
        <f t="shared" si="193"/>
        <v>4342.3076923076924</v>
      </c>
      <c r="F3645" s="8">
        <v>4357</v>
      </c>
      <c r="G3645" s="8">
        <v>928</v>
      </c>
      <c r="H3645" s="8">
        <v>400</v>
      </c>
      <c r="I3645" s="8">
        <v>0</v>
      </c>
      <c r="J3645" s="8">
        <v>0</v>
      </c>
      <c r="K3645" s="8">
        <v>0</v>
      </c>
      <c r="L3645" s="8">
        <v>4242</v>
      </c>
      <c r="M3645" s="8">
        <f t="shared" si="194"/>
        <v>65.261538461538464</v>
      </c>
      <c r="N3645" s="8">
        <v>14</v>
      </c>
      <c r="O3645" s="8">
        <v>5</v>
      </c>
      <c r="P3645" s="8">
        <v>0</v>
      </c>
      <c r="Q3645" s="8">
        <v>25831</v>
      </c>
      <c r="R3645" s="8">
        <f t="shared" si="195"/>
        <v>397.4</v>
      </c>
      <c r="S3645" s="5">
        <v>1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1</v>
      </c>
      <c r="AA3645" s="5">
        <v>0</v>
      </c>
      <c r="AB3645" s="5">
        <v>0</v>
      </c>
      <c r="AC3645" s="5">
        <v>1</v>
      </c>
      <c r="AD3645" s="5">
        <v>0</v>
      </c>
      <c r="AE3645" s="8">
        <v>11400</v>
      </c>
      <c r="AF3645" s="5">
        <v>0</v>
      </c>
    </row>
    <row r="3646" spans="1:32" x14ac:dyDescent="0.25">
      <c r="A3646" s="2">
        <v>2009</v>
      </c>
      <c r="B3646" s="1" t="s">
        <v>29</v>
      </c>
      <c r="C3646" s="8">
        <v>49</v>
      </c>
      <c r="D3646" s="8">
        <v>3562</v>
      </c>
      <c r="E3646" s="8">
        <f t="shared" si="193"/>
        <v>6057.8231292517003</v>
      </c>
      <c r="F3646" s="8">
        <v>2704</v>
      </c>
      <c r="G3646" s="8">
        <v>352</v>
      </c>
      <c r="H3646" s="8">
        <v>190</v>
      </c>
      <c r="I3646" s="8">
        <v>0</v>
      </c>
      <c r="J3646" s="8">
        <v>0</v>
      </c>
      <c r="K3646" s="8">
        <v>0</v>
      </c>
      <c r="L3646" s="8">
        <v>3412</v>
      </c>
      <c r="M3646" s="8">
        <f t="shared" si="194"/>
        <v>69.632653061224488</v>
      </c>
      <c r="N3646" s="8">
        <v>13</v>
      </c>
      <c r="O3646" s="8">
        <v>4</v>
      </c>
      <c r="P3646" s="8">
        <v>0</v>
      </c>
      <c r="Q3646" s="8">
        <v>16625</v>
      </c>
      <c r="R3646" s="8">
        <f t="shared" si="195"/>
        <v>339.28571428571428</v>
      </c>
      <c r="S3646" s="5">
        <v>1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1</v>
      </c>
      <c r="AA3646" s="5">
        <v>0</v>
      </c>
      <c r="AB3646" s="5">
        <v>0</v>
      </c>
      <c r="AC3646" s="5">
        <v>1</v>
      </c>
      <c r="AD3646" s="5">
        <v>0</v>
      </c>
      <c r="AE3646" s="8">
        <v>19192</v>
      </c>
      <c r="AF3646" s="5">
        <v>0</v>
      </c>
    </row>
    <row r="3647" spans="1:32" x14ac:dyDescent="0.25">
      <c r="A3647" s="2">
        <v>2009</v>
      </c>
      <c r="B3647" s="1" t="s">
        <v>31</v>
      </c>
      <c r="C3647" s="8">
        <v>75</v>
      </c>
      <c r="D3647" s="8">
        <v>8343</v>
      </c>
      <c r="E3647" s="8">
        <f t="shared" si="193"/>
        <v>9270</v>
      </c>
      <c r="F3647" s="8">
        <v>4487</v>
      </c>
      <c r="G3647" s="8">
        <v>1028</v>
      </c>
      <c r="H3647" s="8">
        <v>303</v>
      </c>
      <c r="I3647" s="8">
        <v>0</v>
      </c>
      <c r="J3647" s="8">
        <v>0</v>
      </c>
      <c r="K3647" s="8">
        <v>0</v>
      </c>
      <c r="L3647" s="8">
        <v>4566</v>
      </c>
      <c r="M3647" s="8">
        <f t="shared" si="194"/>
        <v>60.88</v>
      </c>
      <c r="N3647" s="8">
        <v>13</v>
      </c>
      <c r="O3647" s="8">
        <v>5</v>
      </c>
      <c r="P3647" s="8">
        <v>1</v>
      </c>
      <c r="Q3647" s="8">
        <v>50486</v>
      </c>
      <c r="R3647" s="8">
        <f t="shared" si="195"/>
        <v>673.14666666666665</v>
      </c>
      <c r="S3647" s="5">
        <v>1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1</v>
      </c>
      <c r="AA3647" s="5">
        <v>0</v>
      </c>
      <c r="AB3647" s="5">
        <v>0</v>
      </c>
      <c r="AC3647" s="5">
        <v>1</v>
      </c>
      <c r="AD3647" s="5">
        <v>0</v>
      </c>
      <c r="AE3647" s="8">
        <v>28878</v>
      </c>
      <c r="AF3647" s="5">
        <v>1</v>
      </c>
    </row>
    <row r="3648" spans="1:32" x14ac:dyDescent="0.25">
      <c r="A3648" s="2">
        <v>2009</v>
      </c>
      <c r="B3648" s="1" t="s">
        <v>30</v>
      </c>
      <c r="C3648" s="8">
        <v>89</v>
      </c>
      <c r="D3648" s="8">
        <v>8661</v>
      </c>
      <c r="E3648" s="8">
        <f t="shared" si="193"/>
        <v>8109.5505617977533</v>
      </c>
      <c r="F3648" s="8">
        <v>4023</v>
      </c>
      <c r="G3648" s="8">
        <v>1119</v>
      </c>
      <c r="H3648" s="8">
        <v>430</v>
      </c>
      <c r="I3648" s="8">
        <v>0</v>
      </c>
      <c r="J3648" s="8">
        <v>0</v>
      </c>
      <c r="K3648" s="8">
        <v>0</v>
      </c>
      <c r="L3648" s="8">
        <v>6215</v>
      </c>
      <c r="M3648" s="8">
        <f t="shared" si="194"/>
        <v>69.831460674157299</v>
      </c>
      <c r="N3648" s="8">
        <v>24</v>
      </c>
      <c r="O3648" s="8">
        <v>5</v>
      </c>
      <c r="P3648" s="8">
        <v>0</v>
      </c>
      <c r="Q3648" s="8">
        <v>52388</v>
      </c>
      <c r="R3648" s="8">
        <f t="shared" si="195"/>
        <v>588.62921348314603</v>
      </c>
      <c r="S3648" s="5">
        <v>1</v>
      </c>
      <c r="T3648" s="5">
        <v>0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  <c r="Z3648" s="5">
        <v>1</v>
      </c>
      <c r="AA3648" s="5">
        <v>1</v>
      </c>
      <c r="AB3648" s="5">
        <v>0</v>
      </c>
      <c r="AC3648" s="5">
        <v>1</v>
      </c>
      <c r="AD3648" s="5">
        <v>0</v>
      </c>
      <c r="AE3648" s="8">
        <v>23047</v>
      </c>
      <c r="AF3648" s="5">
        <v>1</v>
      </c>
    </row>
    <row r="3649" spans="1:32" x14ac:dyDescent="0.25">
      <c r="A3649" s="2">
        <v>2009</v>
      </c>
      <c r="B3649" s="1" t="s">
        <v>30</v>
      </c>
      <c r="C3649" s="8">
        <v>2</v>
      </c>
      <c r="D3649" s="8">
        <v>120</v>
      </c>
      <c r="E3649" s="8">
        <f t="shared" si="193"/>
        <v>5000</v>
      </c>
      <c r="F3649" s="8">
        <v>100</v>
      </c>
      <c r="G3649" s="8">
        <v>0</v>
      </c>
      <c r="H3649" s="8">
        <v>0</v>
      </c>
      <c r="I3649" s="8">
        <v>0</v>
      </c>
      <c r="J3649" s="8">
        <v>0</v>
      </c>
      <c r="K3649" s="8">
        <v>0</v>
      </c>
      <c r="L3649" s="8">
        <v>106</v>
      </c>
      <c r="M3649" s="8">
        <f t="shared" si="194"/>
        <v>53</v>
      </c>
      <c r="N3649" s="8">
        <v>0</v>
      </c>
      <c r="O3649" s="8">
        <v>0</v>
      </c>
      <c r="P3649" s="8">
        <v>1</v>
      </c>
      <c r="Q3649" s="8">
        <v>24240</v>
      </c>
      <c r="R3649" s="8">
        <f t="shared" si="195"/>
        <v>12120</v>
      </c>
      <c r="S3649" s="5">
        <v>0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0</v>
      </c>
      <c r="AD3649" s="5">
        <v>0</v>
      </c>
      <c r="AE3649" s="8">
        <v>734</v>
      </c>
      <c r="AF3649" s="5">
        <v>1</v>
      </c>
    </row>
    <row r="3650" spans="1:32" x14ac:dyDescent="0.25">
      <c r="A3650" s="2">
        <v>2009</v>
      </c>
      <c r="B3650" s="1" t="s">
        <v>33</v>
      </c>
      <c r="C3650" s="8">
        <v>120</v>
      </c>
      <c r="D3650" s="8">
        <v>11918</v>
      </c>
      <c r="E3650" s="8">
        <f t="shared" si="193"/>
        <v>8276.3888888888887</v>
      </c>
      <c r="F3650" s="8">
        <v>6634</v>
      </c>
      <c r="G3650" s="8">
        <v>0</v>
      </c>
      <c r="H3650" s="8">
        <v>0</v>
      </c>
      <c r="I3650" s="8">
        <v>0</v>
      </c>
      <c r="J3650" s="8">
        <v>0</v>
      </c>
      <c r="K3650" s="8">
        <v>0</v>
      </c>
      <c r="L3650" s="8">
        <v>14192</v>
      </c>
      <c r="M3650" s="8">
        <f t="shared" si="194"/>
        <v>118.26666666666667</v>
      </c>
      <c r="N3650" s="8">
        <v>32</v>
      </c>
      <c r="O3650" s="8">
        <v>21</v>
      </c>
      <c r="P3650" s="8">
        <v>2</v>
      </c>
      <c r="Q3650" s="8">
        <v>92753</v>
      </c>
      <c r="R3650" s="8">
        <f t="shared" si="195"/>
        <v>772.94166666666672</v>
      </c>
      <c r="S3650" s="5">
        <v>1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0</v>
      </c>
      <c r="AD3650" s="5">
        <v>0</v>
      </c>
      <c r="AE3650" s="8">
        <v>65027</v>
      </c>
      <c r="AF3650" s="5">
        <v>1</v>
      </c>
    </row>
    <row r="3651" spans="1:32" x14ac:dyDescent="0.25">
      <c r="A3651" s="2">
        <v>2009</v>
      </c>
      <c r="B3651" s="1" t="s">
        <v>31</v>
      </c>
      <c r="C3651" s="8">
        <v>119</v>
      </c>
      <c r="D3651" s="8">
        <v>8225</v>
      </c>
      <c r="E3651" s="8">
        <f t="shared" si="193"/>
        <v>5759.8039215686285</v>
      </c>
      <c r="F3651" s="8">
        <v>3505</v>
      </c>
      <c r="G3651" s="8">
        <v>1759</v>
      </c>
      <c r="H3651" s="8">
        <v>450</v>
      </c>
      <c r="I3651" s="8">
        <v>0</v>
      </c>
      <c r="J3651" s="8">
        <v>0</v>
      </c>
      <c r="K3651" s="8">
        <v>0</v>
      </c>
      <c r="L3651" s="8">
        <v>8359</v>
      </c>
      <c r="M3651" s="8">
        <f t="shared" si="194"/>
        <v>70.243697478991592</v>
      </c>
      <c r="N3651" s="8">
        <v>19</v>
      </c>
      <c r="O3651" s="8">
        <v>5</v>
      </c>
      <c r="P3651" s="8">
        <v>0</v>
      </c>
      <c r="Q3651" s="8">
        <v>93430</v>
      </c>
      <c r="R3651" s="8">
        <f t="shared" si="195"/>
        <v>785.1260504201681</v>
      </c>
      <c r="S3651" s="5">
        <v>1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1</v>
      </c>
      <c r="AA3651" s="5">
        <v>0</v>
      </c>
      <c r="AB3651" s="5">
        <v>0</v>
      </c>
      <c r="AC3651" s="5">
        <v>1</v>
      </c>
      <c r="AD3651" s="5">
        <v>0</v>
      </c>
      <c r="AE3651" s="8">
        <v>36037</v>
      </c>
      <c r="AF3651" s="5">
        <v>0</v>
      </c>
    </row>
    <row r="3652" spans="1:32" x14ac:dyDescent="0.25">
      <c r="A3652" s="2">
        <v>2009</v>
      </c>
      <c r="B3652" s="1" t="s">
        <v>33</v>
      </c>
      <c r="C3652" s="8">
        <v>17</v>
      </c>
      <c r="D3652" s="8">
        <v>885</v>
      </c>
      <c r="E3652" s="8">
        <f t="shared" si="193"/>
        <v>4338.2352941176478</v>
      </c>
      <c r="F3652" s="8">
        <v>924</v>
      </c>
      <c r="G3652" s="8">
        <v>305</v>
      </c>
      <c r="H3652" s="8">
        <v>140</v>
      </c>
      <c r="I3652" s="8">
        <v>0</v>
      </c>
      <c r="J3652" s="8">
        <v>0</v>
      </c>
      <c r="K3652" s="8">
        <v>0</v>
      </c>
      <c r="L3652" s="8">
        <v>2510</v>
      </c>
      <c r="M3652" s="8">
        <f t="shared" si="194"/>
        <v>147.64705882352942</v>
      </c>
      <c r="N3652" s="8">
        <v>8</v>
      </c>
      <c r="O3652" s="8">
        <v>2</v>
      </c>
      <c r="P3652" s="8">
        <v>0</v>
      </c>
      <c r="Q3652" s="8">
        <v>7982</v>
      </c>
      <c r="R3652" s="8">
        <f t="shared" si="195"/>
        <v>469.52941176470586</v>
      </c>
      <c r="S3652" s="5">
        <v>1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1</v>
      </c>
      <c r="AA3652" s="5">
        <v>0</v>
      </c>
      <c r="AB3652" s="5">
        <v>0</v>
      </c>
      <c r="AC3652" s="5">
        <v>1</v>
      </c>
      <c r="AD3652" s="5">
        <v>0</v>
      </c>
      <c r="AE3652" s="8">
        <v>4490</v>
      </c>
      <c r="AF3652" s="5">
        <v>1</v>
      </c>
    </row>
    <row r="3653" spans="1:32" x14ac:dyDescent="0.25">
      <c r="A3653" s="2">
        <v>2009</v>
      </c>
      <c r="B3653" s="1" t="s">
        <v>31</v>
      </c>
      <c r="C3653" s="8">
        <v>129</v>
      </c>
      <c r="D3653" s="8">
        <v>8917</v>
      </c>
      <c r="E3653" s="8">
        <f t="shared" si="193"/>
        <v>5760.3359173126619</v>
      </c>
      <c r="F3653" s="8">
        <v>4770</v>
      </c>
      <c r="G3653" s="8">
        <v>1776</v>
      </c>
      <c r="H3653" s="8">
        <v>470</v>
      </c>
      <c r="I3653" s="8">
        <v>0</v>
      </c>
      <c r="J3653" s="8">
        <v>0</v>
      </c>
      <c r="K3653" s="8">
        <v>0</v>
      </c>
      <c r="L3653" s="8">
        <v>9405</v>
      </c>
      <c r="M3653" s="8">
        <f t="shared" si="194"/>
        <v>72.906976744186053</v>
      </c>
      <c r="N3653" s="8">
        <v>29</v>
      </c>
      <c r="O3653" s="8">
        <v>13</v>
      </c>
      <c r="P3653" s="8">
        <v>2</v>
      </c>
      <c r="Q3653" s="8">
        <v>69374</v>
      </c>
      <c r="R3653" s="8">
        <f t="shared" si="195"/>
        <v>537.78294573643416</v>
      </c>
      <c r="S3653" s="5">
        <v>1</v>
      </c>
      <c r="T3653" s="5">
        <v>0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  <c r="Z3653" s="5">
        <v>1</v>
      </c>
      <c r="AA3653" s="5">
        <v>0</v>
      </c>
      <c r="AB3653" s="5">
        <v>0</v>
      </c>
      <c r="AC3653" s="5">
        <v>1</v>
      </c>
      <c r="AD3653" s="5">
        <v>0</v>
      </c>
      <c r="AE3653" s="8">
        <v>13067</v>
      </c>
      <c r="AF3653" s="5">
        <v>1</v>
      </c>
    </row>
    <row r="3654" spans="1:32" x14ac:dyDescent="0.25">
      <c r="A3654" s="2">
        <v>2009</v>
      </c>
      <c r="B3654" s="1" t="s">
        <v>33</v>
      </c>
      <c r="C3654" s="8">
        <v>35</v>
      </c>
      <c r="D3654" s="8">
        <v>3064</v>
      </c>
      <c r="E3654" s="8">
        <f t="shared" si="193"/>
        <v>7295.2380952380954</v>
      </c>
      <c r="F3654" s="8">
        <v>1331</v>
      </c>
      <c r="G3654" s="8">
        <v>497</v>
      </c>
      <c r="H3654" s="8">
        <v>160</v>
      </c>
      <c r="I3654" s="8">
        <v>0</v>
      </c>
      <c r="J3654" s="8">
        <v>0</v>
      </c>
      <c r="K3654" s="8">
        <v>0</v>
      </c>
      <c r="L3654" s="8">
        <v>3461</v>
      </c>
      <c r="M3654" s="8">
        <f t="shared" si="194"/>
        <v>98.885714285714286</v>
      </c>
      <c r="N3654" s="8">
        <v>8</v>
      </c>
      <c r="O3654" s="8">
        <v>8</v>
      </c>
      <c r="P3654" s="8">
        <v>3</v>
      </c>
      <c r="Q3654" s="8">
        <v>46165</v>
      </c>
      <c r="R3654" s="8">
        <f t="shared" si="195"/>
        <v>1319</v>
      </c>
      <c r="S3654" s="5">
        <v>1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1</v>
      </c>
      <c r="AA3654" s="5">
        <v>0</v>
      </c>
      <c r="AB3654" s="5">
        <v>0</v>
      </c>
      <c r="AC3654" s="5">
        <v>1</v>
      </c>
      <c r="AD3654" s="5">
        <v>0</v>
      </c>
      <c r="AE3654" s="8">
        <v>19928</v>
      </c>
      <c r="AF3654" s="5">
        <v>1</v>
      </c>
    </row>
    <row r="3655" spans="1:32" x14ac:dyDescent="0.25">
      <c r="A3655" s="2">
        <v>2009</v>
      </c>
      <c r="B3655" s="1" t="s">
        <v>29</v>
      </c>
      <c r="C3655" s="8">
        <v>88</v>
      </c>
      <c r="D3655" s="8">
        <v>6656</v>
      </c>
      <c r="E3655" s="8">
        <f t="shared" si="193"/>
        <v>6303.0303030303039</v>
      </c>
      <c r="F3655" s="8">
        <v>3920</v>
      </c>
      <c r="G3655" s="8">
        <v>1160</v>
      </c>
      <c r="H3655" s="8">
        <v>407</v>
      </c>
      <c r="I3655" s="8">
        <v>0</v>
      </c>
      <c r="J3655" s="8">
        <v>0</v>
      </c>
      <c r="K3655" s="8">
        <v>0</v>
      </c>
      <c r="L3655" s="8">
        <v>3380</v>
      </c>
      <c r="M3655" s="8">
        <f t="shared" si="194"/>
        <v>38.409090909090907</v>
      </c>
      <c r="N3655" s="8">
        <v>19</v>
      </c>
      <c r="O3655" s="8">
        <v>7</v>
      </c>
      <c r="P3655" s="8">
        <v>2</v>
      </c>
      <c r="Q3655" s="8">
        <v>22764</v>
      </c>
      <c r="R3655" s="8">
        <f t="shared" si="195"/>
        <v>258.68181818181819</v>
      </c>
      <c r="S3655" s="5">
        <v>1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1</v>
      </c>
      <c r="AA3655" s="5">
        <v>0</v>
      </c>
      <c r="AB3655" s="5">
        <v>0</v>
      </c>
      <c r="AC3655" s="5">
        <v>1</v>
      </c>
      <c r="AD3655" s="5">
        <v>0</v>
      </c>
      <c r="AE3655" s="8">
        <v>15341</v>
      </c>
      <c r="AF3655" s="5">
        <v>1</v>
      </c>
    </row>
    <row r="3656" spans="1:32" x14ac:dyDescent="0.25">
      <c r="A3656" s="2">
        <v>2009</v>
      </c>
      <c r="B3656" s="1" t="s">
        <v>29</v>
      </c>
      <c r="C3656" s="8">
        <v>123</v>
      </c>
      <c r="D3656" s="8">
        <v>14822</v>
      </c>
      <c r="E3656" s="8">
        <f t="shared" si="193"/>
        <v>10042.0054200542</v>
      </c>
      <c r="F3656" s="8">
        <v>5775</v>
      </c>
      <c r="G3656" s="8">
        <v>335</v>
      </c>
      <c r="H3656" s="8">
        <v>68</v>
      </c>
      <c r="I3656" s="8">
        <v>0</v>
      </c>
      <c r="J3656" s="8">
        <v>0</v>
      </c>
      <c r="K3656" s="8">
        <v>0</v>
      </c>
      <c r="L3656" s="8">
        <v>3477</v>
      </c>
      <c r="M3656" s="8">
        <f t="shared" si="194"/>
        <v>28.26829268292683</v>
      </c>
      <c r="N3656" s="8">
        <v>24</v>
      </c>
      <c r="O3656" s="8">
        <v>2</v>
      </c>
      <c r="P3656" s="8">
        <v>0</v>
      </c>
      <c r="Q3656" s="8">
        <v>46751</v>
      </c>
      <c r="R3656" s="8">
        <f t="shared" si="195"/>
        <v>380.08943089430892</v>
      </c>
      <c r="S3656" s="5">
        <v>1</v>
      </c>
      <c r="T3656" s="5">
        <v>1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1</v>
      </c>
      <c r="AA3656" s="5">
        <v>0</v>
      </c>
      <c r="AB3656" s="5">
        <v>0</v>
      </c>
      <c r="AC3656" s="5">
        <v>1</v>
      </c>
      <c r="AD3656" s="5">
        <v>0</v>
      </c>
      <c r="AE3656" s="8">
        <v>53597</v>
      </c>
      <c r="AF3656" s="5">
        <v>1</v>
      </c>
    </row>
    <row r="3657" spans="1:32" x14ac:dyDescent="0.25">
      <c r="A3657" s="2">
        <v>2009</v>
      </c>
      <c r="B3657" s="1" t="s">
        <v>29</v>
      </c>
      <c r="C3657" s="8">
        <v>172</v>
      </c>
      <c r="D3657" s="8">
        <v>16363</v>
      </c>
      <c r="E3657" s="8">
        <f t="shared" si="193"/>
        <v>7927.8100775193789</v>
      </c>
      <c r="F3657" s="8">
        <v>6035</v>
      </c>
      <c r="G3657" s="8">
        <v>1260</v>
      </c>
      <c r="H3657" s="8">
        <v>480</v>
      </c>
      <c r="I3657" s="8">
        <v>0</v>
      </c>
      <c r="J3657" s="8">
        <v>0</v>
      </c>
      <c r="K3657" s="8">
        <v>0</v>
      </c>
      <c r="L3657" s="8">
        <v>5802</v>
      </c>
      <c r="M3657" s="8">
        <f t="shared" si="194"/>
        <v>33.732558139534881</v>
      </c>
      <c r="N3657" s="8">
        <v>23</v>
      </c>
      <c r="O3657" s="8">
        <v>2</v>
      </c>
      <c r="P3657" s="8">
        <v>2</v>
      </c>
      <c r="Q3657" s="8">
        <v>29304</v>
      </c>
      <c r="R3657" s="8">
        <f t="shared" si="195"/>
        <v>170.37209302325581</v>
      </c>
      <c r="S3657" s="5">
        <v>1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1</v>
      </c>
      <c r="AA3657" s="5">
        <v>0</v>
      </c>
      <c r="AB3657" s="5">
        <v>0</v>
      </c>
      <c r="AC3657" s="5">
        <v>1</v>
      </c>
      <c r="AD3657" s="5">
        <v>0</v>
      </c>
      <c r="AE3657" s="8">
        <v>74565</v>
      </c>
      <c r="AF3657" s="5">
        <v>1</v>
      </c>
    </row>
    <row r="3658" spans="1:32" x14ac:dyDescent="0.25">
      <c r="A3658" s="2">
        <v>2009</v>
      </c>
      <c r="B3658" s="1" t="s">
        <v>29</v>
      </c>
      <c r="C3658" s="8">
        <v>72</v>
      </c>
      <c r="D3658" s="8">
        <v>3755</v>
      </c>
      <c r="E3658" s="8">
        <f t="shared" si="193"/>
        <v>4346.0648148148148</v>
      </c>
      <c r="F3658" s="8">
        <v>3509</v>
      </c>
      <c r="G3658" s="8">
        <v>890</v>
      </c>
      <c r="H3658" s="8">
        <v>350</v>
      </c>
      <c r="I3658" s="8">
        <v>0</v>
      </c>
      <c r="J3658" s="8">
        <v>0</v>
      </c>
      <c r="K3658" s="8">
        <v>0</v>
      </c>
      <c r="L3658" s="8">
        <v>4146</v>
      </c>
      <c r="M3658" s="8">
        <f t="shared" si="194"/>
        <v>57.583333333333336</v>
      </c>
      <c r="N3658" s="8">
        <v>19</v>
      </c>
      <c r="O3658" s="8">
        <v>4</v>
      </c>
      <c r="P3658" s="8">
        <v>0</v>
      </c>
      <c r="Q3658" s="8">
        <v>15730</v>
      </c>
      <c r="R3658" s="8">
        <f t="shared" si="195"/>
        <v>218.47222222222223</v>
      </c>
      <c r="S3658" s="5">
        <v>1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1</v>
      </c>
      <c r="AA3658" s="5">
        <v>0</v>
      </c>
      <c r="AB3658" s="5">
        <v>0</v>
      </c>
      <c r="AC3658" s="5">
        <v>1</v>
      </c>
      <c r="AD3658" s="5">
        <v>0</v>
      </c>
      <c r="AE3658" s="8">
        <v>12196</v>
      </c>
      <c r="AF3658" s="5">
        <v>0</v>
      </c>
    </row>
    <row r="3659" spans="1:32" x14ac:dyDescent="0.25">
      <c r="A3659" s="2">
        <v>2009</v>
      </c>
      <c r="B3659" s="1" t="s">
        <v>29</v>
      </c>
      <c r="C3659" s="8">
        <v>57</v>
      </c>
      <c r="D3659" s="8">
        <v>4473</v>
      </c>
      <c r="E3659" s="8">
        <f t="shared" si="193"/>
        <v>6539.4736842105267</v>
      </c>
      <c r="F3659" s="8">
        <v>4441</v>
      </c>
      <c r="G3659" s="8">
        <v>600</v>
      </c>
      <c r="H3659" s="8">
        <v>270</v>
      </c>
      <c r="I3659" s="8">
        <v>0</v>
      </c>
      <c r="J3659" s="8">
        <v>0</v>
      </c>
      <c r="K3659" s="8">
        <v>0</v>
      </c>
      <c r="L3659" s="8">
        <v>2887</v>
      </c>
      <c r="M3659" s="8">
        <f t="shared" si="194"/>
        <v>50.649122807017541</v>
      </c>
      <c r="N3659" s="8">
        <v>12</v>
      </c>
      <c r="O3659" s="8">
        <v>0</v>
      </c>
      <c r="P3659" s="8">
        <v>3</v>
      </c>
      <c r="Q3659" s="8">
        <v>31869</v>
      </c>
      <c r="R3659" s="8">
        <f t="shared" si="195"/>
        <v>559.10526315789468</v>
      </c>
      <c r="S3659" s="5">
        <v>1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1</v>
      </c>
      <c r="AA3659" s="5">
        <v>0</v>
      </c>
      <c r="AB3659" s="5">
        <v>0</v>
      </c>
      <c r="AC3659" s="5">
        <v>1</v>
      </c>
      <c r="AD3659" s="5">
        <v>0</v>
      </c>
      <c r="AE3659" s="8">
        <v>20893</v>
      </c>
      <c r="AF3659" s="5">
        <v>1</v>
      </c>
    </row>
    <row r="3660" spans="1:32" x14ac:dyDescent="0.25">
      <c r="A3660" s="2">
        <v>2009</v>
      </c>
      <c r="B3660" s="1" t="s">
        <v>29</v>
      </c>
      <c r="C3660" s="8">
        <v>142</v>
      </c>
      <c r="D3660" s="8">
        <v>13471</v>
      </c>
      <c r="E3660" s="8">
        <f t="shared" si="193"/>
        <v>7905.5164319248825</v>
      </c>
      <c r="F3660" s="8">
        <v>9517</v>
      </c>
      <c r="G3660" s="8">
        <v>918</v>
      </c>
      <c r="H3660" s="8">
        <v>400</v>
      </c>
      <c r="I3660" s="8">
        <v>0</v>
      </c>
      <c r="J3660" s="8">
        <v>0</v>
      </c>
      <c r="K3660" s="8">
        <v>0</v>
      </c>
      <c r="L3660" s="8">
        <v>9193</v>
      </c>
      <c r="M3660" s="8">
        <f t="shared" si="194"/>
        <v>64.739436619718305</v>
      </c>
      <c r="N3660" s="8">
        <v>30</v>
      </c>
      <c r="O3660" s="8">
        <v>6</v>
      </c>
      <c r="P3660" s="8">
        <v>1</v>
      </c>
      <c r="Q3660" s="8">
        <v>157338</v>
      </c>
      <c r="R3660" s="8">
        <f t="shared" si="195"/>
        <v>1108.0140845070423</v>
      </c>
      <c r="S3660" s="5">
        <v>1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1</v>
      </c>
      <c r="AA3660" s="5">
        <v>0</v>
      </c>
      <c r="AB3660" s="5">
        <v>0</v>
      </c>
      <c r="AC3660" s="5">
        <v>1</v>
      </c>
      <c r="AD3660" s="5">
        <v>0</v>
      </c>
      <c r="AE3660" s="8">
        <v>54871</v>
      </c>
      <c r="AF3660" s="5">
        <v>0</v>
      </c>
    </row>
    <row r="3661" spans="1:32" x14ac:dyDescent="0.25">
      <c r="A3661" s="2">
        <v>2009</v>
      </c>
      <c r="B3661" s="1" t="s">
        <v>31</v>
      </c>
      <c r="C3661" s="8">
        <v>69</v>
      </c>
      <c r="D3661" s="8">
        <v>9848</v>
      </c>
      <c r="E3661" s="8">
        <f t="shared" si="193"/>
        <v>11893.719806763283</v>
      </c>
      <c r="F3661" s="8">
        <v>78</v>
      </c>
      <c r="G3661" s="8">
        <v>0</v>
      </c>
      <c r="H3661" s="8">
        <v>0</v>
      </c>
      <c r="I3661" s="8">
        <v>0</v>
      </c>
      <c r="J3661" s="8">
        <v>186</v>
      </c>
      <c r="K3661" s="8">
        <v>163</v>
      </c>
      <c r="L3661" s="8">
        <v>4273</v>
      </c>
      <c r="M3661" s="8">
        <f t="shared" si="194"/>
        <v>61.927536231884055</v>
      </c>
      <c r="N3661" s="8">
        <v>4</v>
      </c>
      <c r="O3661" s="8">
        <v>0</v>
      </c>
      <c r="P3661" s="8">
        <v>0</v>
      </c>
      <c r="Q3661" s="8">
        <v>18382</v>
      </c>
      <c r="R3661" s="8">
        <f t="shared" si="195"/>
        <v>266.40579710144925</v>
      </c>
      <c r="S3661" s="5">
        <v>0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1</v>
      </c>
      <c r="AC3661" s="5">
        <v>0</v>
      </c>
      <c r="AD3661" s="5">
        <v>1</v>
      </c>
      <c r="AE3661" s="8">
        <v>91598</v>
      </c>
      <c r="AF3661" s="5">
        <v>1</v>
      </c>
    </row>
    <row r="3662" spans="1:32" x14ac:dyDescent="0.25">
      <c r="A3662" s="2">
        <v>2009</v>
      </c>
      <c r="B3662" s="1" t="s">
        <v>31</v>
      </c>
      <c r="C3662" s="8">
        <v>47</v>
      </c>
      <c r="D3662" s="8">
        <v>3408</v>
      </c>
      <c r="E3662" s="8">
        <f t="shared" si="193"/>
        <v>6042.5531914893618</v>
      </c>
      <c r="F3662" s="8">
        <v>1917</v>
      </c>
      <c r="G3662" s="8">
        <v>379</v>
      </c>
      <c r="H3662" s="8">
        <v>250</v>
      </c>
      <c r="I3662" s="8">
        <v>0</v>
      </c>
      <c r="J3662" s="8">
        <v>0</v>
      </c>
      <c r="K3662" s="8">
        <v>0</v>
      </c>
      <c r="L3662" s="8">
        <v>2498</v>
      </c>
      <c r="M3662" s="8">
        <f t="shared" si="194"/>
        <v>53.148936170212764</v>
      </c>
      <c r="N3662" s="8">
        <v>7</v>
      </c>
      <c r="O3662" s="8">
        <v>6</v>
      </c>
      <c r="P3662" s="8">
        <v>0</v>
      </c>
      <c r="Q3662" s="8">
        <v>91743</v>
      </c>
      <c r="R3662" s="8">
        <f t="shared" si="195"/>
        <v>1951.9787234042553</v>
      </c>
      <c r="S3662" s="5">
        <v>1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1</v>
      </c>
      <c r="AA3662" s="5">
        <v>0</v>
      </c>
      <c r="AB3662" s="5">
        <v>0</v>
      </c>
      <c r="AC3662" s="5">
        <v>1</v>
      </c>
      <c r="AD3662" s="5">
        <v>0</v>
      </c>
      <c r="AE3662" s="8">
        <v>15456</v>
      </c>
      <c r="AF3662" s="5">
        <v>0</v>
      </c>
    </row>
    <row r="3663" spans="1:32" x14ac:dyDescent="0.25">
      <c r="A3663" s="2">
        <v>2009</v>
      </c>
      <c r="B3663" s="1" t="s">
        <v>30</v>
      </c>
      <c r="C3663" s="8">
        <v>41</v>
      </c>
      <c r="D3663" s="8">
        <v>2428</v>
      </c>
      <c r="E3663" s="8">
        <f t="shared" si="193"/>
        <v>4934.959349593496</v>
      </c>
      <c r="F3663" s="8">
        <v>1520</v>
      </c>
      <c r="G3663" s="8">
        <v>49</v>
      </c>
      <c r="H3663" s="8">
        <v>28</v>
      </c>
      <c r="I3663" s="8">
        <v>0</v>
      </c>
      <c r="J3663" s="8">
        <v>0</v>
      </c>
      <c r="K3663" s="8">
        <v>0</v>
      </c>
      <c r="L3663" s="8">
        <v>2682</v>
      </c>
      <c r="M3663" s="8">
        <f t="shared" si="194"/>
        <v>65.41463414634147</v>
      </c>
      <c r="N3663" s="8">
        <v>9</v>
      </c>
      <c r="O3663" s="8">
        <v>3</v>
      </c>
      <c r="P3663" s="8">
        <v>1</v>
      </c>
      <c r="Q3663" s="8">
        <v>22096</v>
      </c>
      <c r="R3663" s="8">
        <f t="shared" si="195"/>
        <v>538.92682926829264</v>
      </c>
      <c r="S3663" s="5">
        <v>1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1</v>
      </c>
      <c r="AA3663" s="5">
        <v>0</v>
      </c>
      <c r="AB3663" s="5">
        <v>0</v>
      </c>
      <c r="AC3663" s="5">
        <v>1</v>
      </c>
      <c r="AD3663" s="5">
        <v>0</v>
      </c>
      <c r="AE3663" s="8">
        <v>15912</v>
      </c>
      <c r="AF3663" s="5">
        <v>0</v>
      </c>
    </row>
    <row r="3664" spans="1:32" x14ac:dyDescent="0.25">
      <c r="A3664" s="2">
        <v>2009</v>
      </c>
      <c r="B3664" s="1" t="s">
        <v>30</v>
      </c>
      <c r="C3664" s="8">
        <v>12</v>
      </c>
      <c r="D3664" s="8">
        <v>854</v>
      </c>
      <c r="E3664" s="8">
        <f t="shared" si="193"/>
        <v>5930.5555555555557</v>
      </c>
      <c r="F3664" s="8">
        <v>2099</v>
      </c>
      <c r="G3664" s="8">
        <v>0</v>
      </c>
      <c r="H3664" s="8">
        <v>0</v>
      </c>
      <c r="I3664" s="8">
        <v>0</v>
      </c>
      <c r="J3664" s="8">
        <v>0</v>
      </c>
      <c r="K3664" s="8">
        <v>0</v>
      </c>
      <c r="L3664" s="8">
        <v>2490</v>
      </c>
      <c r="M3664" s="8">
        <f t="shared" si="194"/>
        <v>207.5</v>
      </c>
      <c r="N3664" s="8">
        <v>12</v>
      </c>
      <c r="O3664" s="8">
        <v>4</v>
      </c>
      <c r="P3664" s="8">
        <v>0</v>
      </c>
      <c r="Q3664" s="8">
        <v>22766</v>
      </c>
      <c r="R3664" s="8">
        <f t="shared" si="195"/>
        <v>1897.1666666666667</v>
      </c>
      <c r="S3664" s="5">
        <v>1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8">
        <v>5983</v>
      </c>
      <c r="AF3664" s="5">
        <v>0</v>
      </c>
    </row>
    <row r="3665" spans="1:32" x14ac:dyDescent="0.25">
      <c r="A3665" s="2">
        <v>2009</v>
      </c>
      <c r="B3665" s="1" t="s">
        <v>30</v>
      </c>
      <c r="C3665" s="8">
        <v>26</v>
      </c>
      <c r="D3665" s="8">
        <v>2002</v>
      </c>
      <c r="E3665" s="8">
        <f t="shared" si="193"/>
        <v>6416.666666666667</v>
      </c>
      <c r="F3665" s="8">
        <v>3871</v>
      </c>
      <c r="G3665" s="8">
        <v>263</v>
      </c>
      <c r="H3665" s="8">
        <v>205</v>
      </c>
      <c r="I3665" s="8">
        <v>0</v>
      </c>
      <c r="J3665" s="8">
        <v>0</v>
      </c>
      <c r="K3665" s="8">
        <v>0</v>
      </c>
      <c r="L3665" s="8">
        <v>4215</v>
      </c>
      <c r="M3665" s="8">
        <f t="shared" si="194"/>
        <v>162.11538461538461</v>
      </c>
      <c r="N3665" s="8">
        <v>15</v>
      </c>
      <c r="O3665" s="8">
        <v>5</v>
      </c>
      <c r="P3665" s="8">
        <v>1</v>
      </c>
      <c r="Q3665" s="8">
        <v>26129</v>
      </c>
      <c r="R3665" s="8">
        <f t="shared" si="195"/>
        <v>1004.9615384615385</v>
      </c>
      <c r="S3665" s="5">
        <v>1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1</v>
      </c>
      <c r="AA3665" s="5">
        <v>0</v>
      </c>
      <c r="AB3665" s="5">
        <v>0</v>
      </c>
      <c r="AC3665" s="5">
        <v>1</v>
      </c>
      <c r="AD3665" s="5">
        <v>0</v>
      </c>
      <c r="AE3665" s="8">
        <v>15910</v>
      </c>
      <c r="AF3665" s="5">
        <v>0</v>
      </c>
    </row>
    <row r="3666" spans="1:32" x14ac:dyDescent="0.25">
      <c r="A3666" s="2">
        <v>2009</v>
      </c>
      <c r="B3666" s="1" t="s">
        <v>30</v>
      </c>
      <c r="C3666" s="8">
        <v>36</v>
      </c>
      <c r="D3666" s="8">
        <v>2414</v>
      </c>
      <c r="E3666" s="8">
        <f t="shared" si="193"/>
        <v>5587.9629629629635</v>
      </c>
      <c r="F3666" s="8">
        <v>3365</v>
      </c>
      <c r="G3666" s="8">
        <v>95</v>
      </c>
      <c r="H3666" s="8">
        <v>70</v>
      </c>
      <c r="I3666" s="8">
        <v>0</v>
      </c>
      <c r="J3666" s="8">
        <v>0</v>
      </c>
      <c r="K3666" s="8">
        <v>0</v>
      </c>
      <c r="L3666" s="8">
        <v>448</v>
      </c>
      <c r="M3666" s="8">
        <f t="shared" si="194"/>
        <v>12.444444444444445</v>
      </c>
      <c r="N3666" s="8">
        <v>3</v>
      </c>
      <c r="O3666" s="8">
        <v>0</v>
      </c>
      <c r="P3666" s="8">
        <v>0</v>
      </c>
      <c r="Q3666" s="8">
        <v>35749</v>
      </c>
      <c r="R3666" s="8">
        <f t="shared" si="195"/>
        <v>993.02777777777783</v>
      </c>
      <c r="S3666" s="5">
        <v>1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1</v>
      </c>
      <c r="AA3666" s="5">
        <v>0</v>
      </c>
      <c r="AB3666" s="5">
        <v>0</v>
      </c>
      <c r="AC3666" s="5">
        <v>1</v>
      </c>
      <c r="AD3666" s="5">
        <v>0</v>
      </c>
      <c r="AE3666" s="8">
        <v>12166</v>
      </c>
      <c r="AF3666" s="5">
        <v>0</v>
      </c>
    </row>
    <row r="3667" spans="1:32" x14ac:dyDescent="0.25">
      <c r="A3667" s="2">
        <v>2009</v>
      </c>
      <c r="B3667" s="1" t="s">
        <v>29</v>
      </c>
      <c r="C3667" s="8">
        <v>112</v>
      </c>
      <c r="D3667" s="8">
        <v>7117</v>
      </c>
      <c r="E3667" s="8">
        <f t="shared" si="193"/>
        <v>5295.3869047619046</v>
      </c>
      <c r="F3667" s="8">
        <v>4150</v>
      </c>
      <c r="G3667" s="8">
        <v>1760</v>
      </c>
      <c r="H3667" s="8">
        <v>500</v>
      </c>
      <c r="I3667" s="8">
        <v>0</v>
      </c>
      <c r="J3667" s="8">
        <v>0</v>
      </c>
      <c r="K3667" s="8">
        <v>0</v>
      </c>
      <c r="L3667" s="8">
        <v>4533</v>
      </c>
      <c r="M3667" s="8">
        <f t="shared" si="194"/>
        <v>40.473214285714285</v>
      </c>
      <c r="N3667" s="8">
        <v>26</v>
      </c>
      <c r="O3667" s="8">
        <v>6</v>
      </c>
      <c r="P3667" s="8">
        <v>3</v>
      </c>
      <c r="Q3667" s="8">
        <v>94892</v>
      </c>
      <c r="R3667" s="8">
        <f t="shared" si="195"/>
        <v>847.25</v>
      </c>
      <c r="S3667" s="5">
        <v>1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1</v>
      </c>
      <c r="AA3667" s="5">
        <v>1</v>
      </c>
      <c r="AB3667" s="5">
        <v>0</v>
      </c>
      <c r="AC3667" s="5">
        <v>1</v>
      </c>
      <c r="AD3667" s="5">
        <v>0</v>
      </c>
      <c r="AE3667" s="8">
        <v>29875</v>
      </c>
      <c r="AF3667" s="5">
        <v>0</v>
      </c>
    </row>
    <row r="3668" spans="1:32" x14ac:dyDescent="0.25">
      <c r="A3668" s="2">
        <v>2009</v>
      </c>
      <c r="B3668" s="1" t="s">
        <v>30</v>
      </c>
      <c r="C3668" s="8">
        <v>235</v>
      </c>
      <c r="D3668" s="8">
        <v>26935</v>
      </c>
      <c r="E3668" s="8">
        <f t="shared" ref="E3668:E3717" si="196">D3668/C3668*1000/12</f>
        <v>9551.4184397163135</v>
      </c>
      <c r="F3668" s="8">
        <v>7554</v>
      </c>
      <c r="G3668" s="8">
        <v>2921</v>
      </c>
      <c r="H3668" s="8">
        <v>1066</v>
      </c>
      <c r="I3668" s="8">
        <v>0</v>
      </c>
      <c r="J3668" s="8">
        <v>0</v>
      </c>
      <c r="K3668" s="8">
        <v>0</v>
      </c>
      <c r="L3668" s="8">
        <v>20205</v>
      </c>
      <c r="M3668" s="8">
        <f t="shared" si="194"/>
        <v>85.978723404255319</v>
      </c>
      <c r="N3668" s="8">
        <v>51</v>
      </c>
      <c r="O3668" s="8">
        <v>12</v>
      </c>
      <c r="P3668" s="8">
        <v>8</v>
      </c>
      <c r="Q3668" s="8">
        <v>346439</v>
      </c>
      <c r="R3668" s="8">
        <f t="shared" si="195"/>
        <v>1474.2085106382979</v>
      </c>
      <c r="S3668" s="5">
        <v>1</v>
      </c>
      <c r="T3668" s="5">
        <v>0</v>
      </c>
      <c r="U3668" s="5">
        <v>1</v>
      </c>
      <c r="V3668" s="5">
        <v>0</v>
      </c>
      <c r="W3668" s="5">
        <v>0</v>
      </c>
      <c r="X3668" s="5">
        <v>0</v>
      </c>
      <c r="Y3668" s="5">
        <v>0</v>
      </c>
      <c r="Z3668" s="5">
        <v>1</v>
      </c>
      <c r="AA3668" s="5">
        <v>0</v>
      </c>
      <c r="AB3668" s="5">
        <v>0</v>
      </c>
      <c r="AC3668" s="5">
        <v>1</v>
      </c>
      <c r="AD3668" s="5">
        <v>0</v>
      </c>
      <c r="AE3668" s="8">
        <v>141626</v>
      </c>
      <c r="AF3668" s="5">
        <v>1</v>
      </c>
    </row>
    <row r="3669" spans="1:32" x14ac:dyDescent="0.25">
      <c r="A3669" s="2">
        <v>2009</v>
      </c>
      <c r="B3669" s="1" t="s">
        <v>29</v>
      </c>
      <c r="C3669" s="8">
        <v>38</v>
      </c>
      <c r="D3669" s="8">
        <v>2523</v>
      </c>
      <c r="E3669" s="8">
        <f t="shared" si="196"/>
        <v>5532.8947368421059</v>
      </c>
      <c r="F3669" s="8">
        <v>4575</v>
      </c>
      <c r="G3669" s="8">
        <v>0</v>
      </c>
      <c r="H3669" s="8">
        <v>0</v>
      </c>
      <c r="I3669" s="8">
        <v>0</v>
      </c>
      <c r="J3669" s="8">
        <v>0</v>
      </c>
      <c r="K3669" s="8">
        <v>0</v>
      </c>
      <c r="L3669" s="8">
        <v>3415</v>
      </c>
      <c r="M3669" s="8">
        <f t="shared" si="194"/>
        <v>89.868421052631575</v>
      </c>
      <c r="N3669" s="8">
        <v>16</v>
      </c>
      <c r="O3669" s="8">
        <v>3</v>
      </c>
      <c r="P3669" s="8">
        <v>0</v>
      </c>
      <c r="Q3669" s="8">
        <v>43202</v>
      </c>
      <c r="R3669" s="8">
        <f t="shared" si="195"/>
        <v>1136.8947368421052</v>
      </c>
      <c r="S3669" s="5">
        <v>1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0</v>
      </c>
      <c r="AD3669" s="5">
        <v>0</v>
      </c>
      <c r="AE3669" s="8">
        <v>6844</v>
      </c>
      <c r="AF3669" s="5">
        <v>0</v>
      </c>
    </row>
    <row r="3670" spans="1:32" x14ac:dyDescent="0.25">
      <c r="A3670" s="2">
        <v>2009</v>
      </c>
      <c r="B3670" s="1" t="s">
        <v>29</v>
      </c>
      <c r="C3670" s="8">
        <v>142</v>
      </c>
      <c r="D3670" s="8">
        <v>10286</v>
      </c>
      <c r="E3670" s="8">
        <f t="shared" si="196"/>
        <v>6036.384976525821</v>
      </c>
      <c r="F3670" s="8">
        <v>11346</v>
      </c>
      <c r="G3670" s="8">
        <v>254</v>
      </c>
      <c r="H3670" s="8">
        <v>113</v>
      </c>
      <c r="I3670" s="8">
        <v>0</v>
      </c>
      <c r="J3670" s="8">
        <v>0</v>
      </c>
      <c r="K3670" s="8">
        <v>0</v>
      </c>
      <c r="L3670" s="8">
        <v>8875</v>
      </c>
      <c r="M3670" s="8">
        <f t="shared" si="194"/>
        <v>62.5</v>
      </c>
      <c r="N3670" s="8">
        <v>25</v>
      </c>
      <c r="O3670" s="8">
        <v>10</v>
      </c>
      <c r="P3670" s="8">
        <v>1</v>
      </c>
      <c r="Q3670" s="8">
        <v>78040</v>
      </c>
      <c r="R3670" s="8">
        <f t="shared" si="195"/>
        <v>549.57746478873241</v>
      </c>
      <c r="S3670" s="5">
        <v>1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1</v>
      </c>
      <c r="AA3670" s="5">
        <v>0</v>
      </c>
      <c r="AB3670" s="5">
        <v>0</v>
      </c>
      <c r="AC3670" s="5">
        <v>1</v>
      </c>
      <c r="AD3670" s="5">
        <v>0</v>
      </c>
      <c r="AE3670" s="8">
        <v>83301</v>
      </c>
      <c r="AF3670" s="5">
        <v>0</v>
      </c>
    </row>
    <row r="3671" spans="1:32" x14ac:dyDescent="0.25">
      <c r="A3671" s="2">
        <v>2009</v>
      </c>
      <c r="B3671" s="1" t="s">
        <v>30</v>
      </c>
      <c r="C3671" s="8">
        <v>5</v>
      </c>
      <c r="D3671" s="8">
        <v>486</v>
      </c>
      <c r="E3671" s="8">
        <f t="shared" si="196"/>
        <v>8100</v>
      </c>
      <c r="F3671" s="8">
        <v>4</v>
      </c>
      <c r="G3671" s="8">
        <v>0</v>
      </c>
      <c r="H3671" s="8">
        <v>0</v>
      </c>
      <c r="I3671" s="8">
        <v>0</v>
      </c>
      <c r="J3671" s="8">
        <v>0</v>
      </c>
      <c r="K3671" s="8">
        <v>0</v>
      </c>
      <c r="L3671" s="8">
        <v>909</v>
      </c>
      <c r="M3671" s="8">
        <f t="shared" si="194"/>
        <v>181.8</v>
      </c>
      <c r="N3671" s="8">
        <v>2</v>
      </c>
      <c r="O3671" s="8">
        <v>0</v>
      </c>
      <c r="P3671" s="8">
        <v>0</v>
      </c>
      <c r="Q3671" s="8">
        <v>7157</v>
      </c>
      <c r="R3671" s="8">
        <f t="shared" si="195"/>
        <v>1431.4</v>
      </c>
      <c r="S3671" s="5">
        <v>0</v>
      </c>
      <c r="T3671" s="5">
        <v>0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  <c r="Z3671" s="5">
        <v>0</v>
      </c>
      <c r="AA3671" s="5">
        <v>0</v>
      </c>
      <c r="AB3671" s="5">
        <v>0</v>
      </c>
      <c r="AC3671" s="5">
        <v>0</v>
      </c>
      <c r="AD3671" s="5">
        <v>0</v>
      </c>
      <c r="AE3671" s="8">
        <v>1531</v>
      </c>
      <c r="AF3671" s="5">
        <v>0</v>
      </c>
    </row>
    <row r="3672" spans="1:32" x14ac:dyDescent="0.25">
      <c r="A3672" s="2">
        <v>2009</v>
      </c>
      <c r="B3672" s="1" t="s">
        <v>30</v>
      </c>
      <c r="C3672" s="9">
        <v>14</v>
      </c>
      <c r="D3672" s="9">
        <v>454</v>
      </c>
      <c r="E3672" s="8">
        <f t="shared" si="196"/>
        <v>2702.3809523809527</v>
      </c>
      <c r="F3672" s="9">
        <v>3305</v>
      </c>
      <c r="G3672" s="9">
        <v>1</v>
      </c>
      <c r="H3672" s="9">
        <v>1</v>
      </c>
      <c r="I3672" s="9">
        <v>15</v>
      </c>
      <c r="J3672" s="9">
        <v>0</v>
      </c>
      <c r="K3672" s="9">
        <v>0</v>
      </c>
      <c r="L3672" s="9">
        <v>1000</v>
      </c>
      <c r="M3672" s="8">
        <f t="shared" si="194"/>
        <v>71.428571428571431</v>
      </c>
      <c r="N3672" s="9">
        <v>8</v>
      </c>
      <c r="O3672" s="9">
        <v>2</v>
      </c>
      <c r="P3672" s="9">
        <v>1</v>
      </c>
      <c r="Q3672" s="9">
        <v>2818</v>
      </c>
      <c r="R3672" s="8">
        <f t="shared" si="195"/>
        <v>201.28571428571428</v>
      </c>
      <c r="S3672" s="5">
        <v>1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1</v>
      </c>
      <c r="AB3672" s="5">
        <v>0</v>
      </c>
      <c r="AC3672" s="5">
        <v>1</v>
      </c>
      <c r="AD3672" s="5">
        <v>0</v>
      </c>
      <c r="AE3672" s="9">
        <v>284</v>
      </c>
      <c r="AF3672" s="5">
        <v>1</v>
      </c>
    </row>
    <row r="3673" spans="1:32" x14ac:dyDescent="0.25">
      <c r="A3673" s="2">
        <v>2009</v>
      </c>
      <c r="B3673" s="1" t="s">
        <v>29</v>
      </c>
      <c r="C3673" s="9">
        <v>9</v>
      </c>
      <c r="D3673" s="9">
        <v>542</v>
      </c>
      <c r="E3673" s="8">
        <f t="shared" si="196"/>
        <v>5018.5185185185182</v>
      </c>
      <c r="F3673" s="9">
        <v>657</v>
      </c>
      <c r="G3673" s="9">
        <v>0</v>
      </c>
      <c r="H3673" s="9">
        <v>0</v>
      </c>
      <c r="I3673" s="9">
        <v>411</v>
      </c>
      <c r="J3673" s="9">
        <v>0</v>
      </c>
      <c r="K3673" s="9">
        <v>0</v>
      </c>
      <c r="L3673" s="9">
        <v>500</v>
      </c>
      <c r="M3673" s="8">
        <f t="shared" si="194"/>
        <v>55.555555555555557</v>
      </c>
      <c r="N3673" s="9">
        <v>2</v>
      </c>
      <c r="O3673" s="9">
        <v>0</v>
      </c>
      <c r="P3673" s="9">
        <v>0</v>
      </c>
      <c r="Q3673" s="9">
        <v>4253</v>
      </c>
      <c r="R3673" s="8">
        <f t="shared" si="195"/>
        <v>472.55555555555554</v>
      </c>
      <c r="S3673" s="5">
        <v>0</v>
      </c>
      <c r="T3673" s="5">
        <v>0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  <c r="Z3673" s="5">
        <v>0</v>
      </c>
      <c r="AA3673" s="5">
        <v>1</v>
      </c>
      <c r="AB3673" s="5">
        <v>0</v>
      </c>
      <c r="AC3673" s="5">
        <v>0</v>
      </c>
      <c r="AD3673" s="5">
        <v>0</v>
      </c>
      <c r="AE3673" s="9">
        <v>1946</v>
      </c>
      <c r="AF3673" s="5">
        <v>1</v>
      </c>
    </row>
    <row r="3674" spans="1:32" x14ac:dyDescent="0.25">
      <c r="A3674" s="2">
        <v>2009</v>
      </c>
      <c r="B3674" s="1" t="s">
        <v>29</v>
      </c>
      <c r="C3674" s="9">
        <v>4</v>
      </c>
      <c r="D3674" s="9">
        <v>295</v>
      </c>
      <c r="E3674" s="8">
        <f t="shared" si="196"/>
        <v>6145.833333333333</v>
      </c>
      <c r="F3674" s="9">
        <v>434</v>
      </c>
      <c r="G3674" s="9">
        <v>9</v>
      </c>
      <c r="H3674" s="9">
        <v>9</v>
      </c>
      <c r="I3674" s="9">
        <v>0</v>
      </c>
      <c r="J3674" s="9">
        <v>0</v>
      </c>
      <c r="K3674" s="9">
        <v>0</v>
      </c>
      <c r="L3674" s="9">
        <v>240</v>
      </c>
      <c r="M3674" s="8">
        <f t="shared" si="194"/>
        <v>60</v>
      </c>
      <c r="N3674" s="9">
        <v>3</v>
      </c>
      <c r="O3674" s="9">
        <v>0</v>
      </c>
      <c r="P3674" s="9">
        <v>0</v>
      </c>
      <c r="Q3674" s="9">
        <v>1618</v>
      </c>
      <c r="R3674" s="8">
        <f t="shared" si="195"/>
        <v>404.5</v>
      </c>
      <c r="S3674" s="5">
        <v>0</v>
      </c>
      <c r="T3674" s="5">
        <v>0</v>
      </c>
      <c r="U3674" s="5">
        <v>1</v>
      </c>
      <c r="V3674" s="5">
        <v>0</v>
      </c>
      <c r="W3674" s="5">
        <v>0</v>
      </c>
      <c r="X3674" s="5">
        <v>0</v>
      </c>
      <c r="Y3674" s="5">
        <v>0</v>
      </c>
      <c r="Z3674" s="5">
        <v>1</v>
      </c>
      <c r="AA3674" s="5">
        <v>0</v>
      </c>
      <c r="AB3674" s="5">
        <v>0</v>
      </c>
      <c r="AC3674" s="5">
        <v>1</v>
      </c>
      <c r="AD3674" s="5">
        <v>0</v>
      </c>
      <c r="AE3674" s="9">
        <v>343</v>
      </c>
      <c r="AF3674" s="5">
        <v>0</v>
      </c>
    </row>
    <row r="3675" spans="1:32" x14ac:dyDescent="0.25">
      <c r="A3675" s="2">
        <v>2009</v>
      </c>
      <c r="B3675" s="1" t="s">
        <v>36</v>
      </c>
      <c r="C3675" s="8">
        <v>185</v>
      </c>
      <c r="D3675" s="8">
        <v>9641</v>
      </c>
      <c r="E3675" s="8">
        <f t="shared" si="196"/>
        <v>4342.7927927927931</v>
      </c>
      <c r="F3675" s="8">
        <v>6572</v>
      </c>
      <c r="G3675" s="8">
        <v>1686</v>
      </c>
      <c r="H3675" s="8">
        <v>570</v>
      </c>
      <c r="I3675" s="8">
        <v>0</v>
      </c>
      <c r="J3675" s="8">
        <v>0</v>
      </c>
      <c r="K3675" s="8">
        <v>0</v>
      </c>
      <c r="L3675" s="8">
        <v>9438</v>
      </c>
      <c r="M3675" s="8">
        <f t="shared" si="194"/>
        <v>51.016216216216215</v>
      </c>
      <c r="N3675" s="8">
        <v>28</v>
      </c>
      <c r="O3675" s="8">
        <v>7</v>
      </c>
      <c r="P3675" s="8">
        <v>2</v>
      </c>
      <c r="Q3675" s="8">
        <v>93325</v>
      </c>
      <c r="R3675" s="8">
        <f t="shared" si="195"/>
        <v>504.45945945945948</v>
      </c>
      <c r="S3675" s="5">
        <v>1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1</v>
      </c>
      <c r="AA3675" s="5">
        <v>0</v>
      </c>
      <c r="AB3675" s="5">
        <v>0</v>
      </c>
      <c r="AC3675" s="5">
        <v>1</v>
      </c>
      <c r="AD3675" s="5">
        <v>0</v>
      </c>
      <c r="AE3675" s="8">
        <v>44151</v>
      </c>
      <c r="AF3675" s="5">
        <v>1</v>
      </c>
    </row>
    <row r="3676" spans="1:32" x14ac:dyDescent="0.25">
      <c r="A3676" s="2">
        <v>2009</v>
      </c>
      <c r="B3676" s="1" t="s">
        <v>29</v>
      </c>
      <c r="C3676" s="8">
        <v>84</v>
      </c>
      <c r="D3676" s="8">
        <v>6957</v>
      </c>
      <c r="E3676" s="8">
        <f t="shared" si="196"/>
        <v>6901.7857142857138</v>
      </c>
      <c r="F3676" s="8">
        <v>2047</v>
      </c>
      <c r="G3676" s="8">
        <v>499</v>
      </c>
      <c r="H3676" s="8">
        <v>180</v>
      </c>
      <c r="I3676" s="8">
        <v>0</v>
      </c>
      <c r="J3676" s="8">
        <v>0</v>
      </c>
      <c r="K3676" s="8">
        <v>0</v>
      </c>
      <c r="L3676" s="8">
        <v>3319</v>
      </c>
      <c r="M3676" s="8">
        <f t="shared" si="194"/>
        <v>39.511904761904759</v>
      </c>
      <c r="N3676" s="8">
        <v>6</v>
      </c>
      <c r="O3676" s="8">
        <v>2</v>
      </c>
      <c r="P3676" s="8">
        <v>2</v>
      </c>
      <c r="Q3676" s="8">
        <v>23709</v>
      </c>
      <c r="R3676" s="8">
        <f t="shared" si="195"/>
        <v>282.25</v>
      </c>
      <c r="S3676" s="5">
        <v>1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1</v>
      </c>
      <c r="AA3676" s="5">
        <v>0</v>
      </c>
      <c r="AB3676" s="5">
        <v>0</v>
      </c>
      <c r="AC3676" s="5">
        <v>1</v>
      </c>
      <c r="AD3676" s="5">
        <v>0</v>
      </c>
      <c r="AE3676" s="8">
        <v>21856</v>
      </c>
      <c r="AF3676" s="5">
        <v>0</v>
      </c>
    </row>
    <row r="3677" spans="1:32" x14ac:dyDescent="0.25">
      <c r="A3677" s="2">
        <v>2009</v>
      </c>
      <c r="B3677" s="1" t="s">
        <v>29</v>
      </c>
      <c r="C3677" s="8">
        <v>128</v>
      </c>
      <c r="D3677" s="8">
        <v>12156</v>
      </c>
      <c r="E3677" s="8">
        <f t="shared" si="196"/>
        <v>7914.0625</v>
      </c>
      <c r="F3677" s="8">
        <v>2901</v>
      </c>
      <c r="G3677" s="8">
        <v>658</v>
      </c>
      <c r="H3677" s="8">
        <v>300</v>
      </c>
      <c r="I3677" s="8">
        <v>1057</v>
      </c>
      <c r="J3677" s="8">
        <v>0</v>
      </c>
      <c r="K3677" s="8">
        <v>0</v>
      </c>
      <c r="L3677" s="8">
        <v>4460</v>
      </c>
      <c r="M3677" s="8">
        <f t="shared" si="194"/>
        <v>34.84375</v>
      </c>
      <c r="N3677" s="8">
        <v>18</v>
      </c>
      <c r="O3677" s="8">
        <v>2</v>
      </c>
      <c r="P3677" s="8">
        <v>1</v>
      </c>
      <c r="Q3677" s="8">
        <v>61347</v>
      </c>
      <c r="R3677" s="8">
        <f t="shared" si="195"/>
        <v>479.2734375</v>
      </c>
      <c r="S3677" s="5">
        <v>1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1</v>
      </c>
      <c r="AA3677" s="5">
        <v>1</v>
      </c>
      <c r="AB3677" s="5">
        <v>0</v>
      </c>
      <c r="AC3677" s="5">
        <v>1</v>
      </c>
      <c r="AD3677" s="5">
        <v>0</v>
      </c>
      <c r="AE3677" s="8">
        <v>36778</v>
      </c>
      <c r="AF3677" s="5">
        <v>0</v>
      </c>
    </row>
    <row r="3678" spans="1:32" x14ac:dyDescent="0.25">
      <c r="A3678" s="2">
        <v>2009</v>
      </c>
      <c r="B3678" s="1" t="s">
        <v>29</v>
      </c>
      <c r="C3678" s="8">
        <v>110</v>
      </c>
      <c r="D3678" s="8">
        <v>9553</v>
      </c>
      <c r="E3678" s="8">
        <f t="shared" si="196"/>
        <v>7237.121212121212</v>
      </c>
      <c r="F3678" s="8">
        <v>3309</v>
      </c>
      <c r="G3678" s="8">
        <v>419</v>
      </c>
      <c r="H3678" s="8">
        <v>153</v>
      </c>
      <c r="I3678" s="8">
        <v>0</v>
      </c>
      <c r="J3678" s="8">
        <v>0</v>
      </c>
      <c r="K3678" s="8">
        <v>0</v>
      </c>
      <c r="L3678" s="8">
        <v>5408</v>
      </c>
      <c r="M3678" s="8">
        <f t="shared" si="194"/>
        <v>49.163636363636364</v>
      </c>
      <c r="N3678" s="8">
        <v>16</v>
      </c>
      <c r="O3678" s="8">
        <v>5</v>
      </c>
      <c r="P3678" s="8">
        <v>0</v>
      </c>
      <c r="Q3678" s="8">
        <v>38729</v>
      </c>
      <c r="R3678" s="8">
        <f t="shared" si="195"/>
        <v>352.08181818181816</v>
      </c>
      <c r="S3678" s="5">
        <v>1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1</v>
      </c>
      <c r="AA3678" s="5">
        <v>0</v>
      </c>
      <c r="AB3678" s="5">
        <v>0</v>
      </c>
      <c r="AC3678" s="5">
        <v>1</v>
      </c>
      <c r="AD3678" s="5">
        <v>0</v>
      </c>
      <c r="AE3678" s="8">
        <v>35013</v>
      </c>
      <c r="AF3678" s="5">
        <v>0</v>
      </c>
    </row>
    <row r="3679" spans="1:32" x14ac:dyDescent="0.25">
      <c r="A3679" s="2">
        <v>2009</v>
      </c>
      <c r="B3679" s="1" t="s">
        <v>29</v>
      </c>
      <c r="C3679" s="8">
        <v>90</v>
      </c>
      <c r="D3679" s="8">
        <v>6456</v>
      </c>
      <c r="E3679" s="8">
        <f t="shared" si="196"/>
        <v>5977.7777777777774</v>
      </c>
      <c r="F3679" s="8">
        <v>2283</v>
      </c>
      <c r="G3679" s="8">
        <v>451</v>
      </c>
      <c r="H3679" s="8">
        <v>268</v>
      </c>
      <c r="I3679" s="8">
        <v>0</v>
      </c>
      <c r="J3679" s="8">
        <v>0</v>
      </c>
      <c r="K3679" s="8">
        <v>0</v>
      </c>
      <c r="L3679" s="8">
        <v>3910</v>
      </c>
      <c r="M3679" s="8">
        <f t="shared" si="194"/>
        <v>43.444444444444443</v>
      </c>
      <c r="N3679" s="8">
        <v>11</v>
      </c>
      <c r="O3679" s="8">
        <v>2</v>
      </c>
      <c r="P3679" s="8">
        <v>2</v>
      </c>
      <c r="Q3679" s="8">
        <v>15360</v>
      </c>
      <c r="R3679" s="8">
        <f t="shared" si="195"/>
        <v>170.66666666666666</v>
      </c>
      <c r="S3679" s="5">
        <v>1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1</v>
      </c>
      <c r="AA3679" s="5">
        <v>0</v>
      </c>
      <c r="AB3679" s="5">
        <v>0</v>
      </c>
      <c r="AC3679" s="5">
        <v>1</v>
      </c>
      <c r="AD3679" s="5">
        <v>0</v>
      </c>
      <c r="AE3679" s="8">
        <v>17136</v>
      </c>
      <c r="AF3679" s="5">
        <v>0</v>
      </c>
    </row>
    <row r="3680" spans="1:32" x14ac:dyDescent="0.25">
      <c r="A3680" s="2">
        <v>2009</v>
      </c>
      <c r="B3680" s="1" t="s">
        <v>29</v>
      </c>
      <c r="C3680" s="8">
        <v>65</v>
      </c>
      <c r="D3680" s="8">
        <v>6406</v>
      </c>
      <c r="E3680" s="8">
        <f t="shared" si="196"/>
        <v>8212.8205128205136</v>
      </c>
      <c r="F3680" s="8">
        <v>451</v>
      </c>
      <c r="G3680" s="8">
        <v>670</v>
      </c>
      <c r="H3680" s="8">
        <v>214</v>
      </c>
      <c r="I3680" s="8">
        <v>0</v>
      </c>
      <c r="J3680" s="8">
        <v>0</v>
      </c>
      <c r="K3680" s="8">
        <v>0</v>
      </c>
      <c r="L3680" s="8">
        <v>3995</v>
      </c>
      <c r="M3680" s="8">
        <f t="shared" si="194"/>
        <v>61.46153846153846</v>
      </c>
      <c r="N3680" s="8">
        <v>3</v>
      </c>
      <c r="O3680" s="8">
        <v>4</v>
      </c>
      <c r="P3680" s="8">
        <v>1</v>
      </c>
      <c r="Q3680" s="8">
        <v>33324</v>
      </c>
      <c r="R3680" s="8">
        <f t="shared" si="195"/>
        <v>512.67692307692312</v>
      </c>
      <c r="S3680" s="5">
        <v>1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1</v>
      </c>
      <c r="AA3680" s="5">
        <v>0</v>
      </c>
      <c r="AB3680" s="5">
        <v>0</v>
      </c>
      <c r="AC3680" s="5">
        <v>1</v>
      </c>
      <c r="AD3680" s="5">
        <v>0</v>
      </c>
      <c r="AE3680" s="8">
        <v>49974</v>
      </c>
      <c r="AF3680" s="5">
        <v>0</v>
      </c>
    </row>
    <row r="3681" spans="1:32" x14ac:dyDescent="0.25">
      <c r="A3681" s="2">
        <v>2009</v>
      </c>
      <c r="B3681" s="1" t="s">
        <v>29</v>
      </c>
      <c r="C3681" s="8">
        <v>6</v>
      </c>
      <c r="D3681" s="8">
        <v>625</v>
      </c>
      <c r="E3681" s="8">
        <f t="shared" si="196"/>
        <v>8680.5555555555566</v>
      </c>
      <c r="F3681" s="8">
        <v>2523</v>
      </c>
      <c r="G3681" s="8">
        <v>80</v>
      </c>
      <c r="H3681" s="8">
        <v>56</v>
      </c>
      <c r="I3681" s="8">
        <v>0</v>
      </c>
      <c r="J3681" s="8">
        <v>0</v>
      </c>
      <c r="K3681" s="8">
        <v>0</v>
      </c>
      <c r="L3681" s="8">
        <v>1906</v>
      </c>
      <c r="M3681" s="8">
        <f t="shared" si="194"/>
        <v>317.66666666666669</v>
      </c>
      <c r="N3681" s="8">
        <v>11</v>
      </c>
      <c r="O3681" s="8">
        <v>0</v>
      </c>
      <c r="P3681" s="8">
        <v>1</v>
      </c>
      <c r="Q3681" s="8">
        <v>11425</v>
      </c>
      <c r="R3681" s="8">
        <f t="shared" si="195"/>
        <v>1904.1666666666667</v>
      </c>
      <c r="S3681" s="5">
        <v>0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1</v>
      </c>
      <c r="AA3681" s="5">
        <v>0</v>
      </c>
      <c r="AB3681" s="5">
        <v>0</v>
      </c>
      <c r="AC3681" s="5">
        <v>1</v>
      </c>
      <c r="AD3681" s="5">
        <v>0</v>
      </c>
      <c r="AE3681" s="8">
        <v>1984</v>
      </c>
      <c r="AF3681" s="5">
        <v>1</v>
      </c>
    </row>
    <row r="3682" spans="1:32" x14ac:dyDescent="0.25">
      <c r="A3682" s="2">
        <v>2009</v>
      </c>
      <c r="B3682" s="1" t="s">
        <v>30</v>
      </c>
      <c r="C3682" s="52">
        <v>30</v>
      </c>
      <c r="D3682" s="8">
        <v>1563</v>
      </c>
      <c r="E3682" s="8">
        <f t="shared" si="196"/>
        <v>4341.666666666667</v>
      </c>
      <c r="F3682" s="8">
        <v>4314</v>
      </c>
      <c r="G3682" s="8">
        <v>223</v>
      </c>
      <c r="H3682" s="8">
        <v>100</v>
      </c>
      <c r="I3682" s="8">
        <v>0</v>
      </c>
      <c r="J3682" s="8">
        <v>0</v>
      </c>
      <c r="K3682" s="8">
        <v>0</v>
      </c>
      <c r="L3682" s="8">
        <v>955</v>
      </c>
      <c r="M3682" s="8">
        <f t="shared" si="194"/>
        <v>31.833333333333332</v>
      </c>
      <c r="N3682" s="8">
        <v>3</v>
      </c>
      <c r="O3682" s="8">
        <v>0</v>
      </c>
      <c r="P3682" s="8">
        <v>2</v>
      </c>
      <c r="Q3682" s="8">
        <v>11053</v>
      </c>
      <c r="R3682" s="8">
        <f t="shared" si="195"/>
        <v>368.43333333333334</v>
      </c>
      <c r="S3682" s="5">
        <v>1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1</v>
      </c>
      <c r="AA3682" s="5">
        <v>0</v>
      </c>
      <c r="AB3682" s="5">
        <v>0</v>
      </c>
      <c r="AC3682" s="5">
        <v>1</v>
      </c>
      <c r="AD3682" s="5">
        <v>0</v>
      </c>
      <c r="AE3682" s="8">
        <v>3497</v>
      </c>
      <c r="AF3682" s="5">
        <v>0</v>
      </c>
    </row>
    <row r="3683" spans="1:32" x14ac:dyDescent="0.25">
      <c r="A3683" s="2">
        <v>2009</v>
      </c>
      <c r="B3683" s="1" t="s">
        <v>30</v>
      </c>
      <c r="C3683" s="52">
        <v>21</v>
      </c>
      <c r="D3683" s="8">
        <v>1088</v>
      </c>
      <c r="E3683" s="8">
        <f t="shared" si="196"/>
        <v>4317.4603174603171</v>
      </c>
      <c r="F3683" s="8">
        <v>3267</v>
      </c>
      <c r="G3683" s="8">
        <v>101</v>
      </c>
      <c r="H3683" s="8">
        <v>40</v>
      </c>
      <c r="I3683" s="8">
        <v>26</v>
      </c>
      <c r="J3683" s="8">
        <v>0</v>
      </c>
      <c r="K3683" s="8">
        <v>0</v>
      </c>
      <c r="L3683" s="8">
        <v>2235</v>
      </c>
      <c r="M3683" s="8">
        <f t="shared" si="194"/>
        <v>106.42857142857143</v>
      </c>
      <c r="N3683" s="8">
        <v>11</v>
      </c>
      <c r="O3683" s="8">
        <v>0</v>
      </c>
      <c r="P3683" s="8">
        <v>0</v>
      </c>
      <c r="Q3683" s="8">
        <v>8860</v>
      </c>
      <c r="R3683" s="8">
        <f t="shared" si="195"/>
        <v>421.90476190476193</v>
      </c>
      <c r="S3683" s="5">
        <v>1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1</v>
      </c>
      <c r="AA3683" s="5">
        <v>1</v>
      </c>
      <c r="AB3683" s="5">
        <v>0</v>
      </c>
      <c r="AC3683" s="5">
        <v>1</v>
      </c>
      <c r="AD3683" s="5">
        <v>0</v>
      </c>
      <c r="AE3683" s="8">
        <v>2950</v>
      </c>
      <c r="AF3683" s="5">
        <v>0</v>
      </c>
    </row>
    <row r="3684" spans="1:32" x14ac:dyDescent="0.25">
      <c r="A3684" s="2">
        <v>2009</v>
      </c>
      <c r="B3684" s="1" t="s">
        <v>30</v>
      </c>
      <c r="C3684" s="52">
        <v>20</v>
      </c>
      <c r="D3684" s="8">
        <v>1428</v>
      </c>
      <c r="E3684" s="8">
        <f t="shared" si="196"/>
        <v>5950</v>
      </c>
      <c r="F3684" s="8">
        <v>2228</v>
      </c>
      <c r="G3684" s="8">
        <v>225</v>
      </c>
      <c r="H3684" s="8">
        <v>110</v>
      </c>
      <c r="I3684" s="8">
        <v>0</v>
      </c>
      <c r="J3684" s="8">
        <v>0</v>
      </c>
      <c r="K3684" s="8">
        <v>0</v>
      </c>
      <c r="L3684" s="8">
        <v>3649</v>
      </c>
      <c r="M3684" s="8">
        <f t="shared" si="194"/>
        <v>182.45</v>
      </c>
      <c r="N3684" s="8">
        <v>8</v>
      </c>
      <c r="O3684" s="8">
        <v>0</v>
      </c>
      <c r="P3684" s="8">
        <v>1</v>
      </c>
      <c r="Q3684" s="8">
        <v>9407</v>
      </c>
      <c r="R3684" s="8">
        <f t="shared" si="195"/>
        <v>470.35</v>
      </c>
      <c r="S3684" s="5">
        <v>1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1</v>
      </c>
      <c r="AA3684" s="5">
        <v>0</v>
      </c>
      <c r="AB3684" s="5">
        <v>0</v>
      </c>
      <c r="AC3684" s="5">
        <v>1</v>
      </c>
      <c r="AD3684" s="5">
        <v>0</v>
      </c>
      <c r="AE3684" s="8">
        <v>3096</v>
      </c>
      <c r="AF3684" s="5">
        <v>0</v>
      </c>
    </row>
    <row r="3685" spans="1:32" x14ac:dyDescent="0.25">
      <c r="A3685" s="2">
        <v>2009</v>
      </c>
      <c r="B3685" s="1" t="s">
        <v>30</v>
      </c>
      <c r="C3685" s="52">
        <v>30</v>
      </c>
      <c r="D3685" s="8">
        <v>2367</v>
      </c>
      <c r="E3685" s="8">
        <f t="shared" si="196"/>
        <v>6575</v>
      </c>
      <c r="F3685" s="8">
        <v>1972</v>
      </c>
      <c r="G3685" s="8">
        <v>409</v>
      </c>
      <c r="H3685" s="8">
        <v>135</v>
      </c>
      <c r="I3685" s="8">
        <v>0</v>
      </c>
      <c r="J3685" s="8">
        <v>0</v>
      </c>
      <c r="K3685" s="8">
        <v>0</v>
      </c>
      <c r="L3685" s="8">
        <v>3469</v>
      </c>
      <c r="M3685" s="8">
        <f t="shared" si="194"/>
        <v>115.63333333333334</v>
      </c>
      <c r="N3685" s="8">
        <v>15</v>
      </c>
      <c r="O3685" s="8">
        <v>3</v>
      </c>
      <c r="P3685" s="8">
        <v>0</v>
      </c>
      <c r="Q3685" s="8">
        <v>22113</v>
      </c>
      <c r="R3685" s="8">
        <f t="shared" si="195"/>
        <v>737.1</v>
      </c>
      <c r="S3685" s="5">
        <v>1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1</v>
      </c>
      <c r="AA3685" s="5">
        <v>0</v>
      </c>
      <c r="AB3685" s="5">
        <v>0</v>
      </c>
      <c r="AC3685" s="5">
        <v>1</v>
      </c>
      <c r="AD3685" s="5">
        <v>0</v>
      </c>
      <c r="AE3685" s="8">
        <v>7185</v>
      </c>
      <c r="AF3685" s="5">
        <v>0</v>
      </c>
    </row>
    <row r="3686" spans="1:32" x14ac:dyDescent="0.25">
      <c r="A3686" s="2">
        <v>2009</v>
      </c>
      <c r="B3686" s="1" t="s">
        <v>30</v>
      </c>
      <c r="C3686" s="52">
        <v>10</v>
      </c>
      <c r="D3686" s="8">
        <v>853</v>
      </c>
      <c r="E3686" s="8">
        <f t="shared" si="196"/>
        <v>7108.333333333333</v>
      </c>
      <c r="F3686" s="8">
        <v>2122</v>
      </c>
      <c r="G3686" s="8">
        <v>0</v>
      </c>
      <c r="H3686" s="8">
        <v>0</v>
      </c>
      <c r="I3686" s="8">
        <v>0</v>
      </c>
      <c r="J3686" s="8">
        <v>0</v>
      </c>
      <c r="K3686" s="8">
        <v>0</v>
      </c>
      <c r="L3686" s="8">
        <v>947</v>
      </c>
      <c r="M3686" s="8">
        <f t="shared" si="194"/>
        <v>94.7</v>
      </c>
      <c r="N3686" s="8">
        <v>5</v>
      </c>
      <c r="O3686" s="8">
        <v>1</v>
      </c>
      <c r="P3686" s="8">
        <v>0</v>
      </c>
      <c r="Q3686" s="8">
        <v>5176</v>
      </c>
      <c r="R3686" s="8">
        <f t="shared" si="195"/>
        <v>517.6</v>
      </c>
      <c r="S3686" s="5">
        <v>0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0</v>
      </c>
      <c r="AD3686" s="5">
        <v>0</v>
      </c>
      <c r="AE3686" s="8">
        <v>132</v>
      </c>
      <c r="AF3686" s="5">
        <v>0</v>
      </c>
    </row>
    <row r="3687" spans="1:32" x14ac:dyDescent="0.25">
      <c r="A3687" s="2">
        <v>2009</v>
      </c>
      <c r="B3687" s="1" t="s">
        <v>30</v>
      </c>
      <c r="C3687" s="52">
        <v>5</v>
      </c>
      <c r="D3687" s="8">
        <v>351</v>
      </c>
      <c r="E3687" s="8">
        <f t="shared" si="196"/>
        <v>5850</v>
      </c>
      <c r="F3687" s="8">
        <v>1955</v>
      </c>
      <c r="G3687" s="8">
        <v>0</v>
      </c>
      <c r="H3687" s="8">
        <v>0</v>
      </c>
      <c r="I3687" s="8">
        <v>0</v>
      </c>
      <c r="J3687" s="8">
        <v>0</v>
      </c>
      <c r="K3687" s="8">
        <v>0</v>
      </c>
      <c r="L3687" s="8">
        <v>445</v>
      </c>
      <c r="M3687" s="8">
        <f t="shared" si="194"/>
        <v>89</v>
      </c>
      <c r="N3687" s="8">
        <v>4</v>
      </c>
      <c r="O3687" s="8">
        <v>0</v>
      </c>
      <c r="P3687" s="8">
        <v>0</v>
      </c>
      <c r="Q3687" s="8">
        <v>1515</v>
      </c>
      <c r="R3687" s="8">
        <f t="shared" si="195"/>
        <v>303</v>
      </c>
      <c r="S3687" s="5">
        <v>1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0</v>
      </c>
      <c r="AD3687" s="5">
        <v>0</v>
      </c>
      <c r="AE3687" s="8">
        <v>391</v>
      </c>
      <c r="AF3687" s="5">
        <v>0</v>
      </c>
    </row>
    <row r="3688" spans="1:32" x14ac:dyDescent="0.25">
      <c r="A3688" s="2">
        <v>2009</v>
      </c>
      <c r="B3688" s="1" t="s">
        <v>29</v>
      </c>
      <c r="C3688" s="52">
        <v>18</v>
      </c>
      <c r="D3688" s="8">
        <v>1335</v>
      </c>
      <c r="E3688" s="8">
        <f t="shared" si="196"/>
        <v>6180.5555555555557</v>
      </c>
      <c r="F3688" s="8">
        <v>2036</v>
      </c>
      <c r="G3688" s="8">
        <v>121</v>
      </c>
      <c r="H3688" s="8">
        <v>31</v>
      </c>
      <c r="I3688" s="8">
        <v>0</v>
      </c>
      <c r="J3688" s="8">
        <v>0</v>
      </c>
      <c r="K3688" s="8">
        <v>0</v>
      </c>
      <c r="L3688" s="8">
        <v>410</v>
      </c>
      <c r="M3688" s="8">
        <f t="shared" si="194"/>
        <v>22.777777777777779</v>
      </c>
      <c r="N3688" s="8">
        <v>4</v>
      </c>
      <c r="O3688" s="8">
        <v>0</v>
      </c>
      <c r="P3688" s="8">
        <v>0</v>
      </c>
      <c r="Q3688" s="8">
        <v>467</v>
      </c>
      <c r="R3688" s="8">
        <f t="shared" si="195"/>
        <v>25.944444444444443</v>
      </c>
      <c r="S3688" s="5">
        <v>0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1</v>
      </c>
      <c r="AA3688" s="5">
        <v>0</v>
      </c>
      <c r="AB3688" s="5">
        <v>0</v>
      </c>
      <c r="AC3688" s="5">
        <v>1</v>
      </c>
      <c r="AD3688" s="5">
        <v>0</v>
      </c>
      <c r="AE3688" s="8">
        <v>1042</v>
      </c>
      <c r="AF3688" s="5">
        <v>0</v>
      </c>
    </row>
    <row r="3689" spans="1:32" x14ac:dyDescent="0.25">
      <c r="A3689" s="2">
        <v>2009</v>
      </c>
      <c r="B3689" s="1" t="s">
        <v>30</v>
      </c>
      <c r="C3689" s="52">
        <v>15</v>
      </c>
      <c r="D3689" s="8">
        <v>848</v>
      </c>
      <c r="E3689" s="8">
        <f t="shared" si="196"/>
        <v>4711.1111111111104</v>
      </c>
      <c r="F3689" s="8">
        <v>2011</v>
      </c>
      <c r="G3689" s="8">
        <v>97</v>
      </c>
      <c r="H3689" s="8">
        <v>57</v>
      </c>
      <c r="I3689" s="8">
        <v>0</v>
      </c>
      <c r="J3689" s="8">
        <v>0</v>
      </c>
      <c r="K3689" s="8">
        <v>0</v>
      </c>
      <c r="L3689" s="8">
        <v>823</v>
      </c>
      <c r="M3689" s="8">
        <f t="shared" si="194"/>
        <v>54.866666666666667</v>
      </c>
      <c r="N3689" s="8">
        <v>4</v>
      </c>
      <c r="O3689" s="8">
        <v>1</v>
      </c>
      <c r="P3689" s="8">
        <v>0</v>
      </c>
      <c r="Q3689" s="8">
        <v>1256</v>
      </c>
      <c r="R3689" s="8">
        <f t="shared" si="195"/>
        <v>83.733333333333334</v>
      </c>
      <c r="S3689" s="5">
        <v>1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1</v>
      </c>
      <c r="AA3689" s="5">
        <v>0</v>
      </c>
      <c r="AB3689" s="5">
        <v>0</v>
      </c>
      <c r="AC3689" s="5">
        <v>1</v>
      </c>
      <c r="AD3689" s="5">
        <v>0</v>
      </c>
      <c r="AE3689" s="8">
        <v>1616</v>
      </c>
      <c r="AF3689" s="5">
        <v>0</v>
      </c>
    </row>
    <row r="3690" spans="1:32" x14ac:dyDescent="0.25">
      <c r="A3690" s="2">
        <v>2009</v>
      </c>
      <c r="B3690" s="1" t="s">
        <v>29</v>
      </c>
      <c r="C3690" s="52">
        <v>17</v>
      </c>
      <c r="D3690" s="8">
        <v>997</v>
      </c>
      <c r="E3690" s="8">
        <f t="shared" si="196"/>
        <v>4887.2549019607841</v>
      </c>
      <c r="F3690" s="8">
        <v>1336</v>
      </c>
      <c r="G3690" s="8">
        <v>133</v>
      </c>
      <c r="H3690" s="8">
        <v>45</v>
      </c>
      <c r="I3690" s="8">
        <v>32</v>
      </c>
      <c r="J3690" s="8">
        <v>0</v>
      </c>
      <c r="K3690" s="8">
        <v>0</v>
      </c>
      <c r="L3690" s="8">
        <v>566</v>
      </c>
      <c r="M3690" s="8">
        <f t="shared" si="194"/>
        <v>33.294117647058826</v>
      </c>
      <c r="N3690" s="8">
        <v>2</v>
      </c>
      <c r="O3690" s="8">
        <v>2</v>
      </c>
      <c r="P3690" s="8">
        <v>0</v>
      </c>
      <c r="Q3690" s="8">
        <v>761</v>
      </c>
      <c r="R3690" s="8">
        <f t="shared" si="195"/>
        <v>44.764705882352942</v>
      </c>
      <c r="S3690" s="5">
        <v>1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1</v>
      </c>
      <c r="AA3690" s="5">
        <v>1</v>
      </c>
      <c r="AB3690" s="5">
        <v>0</v>
      </c>
      <c r="AC3690" s="5">
        <v>1</v>
      </c>
      <c r="AD3690" s="5">
        <v>0</v>
      </c>
      <c r="AE3690" s="8">
        <v>2056</v>
      </c>
      <c r="AF3690" s="5">
        <v>0</v>
      </c>
    </row>
    <row r="3691" spans="1:32" x14ac:dyDescent="0.25">
      <c r="A3691" s="2">
        <v>2009</v>
      </c>
      <c r="B3691" s="1" t="s">
        <v>39</v>
      </c>
      <c r="C3691" s="8">
        <v>11</v>
      </c>
      <c r="D3691" s="8">
        <v>639</v>
      </c>
      <c r="E3691" s="8">
        <f t="shared" si="196"/>
        <v>4840.909090909091</v>
      </c>
      <c r="F3691" s="8">
        <v>1027</v>
      </c>
      <c r="G3691" s="8">
        <v>69</v>
      </c>
      <c r="H3691" s="8">
        <v>50</v>
      </c>
      <c r="I3691" s="8">
        <v>0</v>
      </c>
      <c r="J3691" s="8">
        <v>0</v>
      </c>
      <c r="K3691" s="8">
        <v>0</v>
      </c>
      <c r="L3691" s="8">
        <v>884</v>
      </c>
      <c r="M3691" s="8">
        <f t="shared" si="194"/>
        <v>80.36363636363636</v>
      </c>
      <c r="N3691" s="8">
        <v>6</v>
      </c>
      <c r="O3691" s="8">
        <v>1</v>
      </c>
      <c r="P3691" s="8">
        <v>0</v>
      </c>
      <c r="Q3691" s="8">
        <v>26800</v>
      </c>
      <c r="R3691" s="8">
        <f t="shared" si="195"/>
        <v>2436.3636363636365</v>
      </c>
      <c r="S3691" s="5">
        <v>1</v>
      </c>
      <c r="T3691" s="5">
        <v>0</v>
      </c>
      <c r="U3691" s="5">
        <v>0</v>
      </c>
      <c r="V3691" s="5">
        <v>0</v>
      </c>
      <c r="W3691" s="5">
        <v>0</v>
      </c>
      <c r="X3691" s="5">
        <v>0</v>
      </c>
      <c r="Y3691" s="5">
        <v>0</v>
      </c>
      <c r="Z3691" s="5">
        <v>1</v>
      </c>
      <c r="AA3691" s="5">
        <v>0</v>
      </c>
      <c r="AB3691" s="5">
        <v>0</v>
      </c>
      <c r="AC3691" s="5">
        <v>1</v>
      </c>
      <c r="AD3691" s="5">
        <v>0</v>
      </c>
      <c r="AE3691" s="8">
        <v>1808</v>
      </c>
      <c r="AF3691" s="5">
        <v>0</v>
      </c>
    </row>
    <row r="3692" spans="1:32" x14ac:dyDescent="0.25">
      <c r="A3692" s="2">
        <v>2009</v>
      </c>
      <c r="B3692" s="1" t="s">
        <v>30</v>
      </c>
      <c r="C3692" s="8">
        <v>14</v>
      </c>
      <c r="D3692" s="8">
        <v>783</v>
      </c>
      <c r="E3692" s="8">
        <f t="shared" si="196"/>
        <v>4660.7142857142853</v>
      </c>
      <c r="F3692" s="8">
        <v>362</v>
      </c>
      <c r="G3692" s="8">
        <v>112</v>
      </c>
      <c r="H3692" s="8">
        <v>96</v>
      </c>
      <c r="I3692" s="8">
        <v>0</v>
      </c>
      <c r="J3692" s="8">
        <v>0</v>
      </c>
      <c r="K3692" s="8">
        <v>0</v>
      </c>
      <c r="L3692" s="8">
        <v>1250</v>
      </c>
      <c r="M3692" s="8">
        <f t="shared" si="194"/>
        <v>89.285714285714292</v>
      </c>
      <c r="N3692" s="8">
        <v>4</v>
      </c>
      <c r="O3692" s="8">
        <v>0</v>
      </c>
      <c r="P3692" s="8">
        <v>0</v>
      </c>
      <c r="Q3692" s="8">
        <v>11408</v>
      </c>
      <c r="R3692" s="8">
        <f t="shared" si="195"/>
        <v>814.85714285714289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1</v>
      </c>
      <c r="AA3692" s="5">
        <v>0</v>
      </c>
      <c r="AB3692" s="5">
        <v>0</v>
      </c>
      <c r="AC3692" s="5">
        <v>1</v>
      </c>
      <c r="AD3692" s="5">
        <v>0</v>
      </c>
      <c r="AE3692" s="8">
        <v>1857</v>
      </c>
      <c r="AF3692" s="5">
        <v>0</v>
      </c>
    </row>
    <row r="3693" spans="1:32" x14ac:dyDescent="0.25">
      <c r="A3693" s="2">
        <v>2009</v>
      </c>
      <c r="B3693" s="1" t="s">
        <v>34</v>
      </c>
      <c r="C3693" s="8">
        <v>90</v>
      </c>
      <c r="D3693" s="8">
        <v>7048</v>
      </c>
      <c r="E3693" s="8">
        <f t="shared" si="196"/>
        <v>6525.925925925927</v>
      </c>
      <c r="F3693" s="8">
        <v>5569</v>
      </c>
      <c r="G3693" s="8">
        <v>1373</v>
      </c>
      <c r="H3693" s="8">
        <v>250</v>
      </c>
      <c r="I3693" s="8">
        <v>0</v>
      </c>
      <c r="J3693" s="8">
        <v>0</v>
      </c>
      <c r="K3693" s="8">
        <v>0</v>
      </c>
      <c r="L3693" s="8">
        <v>2804</v>
      </c>
      <c r="M3693" s="8">
        <f t="shared" si="194"/>
        <v>31.155555555555555</v>
      </c>
      <c r="N3693" s="8">
        <v>10</v>
      </c>
      <c r="O3693" s="8">
        <v>3</v>
      </c>
      <c r="P3693" s="8">
        <v>2</v>
      </c>
      <c r="Q3693" s="8">
        <v>49008</v>
      </c>
      <c r="R3693" s="8">
        <f t="shared" si="195"/>
        <v>544.5333333333333</v>
      </c>
      <c r="S3693" s="5">
        <v>1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1</v>
      </c>
      <c r="AA3693" s="5">
        <v>0</v>
      </c>
      <c r="AB3693" s="5">
        <v>0</v>
      </c>
      <c r="AC3693" s="5">
        <v>1</v>
      </c>
      <c r="AD3693" s="5">
        <v>0</v>
      </c>
      <c r="AE3693" s="8">
        <v>13562</v>
      </c>
      <c r="AF3693" s="5">
        <v>1</v>
      </c>
    </row>
    <row r="3694" spans="1:32" x14ac:dyDescent="0.25">
      <c r="A3694" s="2">
        <v>2009</v>
      </c>
      <c r="B3694" s="1" t="s">
        <v>30</v>
      </c>
      <c r="C3694" s="8">
        <v>38</v>
      </c>
      <c r="D3694" s="8">
        <v>2609</v>
      </c>
      <c r="E3694" s="8">
        <f t="shared" si="196"/>
        <v>5721.4912280701756</v>
      </c>
      <c r="F3694" s="8">
        <v>3065</v>
      </c>
      <c r="G3694" s="8">
        <v>365</v>
      </c>
      <c r="H3694" s="8">
        <v>121</v>
      </c>
      <c r="I3694" s="8">
        <v>0</v>
      </c>
      <c r="J3694" s="8">
        <v>0</v>
      </c>
      <c r="K3694" s="8">
        <v>0</v>
      </c>
      <c r="L3694" s="8">
        <v>1889</v>
      </c>
      <c r="M3694" s="8">
        <f t="shared" si="194"/>
        <v>49.710526315789473</v>
      </c>
      <c r="N3694" s="8">
        <v>7</v>
      </c>
      <c r="O3694" s="8">
        <v>2</v>
      </c>
      <c r="P3694" s="8">
        <v>0</v>
      </c>
      <c r="Q3694" s="8">
        <v>24291</v>
      </c>
      <c r="R3694" s="8">
        <f t="shared" si="195"/>
        <v>639.23684210526312</v>
      </c>
      <c r="S3694" s="5">
        <v>1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1</v>
      </c>
      <c r="AA3694" s="5">
        <v>0</v>
      </c>
      <c r="AB3694" s="5">
        <v>0</v>
      </c>
      <c r="AC3694" s="5">
        <v>1</v>
      </c>
      <c r="AD3694" s="5">
        <v>0</v>
      </c>
      <c r="AE3694" s="8">
        <v>4310</v>
      </c>
      <c r="AF3694" s="5">
        <v>0</v>
      </c>
    </row>
    <row r="3695" spans="1:32" x14ac:dyDescent="0.25">
      <c r="A3695" s="2">
        <v>2009</v>
      </c>
      <c r="B3695" s="1" t="s">
        <v>36</v>
      </c>
      <c r="C3695" s="8">
        <v>2</v>
      </c>
      <c r="D3695" s="8">
        <v>101</v>
      </c>
      <c r="E3695" s="8">
        <f t="shared" si="196"/>
        <v>4208.333333333333</v>
      </c>
      <c r="F3695" s="8">
        <v>28</v>
      </c>
      <c r="G3695" s="8">
        <v>0</v>
      </c>
      <c r="H3695" s="8">
        <v>0</v>
      </c>
      <c r="I3695" s="8">
        <v>0</v>
      </c>
      <c r="J3695" s="8">
        <v>0</v>
      </c>
      <c r="K3695" s="8">
        <v>0</v>
      </c>
      <c r="L3695" s="8">
        <v>170</v>
      </c>
      <c r="M3695" s="8">
        <f t="shared" ref="M3695:M3697" si="197">L3695/C3695</f>
        <v>85</v>
      </c>
      <c r="N3695" s="8">
        <v>0</v>
      </c>
      <c r="O3695" s="8">
        <v>0</v>
      </c>
      <c r="P3695" s="8">
        <v>0</v>
      </c>
      <c r="Q3695" s="8">
        <v>8664</v>
      </c>
      <c r="R3695" s="8">
        <f t="shared" ref="R3695:R3697" si="198">Q3695/C3695</f>
        <v>4332</v>
      </c>
      <c r="S3695" s="5">
        <v>0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0</v>
      </c>
      <c r="AD3695" s="5">
        <v>0</v>
      </c>
      <c r="AE3695" s="8">
        <v>273</v>
      </c>
      <c r="AF3695" s="5">
        <v>0</v>
      </c>
    </row>
    <row r="3696" spans="1:32" x14ac:dyDescent="0.25">
      <c r="A3696" s="2">
        <v>2009</v>
      </c>
      <c r="B3696" s="1" t="s">
        <v>31</v>
      </c>
      <c r="C3696" s="8">
        <v>272</v>
      </c>
      <c r="D3696" s="8">
        <v>37797</v>
      </c>
      <c r="E3696" s="8">
        <f t="shared" si="196"/>
        <v>11579.963235294119</v>
      </c>
      <c r="F3696" s="8">
        <v>363</v>
      </c>
      <c r="G3696" s="8">
        <v>0</v>
      </c>
      <c r="H3696" s="8">
        <v>0</v>
      </c>
      <c r="I3696" s="8">
        <v>0</v>
      </c>
      <c r="J3696" s="8">
        <v>0</v>
      </c>
      <c r="K3696" s="8">
        <v>0</v>
      </c>
      <c r="L3696" s="8">
        <v>8503</v>
      </c>
      <c r="M3696" s="8">
        <f t="shared" si="197"/>
        <v>31.261029411764707</v>
      </c>
      <c r="N3696" s="8">
        <v>21</v>
      </c>
      <c r="O3696" s="8">
        <v>0</v>
      </c>
      <c r="P3696" s="8">
        <v>0</v>
      </c>
      <c r="Q3696" s="8">
        <v>113563</v>
      </c>
      <c r="R3696" s="8">
        <f t="shared" si="198"/>
        <v>417.5110294117647</v>
      </c>
      <c r="S3696" s="5">
        <v>0</v>
      </c>
      <c r="T3696" s="5">
        <v>0</v>
      </c>
      <c r="U3696" s="5">
        <v>0</v>
      </c>
      <c r="V3696" s="5">
        <v>0</v>
      </c>
      <c r="W3696" s="5">
        <v>1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0</v>
      </c>
      <c r="AD3696" s="5">
        <v>0</v>
      </c>
      <c r="AE3696" s="8">
        <v>98610</v>
      </c>
      <c r="AF3696" s="5">
        <v>1</v>
      </c>
    </row>
    <row r="3697" spans="1:32" x14ac:dyDescent="0.25">
      <c r="A3697" s="2">
        <v>2009</v>
      </c>
      <c r="B3697" s="1" t="s">
        <v>31</v>
      </c>
      <c r="C3697" s="8">
        <v>875</v>
      </c>
      <c r="D3697" s="8">
        <v>154675</v>
      </c>
      <c r="E3697" s="8">
        <f t="shared" si="196"/>
        <v>14730.952380952382</v>
      </c>
      <c r="F3697" s="8">
        <v>0</v>
      </c>
      <c r="G3697" s="8">
        <v>0</v>
      </c>
      <c r="H3697" s="8">
        <v>0</v>
      </c>
      <c r="I3697" s="8">
        <v>121484</v>
      </c>
      <c r="J3697" s="8">
        <v>0</v>
      </c>
      <c r="K3697" s="8">
        <v>0</v>
      </c>
      <c r="L3697" s="8">
        <v>56177</v>
      </c>
      <c r="M3697" s="8">
        <f t="shared" si="197"/>
        <v>64.202285714285708</v>
      </c>
      <c r="N3697" s="8">
        <v>19</v>
      </c>
      <c r="O3697" s="8">
        <v>0</v>
      </c>
      <c r="P3697" s="8">
        <v>0</v>
      </c>
      <c r="Q3697" s="8">
        <v>731086</v>
      </c>
      <c r="R3697" s="8">
        <f t="shared" si="198"/>
        <v>835.52685714285712</v>
      </c>
      <c r="S3697" s="5">
        <v>0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1</v>
      </c>
      <c r="AB3697" s="5">
        <v>0</v>
      </c>
      <c r="AC3697" s="5">
        <v>0</v>
      </c>
      <c r="AD3697" s="5">
        <v>0</v>
      </c>
      <c r="AE3697" s="8">
        <v>1120852</v>
      </c>
      <c r="AF3697" s="5">
        <v>1</v>
      </c>
    </row>
    <row r="3698" spans="1:32" x14ac:dyDescent="0.25">
      <c r="A3698" s="2">
        <v>2009</v>
      </c>
      <c r="B3698" s="1" t="s">
        <v>31</v>
      </c>
      <c r="C3698" s="8">
        <v>1933</v>
      </c>
      <c r="D3698" s="8">
        <v>352771</v>
      </c>
      <c r="E3698" s="8">
        <v>15208.268667011554</v>
      </c>
      <c r="F3698" s="8">
        <v>2463</v>
      </c>
      <c r="G3698" s="8">
        <v>956</v>
      </c>
      <c r="H3698" s="8">
        <v>230</v>
      </c>
      <c r="I3698" s="8">
        <v>0</v>
      </c>
      <c r="J3698" s="8">
        <v>2486</v>
      </c>
      <c r="K3698" s="8">
        <v>1635</v>
      </c>
      <c r="L3698" s="8">
        <v>63442</v>
      </c>
      <c r="M3698" s="8">
        <v>32.82048629073978</v>
      </c>
      <c r="N3698" s="8">
        <v>151</v>
      </c>
      <c r="O3698" s="8">
        <v>40</v>
      </c>
      <c r="P3698" s="8">
        <v>0</v>
      </c>
      <c r="Q3698" s="8">
        <v>1371996</v>
      </c>
      <c r="R3698" s="8">
        <v>709.77547853078113</v>
      </c>
      <c r="S3698" s="5">
        <v>1</v>
      </c>
      <c r="T3698" s="5">
        <v>1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1</v>
      </c>
      <c r="AA3698" s="5">
        <v>0</v>
      </c>
      <c r="AB3698" s="5">
        <v>1</v>
      </c>
      <c r="AC3698" s="5">
        <v>1</v>
      </c>
      <c r="AD3698" s="5">
        <v>1</v>
      </c>
      <c r="AE3698" s="8">
        <v>1309669</v>
      </c>
      <c r="AF3698" s="5">
        <v>1</v>
      </c>
    </row>
    <row r="3699" spans="1:32" x14ac:dyDescent="0.25">
      <c r="A3699" s="2">
        <v>2009</v>
      </c>
      <c r="B3699" s="1" t="s">
        <v>30</v>
      </c>
      <c r="C3699" s="15">
        <v>30</v>
      </c>
      <c r="D3699" s="15">
        <v>2298</v>
      </c>
      <c r="E3699" s="8">
        <f t="shared" si="196"/>
        <v>6383.333333333333</v>
      </c>
      <c r="F3699" s="15">
        <v>2587</v>
      </c>
      <c r="G3699" s="15">
        <f>60+22</f>
        <v>82</v>
      </c>
      <c r="H3699" s="15">
        <v>60</v>
      </c>
      <c r="I3699" s="15">
        <v>0</v>
      </c>
      <c r="J3699" s="15">
        <v>0</v>
      </c>
      <c r="K3699" s="15">
        <v>0</v>
      </c>
      <c r="L3699" s="15">
        <v>2225</v>
      </c>
      <c r="M3699" s="8">
        <f t="shared" ref="M3699:M3762" si="199">L3699/C3699</f>
        <v>74.166666666666671</v>
      </c>
      <c r="N3699" s="15">
        <v>8</v>
      </c>
      <c r="O3699" s="15">
        <v>3</v>
      </c>
      <c r="P3699" s="15">
        <v>1</v>
      </c>
      <c r="Q3699" s="15">
        <v>9029</v>
      </c>
      <c r="R3699" s="8">
        <f t="shared" ref="R3699:R3762" si="200">Q3699/C3699</f>
        <v>300.96666666666664</v>
      </c>
      <c r="S3699" s="5">
        <v>1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1</v>
      </c>
      <c r="AA3699" s="5">
        <v>0</v>
      </c>
      <c r="AB3699" s="5">
        <v>0</v>
      </c>
      <c r="AC3699" s="5">
        <v>1</v>
      </c>
      <c r="AD3699" s="5">
        <v>0</v>
      </c>
      <c r="AE3699" s="15">
        <v>7587</v>
      </c>
      <c r="AF3699" s="5">
        <v>0</v>
      </c>
    </row>
    <row r="3700" spans="1:32" x14ac:dyDescent="0.25">
      <c r="A3700" s="2">
        <v>2009</v>
      </c>
      <c r="B3700" s="1" t="s">
        <v>35</v>
      </c>
      <c r="C3700" s="15">
        <v>40</v>
      </c>
      <c r="D3700" s="15">
        <v>1563</v>
      </c>
      <c r="E3700" s="8">
        <f t="shared" si="196"/>
        <v>3256.25</v>
      </c>
      <c r="F3700" s="15">
        <v>1546</v>
      </c>
      <c r="G3700" s="15">
        <f>108+116</f>
        <v>224</v>
      </c>
      <c r="H3700" s="15">
        <v>108</v>
      </c>
      <c r="I3700" s="15">
        <v>0</v>
      </c>
      <c r="J3700" s="15">
        <v>0</v>
      </c>
      <c r="K3700" s="15">
        <v>0</v>
      </c>
      <c r="L3700" s="15">
        <v>2242</v>
      </c>
      <c r="M3700" s="8">
        <f t="shared" si="199"/>
        <v>56.05</v>
      </c>
      <c r="N3700" s="15">
        <v>8</v>
      </c>
      <c r="O3700" s="15">
        <v>2</v>
      </c>
      <c r="P3700" s="15">
        <v>1</v>
      </c>
      <c r="Q3700" s="15">
        <v>9056</v>
      </c>
      <c r="R3700" s="8">
        <f t="shared" si="200"/>
        <v>226.4</v>
      </c>
      <c r="S3700" s="5">
        <v>1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1</v>
      </c>
      <c r="AA3700" s="5">
        <v>0</v>
      </c>
      <c r="AB3700" s="5">
        <v>0</v>
      </c>
      <c r="AC3700" s="5">
        <v>1</v>
      </c>
      <c r="AD3700" s="5">
        <v>0</v>
      </c>
      <c r="AE3700" s="15">
        <v>4057</v>
      </c>
      <c r="AF3700" s="5">
        <v>1</v>
      </c>
    </row>
    <row r="3701" spans="1:32" x14ac:dyDescent="0.25">
      <c r="A3701" s="2">
        <v>2009</v>
      </c>
      <c r="B3701" s="1" t="s">
        <v>30</v>
      </c>
      <c r="C3701" s="15">
        <v>32</v>
      </c>
      <c r="D3701" s="15">
        <v>2345</v>
      </c>
      <c r="E3701" s="8">
        <f t="shared" si="196"/>
        <v>6106.770833333333</v>
      </c>
      <c r="F3701" s="15">
        <v>3360</v>
      </c>
      <c r="G3701" s="15">
        <f>101+93</f>
        <v>194</v>
      </c>
      <c r="H3701" s="15">
        <v>101</v>
      </c>
      <c r="I3701" s="15">
        <v>0</v>
      </c>
      <c r="J3701" s="15">
        <v>0</v>
      </c>
      <c r="K3701" s="15">
        <v>0</v>
      </c>
      <c r="L3701" s="15">
        <v>2708</v>
      </c>
      <c r="M3701" s="8">
        <f t="shared" si="199"/>
        <v>84.625</v>
      </c>
      <c r="N3701" s="15">
        <v>8</v>
      </c>
      <c r="O3701" s="15">
        <v>3</v>
      </c>
      <c r="P3701" s="15">
        <v>1</v>
      </c>
      <c r="Q3701" s="15">
        <v>19995</v>
      </c>
      <c r="R3701" s="8">
        <f t="shared" si="200"/>
        <v>624.84375</v>
      </c>
      <c r="S3701" s="5">
        <v>1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1</v>
      </c>
      <c r="AA3701" s="5">
        <v>0</v>
      </c>
      <c r="AB3701" s="5">
        <v>0</v>
      </c>
      <c r="AC3701" s="5">
        <v>1</v>
      </c>
      <c r="AD3701" s="5">
        <v>0</v>
      </c>
      <c r="AE3701" s="15">
        <v>4376</v>
      </c>
      <c r="AF3701" s="5">
        <v>0</v>
      </c>
    </row>
    <row r="3702" spans="1:32" x14ac:dyDescent="0.25">
      <c r="A3702" s="2">
        <v>2009</v>
      </c>
      <c r="B3702" s="1" t="s">
        <v>30</v>
      </c>
      <c r="C3702" s="15">
        <v>15</v>
      </c>
      <c r="D3702" s="15">
        <v>402</v>
      </c>
      <c r="E3702" s="8">
        <f t="shared" si="196"/>
        <v>2233.3333333333335</v>
      </c>
      <c r="F3702" s="15">
        <v>1243</v>
      </c>
      <c r="G3702" s="15">
        <f>16+14</f>
        <v>30</v>
      </c>
      <c r="H3702" s="15">
        <v>16</v>
      </c>
      <c r="I3702" s="15">
        <v>0</v>
      </c>
      <c r="J3702" s="15">
        <v>0</v>
      </c>
      <c r="K3702" s="15">
        <v>0</v>
      </c>
      <c r="L3702" s="15">
        <v>3126</v>
      </c>
      <c r="M3702" s="8">
        <f t="shared" si="199"/>
        <v>208.4</v>
      </c>
      <c r="N3702" s="15">
        <v>9</v>
      </c>
      <c r="O3702" s="15">
        <v>2</v>
      </c>
      <c r="P3702" s="15">
        <v>0</v>
      </c>
      <c r="Q3702" s="15">
        <v>2059</v>
      </c>
      <c r="R3702" s="8">
        <f t="shared" si="200"/>
        <v>137.26666666666668</v>
      </c>
      <c r="S3702" s="5">
        <v>1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1</v>
      </c>
      <c r="AA3702" s="5">
        <v>0</v>
      </c>
      <c r="AB3702" s="5">
        <v>0</v>
      </c>
      <c r="AC3702" s="5">
        <v>1</v>
      </c>
      <c r="AD3702" s="5">
        <v>0</v>
      </c>
      <c r="AE3702" s="15">
        <v>492</v>
      </c>
      <c r="AF3702" s="5">
        <v>0</v>
      </c>
    </row>
    <row r="3703" spans="1:32" x14ac:dyDescent="0.25">
      <c r="A3703" s="2">
        <v>2009</v>
      </c>
      <c r="B3703" s="1" t="s">
        <v>35</v>
      </c>
      <c r="C3703" s="15">
        <v>38</v>
      </c>
      <c r="D3703" s="15">
        <v>3809</v>
      </c>
      <c r="E3703" s="8">
        <f t="shared" si="196"/>
        <v>8353.0701754385973</v>
      </c>
      <c r="F3703" s="15">
        <v>2502</v>
      </c>
      <c r="G3703" s="15">
        <f>160+203</f>
        <v>363</v>
      </c>
      <c r="H3703" s="15">
        <v>160</v>
      </c>
      <c r="I3703" s="15">
        <v>0</v>
      </c>
      <c r="J3703" s="15">
        <v>0</v>
      </c>
      <c r="K3703" s="15">
        <v>0</v>
      </c>
      <c r="L3703" s="15">
        <v>2349</v>
      </c>
      <c r="M3703" s="8">
        <f t="shared" si="199"/>
        <v>61.815789473684212</v>
      </c>
      <c r="N3703" s="15">
        <v>10</v>
      </c>
      <c r="O3703" s="15">
        <v>3</v>
      </c>
      <c r="P3703" s="15">
        <v>1</v>
      </c>
      <c r="Q3703" s="15">
        <v>14739</v>
      </c>
      <c r="R3703" s="8">
        <f t="shared" si="200"/>
        <v>387.86842105263156</v>
      </c>
      <c r="S3703" s="5">
        <v>1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1</v>
      </c>
      <c r="AA3703" s="5">
        <v>0</v>
      </c>
      <c r="AB3703" s="5">
        <v>0</v>
      </c>
      <c r="AC3703" s="5">
        <v>1</v>
      </c>
      <c r="AD3703" s="5">
        <v>0</v>
      </c>
      <c r="AE3703" s="15">
        <v>6746</v>
      </c>
      <c r="AF3703" s="5">
        <v>0</v>
      </c>
    </row>
    <row r="3704" spans="1:32" x14ac:dyDescent="0.25">
      <c r="A3704" s="2">
        <v>2009</v>
      </c>
      <c r="B3704" s="1" t="s">
        <v>31</v>
      </c>
      <c r="C3704" s="15">
        <v>143</v>
      </c>
      <c r="D3704" s="15">
        <v>16681</v>
      </c>
      <c r="E3704" s="8">
        <f t="shared" si="196"/>
        <v>9720.862470862472</v>
      </c>
      <c r="F3704" s="15">
        <v>3770</v>
      </c>
      <c r="G3704" s="15">
        <f>430+593</f>
        <v>1023</v>
      </c>
      <c r="H3704" s="15">
        <v>430</v>
      </c>
      <c r="I3704" s="15">
        <v>0</v>
      </c>
      <c r="J3704" s="15">
        <v>0</v>
      </c>
      <c r="K3704" s="15">
        <v>0</v>
      </c>
      <c r="L3704" s="15">
        <v>2211</v>
      </c>
      <c r="M3704" s="8">
        <f t="shared" si="199"/>
        <v>15.461538461538462</v>
      </c>
      <c r="N3704" s="15">
        <v>16</v>
      </c>
      <c r="O3704" s="15">
        <v>4</v>
      </c>
      <c r="P3704" s="15">
        <v>5</v>
      </c>
      <c r="Q3704" s="15">
        <v>90606</v>
      </c>
      <c r="R3704" s="8">
        <f t="shared" si="200"/>
        <v>633.60839160839157</v>
      </c>
      <c r="S3704" s="5">
        <v>1</v>
      </c>
      <c r="T3704" s="5">
        <v>1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1</v>
      </c>
      <c r="AA3704" s="5">
        <v>0</v>
      </c>
      <c r="AB3704" s="5">
        <v>0</v>
      </c>
      <c r="AC3704" s="5">
        <v>1</v>
      </c>
      <c r="AD3704" s="5">
        <v>0</v>
      </c>
      <c r="AE3704" s="15">
        <v>56080</v>
      </c>
      <c r="AF3704" s="5">
        <v>0</v>
      </c>
    </row>
    <row r="3705" spans="1:32" x14ac:dyDescent="0.25">
      <c r="A3705" s="2">
        <v>2009</v>
      </c>
      <c r="B3705" s="1" t="s">
        <v>35</v>
      </c>
      <c r="C3705" s="15">
        <v>7</v>
      </c>
      <c r="D3705" s="15">
        <v>482</v>
      </c>
      <c r="E3705" s="8">
        <f t="shared" si="196"/>
        <v>5738.0952380952376</v>
      </c>
      <c r="F3705" s="15">
        <v>1472</v>
      </c>
      <c r="G3705" s="15">
        <v>0</v>
      </c>
      <c r="H3705" s="15">
        <v>0</v>
      </c>
      <c r="I3705" s="15">
        <v>0</v>
      </c>
      <c r="J3705" s="15">
        <v>0</v>
      </c>
      <c r="K3705" s="15">
        <v>0</v>
      </c>
      <c r="L3705" s="15">
        <v>275</v>
      </c>
      <c r="M3705" s="8">
        <f t="shared" si="199"/>
        <v>39.285714285714285</v>
      </c>
      <c r="N3705" s="15">
        <v>3</v>
      </c>
      <c r="O3705" s="15">
        <v>0</v>
      </c>
      <c r="P3705" s="15">
        <v>0</v>
      </c>
      <c r="Q3705" s="15">
        <v>14087</v>
      </c>
      <c r="R3705" s="8">
        <f t="shared" si="200"/>
        <v>2012.4285714285713</v>
      </c>
      <c r="S3705" s="5">
        <v>1</v>
      </c>
      <c r="T3705" s="5">
        <v>0</v>
      </c>
      <c r="U3705" s="5">
        <v>1</v>
      </c>
      <c r="V3705" s="5">
        <v>1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15">
        <v>654</v>
      </c>
      <c r="AF3705" s="5">
        <v>0</v>
      </c>
    </row>
    <row r="3706" spans="1:32" x14ac:dyDescent="0.25">
      <c r="A3706" s="2">
        <v>2009</v>
      </c>
      <c r="B3706" s="1" t="s">
        <v>30</v>
      </c>
      <c r="C3706" s="15">
        <v>23</v>
      </c>
      <c r="D3706" s="15">
        <v>1007</v>
      </c>
      <c r="E3706" s="8">
        <f t="shared" si="196"/>
        <v>3648.5507246376806</v>
      </c>
      <c r="F3706" s="15">
        <v>2665</v>
      </c>
      <c r="G3706" s="15">
        <f>200+129</f>
        <v>329</v>
      </c>
      <c r="H3706" s="15">
        <v>200</v>
      </c>
      <c r="I3706" s="15">
        <f>35+149</f>
        <v>184</v>
      </c>
      <c r="J3706" s="15">
        <v>0</v>
      </c>
      <c r="K3706" s="15">
        <v>0</v>
      </c>
      <c r="L3706" s="15">
        <v>2442</v>
      </c>
      <c r="M3706" s="8">
        <f t="shared" si="199"/>
        <v>106.17391304347827</v>
      </c>
      <c r="N3706" s="15">
        <v>10</v>
      </c>
      <c r="O3706" s="15">
        <v>2</v>
      </c>
      <c r="P3706" s="15">
        <v>2</v>
      </c>
      <c r="Q3706" s="15">
        <v>19651</v>
      </c>
      <c r="R3706" s="8">
        <f t="shared" si="200"/>
        <v>854.39130434782612</v>
      </c>
      <c r="S3706" s="5">
        <v>1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1</v>
      </c>
      <c r="AA3706" s="5">
        <v>1</v>
      </c>
      <c r="AB3706" s="5">
        <v>0</v>
      </c>
      <c r="AC3706" s="5">
        <v>1</v>
      </c>
      <c r="AD3706" s="5">
        <v>0</v>
      </c>
      <c r="AE3706" s="15">
        <v>5300</v>
      </c>
      <c r="AF3706" s="5">
        <v>0</v>
      </c>
    </row>
    <row r="3707" spans="1:32" x14ac:dyDescent="0.25">
      <c r="A3707" s="2">
        <v>2009</v>
      </c>
      <c r="B3707" s="1" t="s">
        <v>35</v>
      </c>
      <c r="C3707" s="15">
        <v>54</v>
      </c>
      <c r="D3707" s="15">
        <v>2799</v>
      </c>
      <c r="E3707" s="8">
        <f t="shared" si="196"/>
        <v>4319.4444444444443</v>
      </c>
      <c r="F3707" s="15">
        <v>2229</v>
      </c>
      <c r="G3707" s="15">
        <f>271+179</f>
        <v>450</v>
      </c>
      <c r="H3707" s="15">
        <v>271</v>
      </c>
      <c r="I3707" s="15">
        <v>0</v>
      </c>
      <c r="J3707" s="15">
        <v>0</v>
      </c>
      <c r="K3707" s="15">
        <v>0</v>
      </c>
      <c r="L3707" s="15">
        <v>4381</v>
      </c>
      <c r="M3707" s="8">
        <f t="shared" si="199"/>
        <v>81.129629629629633</v>
      </c>
      <c r="N3707" s="15">
        <v>16</v>
      </c>
      <c r="O3707" s="15">
        <v>4</v>
      </c>
      <c r="P3707" s="15">
        <v>3</v>
      </c>
      <c r="Q3707" s="15">
        <v>25911</v>
      </c>
      <c r="R3707" s="8">
        <f t="shared" si="200"/>
        <v>479.83333333333331</v>
      </c>
      <c r="S3707" s="5">
        <v>1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1</v>
      </c>
      <c r="AA3707" s="5">
        <v>0</v>
      </c>
      <c r="AB3707" s="5">
        <v>0</v>
      </c>
      <c r="AC3707" s="5">
        <v>1</v>
      </c>
      <c r="AD3707" s="5">
        <v>0</v>
      </c>
      <c r="AE3707" s="15">
        <v>11838</v>
      </c>
      <c r="AF3707" s="5">
        <v>0</v>
      </c>
    </row>
    <row r="3708" spans="1:32" x14ac:dyDescent="0.25">
      <c r="A3708" s="2">
        <v>2009</v>
      </c>
      <c r="B3708" s="1" t="s">
        <v>29</v>
      </c>
      <c r="C3708" s="15">
        <v>45</v>
      </c>
      <c r="D3708" s="15">
        <v>3039</v>
      </c>
      <c r="E3708" s="8">
        <f t="shared" si="196"/>
        <v>5627.7777777777774</v>
      </c>
      <c r="F3708" s="15">
        <v>2369</v>
      </c>
      <c r="G3708" s="15">
        <f>113+62</f>
        <v>175</v>
      </c>
      <c r="H3708" s="15">
        <v>62</v>
      </c>
      <c r="I3708" s="15">
        <v>0</v>
      </c>
      <c r="J3708" s="15">
        <v>0</v>
      </c>
      <c r="K3708" s="15">
        <v>0</v>
      </c>
      <c r="L3708" s="15">
        <v>2644</v>
      </c>
      <c r="M3708" s="8">
        <f t="shared" si="199"/>
        <v>58.755555555555553</v>
      </c>
      <c r="N3708" s="15">
        <v>8</v>
      </c>
      <c r="O3708" s="15">
        <v>1</v>
      </c>
      <c r="P3708" s="15">
        <v>1</v>
      </c>
      <c r="Q3708" s="15">
        <v>7289</v>
      </c>
      <c r="R3708" s="8">
        <f t="shared" si="200"/>
        <v>161.97777777777779</v>
      </c>
      <c r="S3708" s="5">
        <v>1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1</v>
      </c>
      <c r="AA3708" s="5">
        <v>0</v>
      </c>
      <c r="AB3708" s="5">
        <v>0</v>
      </c>
      <c r="AC3708" s="5">
        <v>1</v>
      </c>
      <c r="AD3708" s="5">
        <v>0</v>
      </c>
      <c r="AE3708" s="15">
        <v>8949</v>
      </c>
      <c r="AF3708" s="5">
        <v>0</v>
      </c>
    </row>
    <row r="3709" spans="1:32" x14ac:dyDescent="0.25">
      <c r="A3709" s="2">
        <v>2009</v>
      </c>
      <c r="B3709" s="1" t="s">
        <v>29</v>
      </c>
      <c r="C3709" s="15">
        <v>18</v>
      </c>
      <c r="D3709" s="15">
        <v>1142</v>
      </c>
      <c r="E3709" s="8">
        <f t="shared" si="196"/>
        <v>5287.0370370370374</v>
      </c>
      <c r="F3709" s="15">
        <v>760</v>
      </c>
      <c r="G3709" s="15">
        <f>80+63</f>
        <v>143</v>
      </c>
      <c r="H3709" s="15">
        <v>80</v>
      </c>
      <c r="I3709" s="15">
        <v>0</v>
      </c>
      <c r="J3709" s="15">
        <v>0</v>
      </c>
      <c r="K3709" s="15">
        <v>0</v>
      </c>
      <c r="L3709" s="15">
        <v>855</v>
      </c>
      <c r="M3709" s="8">
        <f t="shared" si="199"/>
        <v>47.5</v>
      </c>
      <c r="N3709" s="15">
        <v>2</v>
      </c>
      <c r="O3709" s="15">
        <v>2</v>
      </c>
      <c r="P3709" s="15">
        <v>0</v>
      </c>
      <c r="Q3709" s="15">
        <v>3499</v>
      </c>
      <c r="R3709" s="8">
        <f t="shared" si="200"/>
        <v>194.38888888888889</v>
      </c>
      <c r="S3709" s="5">
        <v>1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1</v>
      </c>
      <c r="AA3709" s="5">
        <v>0</v>
      </c>
      <c r="AB3709" s="5">
        <v>0</v>
      </c>
      <c r="AC3709" s="5">
        <v>1</v>
      </c>
      <c r="AD3709" s="5">
        <v>0</v>
      </c>
      <c r="AE3709" s="15">
        <v>4347</v>
      </c>
      <c r="AF3709" s="5">
        <v>0</v>
      </c>
    </row>
    <row r="3710" spans="1:32" x14ac:dyDescent="0.25">
      <c r="A3710" s="2">
        <v>2009</v>
      </c>
      <c r="B3710" s="1" t="s">
        <v>29</v>
      </c>
      <c r="C3710" s="15">
        <v>48</v>
      </c>
      <c r="D3710" s="15">
        <v>3078</v>
      </c>
      <c r="E3710" s="8">
        <f t="shared" si="196"/>
        <v>5343.75</v>
      </c>
      <c r="F3710" s="15">
        <v>1981</v>
      </c>
      <c r="G3710" s="15">
        <f>200+360</f>
        <v>560</v>
      </c>
      <c r="H3710" s="15">
        <v>200</v>
      </c>
      <c r="I3710" s="15">
        <v>0</v>
      </c>
      <c r="J3710" s="15">
        <v>0</v>
      </c>
      <c r="K3710" s="15">
        <v>0</v>
      </c>
      <c r="L3710" s="15">
        <v>3992</v>
      </c>
      <c r="M3710" s="8">
        <f t="shared" si="199"/>
        <v>83.166666666666671</v>
      </c>
      <c r="N3710" s="15">
        <v>11</v>
      </c>
      <c r="O3710" s="15">
        <v>2</v>
      </c>
      <c r="P3710" s="15">
        <v>2</v>
      </c>
      <c r="Q3710" s="15">
        <v>13541</v>
      </c>
      <c r="R3710" s="8">
        <f t="shared" si="200"/>
        <v>282.10416666666669</v>
      </c>
      <c r="S3710" s="5">
        <v>1</v>
      </c>
      <c r="T3710" s="5">
        <v>0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  <c r="Z3710" s="5">
        <v>1</v>
      </c>
      <c r="AA3710" s="5">
        <v>0</v>
      </c>
      <c r="AB3710" s="5">
        <v>0</v>
      </c>
      <c r="AC3710" s="5">
        <v>1</v>
      </c>
      <c r="AD3710" s="5">
        <v>0</v>
      </c>
      <c r="AE3710" s="15">
        <v>5829</v>
      </c>
      <c r="AF3710" s="5">
        <v>0</v>
      </c>
    </row>
    <row r="3711" spans="1:32" x14ac:dyDescent="0.25">
      <c r="A3711" s="2">
        <v>2009</v>
      </c>
      <c r="B3711" s="1" t="s">
        <v>29</v>
      </c>
      <c r="C3711" s="15">
        <v>19</v>
      </c>
      <c r="D3711" s="15">
        <v>1011</v>
      </c>
      <c r="E3711" s="8">
        <f t="shared" si="196"/>
        <v>4434.2105263157891</v>
      </c>
      <c r="F3711" s="15">
        <v>908</v>
      </c>
      <c r="G3711" s="15">
        <f>86+50</f>
        <v>136</v>
      </c>
      <c r="H3711" s="15">
        <v>86</v>
      </c>
      <c r="I3711" s="15">
        <v>0</v>
      </c>
      <c r="J3711" s="15">
        <v>0</v>
      </c>
      <c r="K3711" s="15">
        <v>0</v>
      </c>
      <c r="L3711" s="15">
        <v>240</v>
      </c>
      <c r="M3711" s="8">
        <f t="shared" si="199"/>
        <v>12.631578947368421</v>
      </c>
      <c r="N3711" s="15">
        <v>3</v>
      </c>
      <c r="O3711" s="15">
        <v>0</v>
      </c>
      <c r="P3711" s="15">
        <v>0</v>
      </c>
      <c r="Q3711" s="15">
        <v>1568</v>
      </c>
      <c r="R3711" s="8">
        <f t="shared" si="200"/>
        <v>82.526315789473685</v>
      </c>
      <c r="S3711" s="5">
        <v>0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1</v>
      </c>
      <c r="AA3711" s="5">
        <v>0</v>
      </c>
      <c r="AB3711" s="5">
        <v>0</v>
      </c>
      <c r="AC3711" s="5">
        <v>1</v>
      </c>
      <c r="AD3711" s="5">
        <v>0</v>
      </c>
      <c r="AE3711" s="15">
        <v>1961</v>
      </c>
      <c r="AF3711" s="5">
        <v>0</v>
      </c>
    </row>
    <row r="3712" spans="1:32" x14ac:dyDescent="0.25">
      <c r="A3712" s="2">
        <v>2009</v>
      </c>
      <c r="B3712" s="1" t="s">
        <v>30</v>
      </c>
      <c r="C3712" s="8">
        <v>6</v>
      </c>
      <c r="D3712" s="8">
        <v>205</v>
      </c>
      <c r="E3712" s="8">
        <f t="shared" si="196"/>
        <v>2847.2222222222222</v>
      </c>
      <c r="F3712" s="8">
        <v>2333</v>
      </c>
      <c r="G3712" s="8">
        <v>0</v>
      </c>
      <c r="H3712" s="8">
        <v>0</v>
      </c>
      <c r="I3712" s="8">
        <v>0</v>
      </c>
      <c r="J3712" s="8">
        <v>0</v>
      </c>
      <c r="K3712" s="8">
        <v>0</v>
      </c>
      <c r="L3712" s="8">
        <v>2360</v>
      </c>
      <c r="M3712" s="8">
        <f t="shared" si="199"/>
        <v>393.33333333333331</v>
      </c>
      <c r="N3712" s="8">
        <v>9</v>
      </c>
      <c r="O3712" s="8">
        <v>3</v>
      </c>
      <c r="P3712" s="8">
        <v>1</v>
      </c>
      <c r="Q3712" s="8">
        <v>2541</v>
      </c>
      <c r="R3712" s="8">
        <f t="shared" si="200"/>
        <v>423.5</v>
      </c>
      <c r="S3712" s="5">
        <v>1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0</v>
      </c>
      <c r="AD3712" s="5">
        <v>0</v>
      </c>
      <c r="AE3712" s="8">
        <v>420</v>
      </c>
      <c r="AF3712" s="5">
        <v>0</v>
      </c>
    </row>
    <row r="3713" spans="1:32" x14ac:dyDescent="0.25">
      <c r="A3713" s="2">
        <v>2009</v>
      </c>
      <c r="B3713" s="1" t="s">
        <v>30</v>
      </c>
      <c r="C3713" s="8">
        <v>24</v>
      </c>
      <c r="D3713" s="8">
        <v>1196</v>
      </c>
      <c r="E3713" s="8">
        <f t="shared" si="196"/>
        <v>4152.7777777777783</v>
      </c>
      <c r="F3713" s="8">
        <v>2262</v>
      </c>
      <c r="G3713" s="8">
        <v>162</v>
      </c>
      <c r="H3713" s="8">
        <v>119</v>
      </c>
      <c r="I3713" s="8">
        <v>0</v>
      </c>
      <c r="J3713" s="8">
        <v>0</v>
      </c>
      <c r="K3713" s="8">
        <v>0</v>
      </c>
      <c r="L3713" s="8">
        <v>2115</v>
      </c>
      <c r="M3713" s="8">
        <f t="shared" si="199"/>
        <v>88.125</v>
      </c>
      <c r="N3713" s="8">
        <v>9</v>
      </c>
      <c r="O3713" s="8">
        <v>0</v>
      </c>
      <c r="P3713" s="8">
        <v>0</v>
      </c>
      <c r="Q3713" s="8">
        <v>5501</v>
      </c>
      <c r="R3713" s="8">
        <f t="shared" si="200"/>
        <v>229.20833333333334</v>
      </c>
      <c r="S3713" s="5">
        <v>1</v>
      </c>
      <c r="T3713" s="5">
        <v>0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  <c r="Z3713" s="5">
        <v>1</v>
      </c>
      <c r="AA3713" s="5">
        <v>0</v>
      </c>
      <c r="AB3713" s="5">
        <v>0</v>
      </c>
      <c r="AC3713" s="5">
        <v>1</v>
      </c>
      <c r="AD3713" s="5">
        <v>0</v>
      </c>
      <c r="AE3713" s="8">
        <v>3037</v>
      </c>
      <c r="AF3713" s="5">
        <v>0</v>
      </c>
    </row>
    <row r="3714" spans="1:32" x14ac:dyDescent="0.25">
      <c r="A3714" s="2">
        <v>2009</v>
      </c>
      <c r="B3714" s="1" t="s">
        <v>30</v>
      </c>
      <c r="C3714" s="8">
        <v>10</v>
      </c>
      <c r="D3714" s="8">
        <v>540</v>
      </c>
      <c r="E3714" s="8">
        <f t="shared" si="196"/>
        <v>4500</v>
      </c>
      <c r="F3714" s="8">
        <v>2578</v>
      </c>
      <c r="G3714" s="8">
        <v>0</v>
      </c>
      <c r="H3714" s="8">
        <v>0</v>
      </c>
      <c r="I3714" s="8">
        <v>0</v>
      </c>
      <c r="J3714" s="8">
        <v>0</v>
      </c>
      <c r="K3714" s="8">
        <v>0</v>
      </c>
      <c r="L3714" s="8">
        <v>317</v>
      </c>
      <c r="M3714" s="8">
        <f t="shared" si="199"/>
        <v>31.7</v>
      </c>
      <c r="N3714" s="8">
        <v>2</v>
      </c>
      <c r="O3714" s="8">
        <v>0</v>
      </c>
      <c r="P3714" s="8">
        <v>0</v>
      </c>
      <c r="Q3714" s="8">
        <v>1908</v>
      </c>
      <c r="R3714" s="8">
        <f t="shared" si="200"/>
        <v>190.8</v>
      </c>
      <c r="S3714" s="5">
        <v>0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0</v>
      </c>
      <c r="AD3714" s="5">
        <v>0</v>
      </c>
      <c r="AE3714" s="8">
        <v>98</v>
      </c>
      <c r="AF3714" s="5">
        <v>0</v>
      </c>
    </row>
    <row r="3715" spans="1:32" x14ac:dyDescent="0.25">
      <c r="A3715" s="2">
        <v>2009</v>
      </c>
      <c r="B3715" s="1" t="s">
        <v>30</v>
      </c>
      <c r="C3715" s="8">
        <v>22</v>
      </c>
      <c r="D3715" s="8">
        <v>303</v>
      </c>
      <c r="E3715" s="8">
        <f t="shared" si="196"/>
        <v>1147.7272727272727</v>
      </c>
      <c r="F3715" s="8">
        <v>3247</v>
      </c>
      <c r="G3715" s="8">
        <v>80</v>
      </c>
      <c r="H3715" s="8">
        <v>46</v>
      </c>
      <c r="I3715" s="8">
        <v>0</v>
      </c>
      <c r="J3715" s="8">
        <v>0</v>
      </c>
      <c r="K3715" s="8">
        <v>0</v>
      </c>
      <c r="L3715" s="8">
        <v>2419</v>
      </c>
      <c r="M3715" s="8">
        <f t="shared" si="199"/>
        <v>109.95454545454545</v>
      </c>
      <c r="N3715" s="8">
        <v>7</v>
      </c>
      <c r="O3715" s="8">
        <v>4</v>
      </c>
      <c r="P3715" s="8">
        <v>3</v>
      </c>
      <c r="Q3715" s="8">
        <v>14338</v>
      </c>
      <c r="R3715" s="8">
        <f t="shared" si="200"/>
        <v>651.72727272727275</v>
      </c>
      <c r="S3715" s="5">
        <v>1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1</v>
      </c>
      <c r="AA3715" s="5">
        <v>0</v>
      </c>
      <c r="AB3715" s="5">
        <v>0</v>
      </c>
      <c r="AC3715" s="5">
        <v>1</v>
      </c>
      <c r="AD3715" s="5">
        <v>0</v>
      </c>
      <c r="AE3715" s="8">
        <v>992</v>
      </c>
      <c r="AF3715" s="5">
        <v>0</v>
      </c>
    </row>
    <row r="3716" spans="1:32" x14ac:dyDescent="0.25">
      <c r="A3716" s="2">
        <v>2009</v>
      </c>
      <c r="B3716" s="1" t="s">
        <v>30</v>
      </c>
      <c r="C3716" s="8">
        <v>17</v>
      </c>
      <c r="D3716" s="8">
        <v>835</v>
      </c>
      <c r="E3716" s="8">
        <f t="shared" si="196"/>
        <v>4093.1372549019611</v>
      </c>
      <c r="F3716" s="8">
        <v>1616</v>
      </c>
      <c r="G3716" s="8">
        <v>143</v>
      </c>
      <c r="H3716" s="8">
        <v>121</v>
      </c>
      <c r="I3716" s="8">
        <v>0</v>
      </c>
      <c r="J3716" s="8">
        <v>0</v>
      </c>
      <c r="K3716" s="8">
        <v>0</v>
      </c>
      <c r="L3716" s="8">
        <v>2000</v>
      </c>
      <c r="M3716" s="8">
        <f t="shared" si="199"/>
        <v>117.64705882352941</v>
      </c>
      <c r="N3716" s="8">
        <v>10</v>
      </c>
      <c r="O3716" s="8">
        <v>2</v>
      </c>
      <c r="P3716" s="8">
        <v>1</v>
      </c>
      <c r="Q3716" s="8">
        <v>5341</v>
      </c>
      <c r="R3716" s="8">
        <f t="shared" si="200"/>
        <v>314.1764705882353</v>
      </c>
      <c r="S3716" s="5">
        <v>1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1</v>
      </c>
      <c r="AA3716" s="5">
        <v>0</v>
      </c>
      <c r="AB3716" s="5">
        <v>0</v>
      </c>
      <c r="AC3716" s="5">
        <v>1</v>
      </c>
      <c r="AD3716" s="5">
        <v>0</v>
      </c>
      <c r="AE3716" s="8">
        <v>1601</v>
      </c>
      <c r="AF3716" s="5">
        <v>0</v>
      </c>
    </row>
    <row r="3717" spans="1:32" x14ac:dyDescent="0.25">
      <c r="A3717" s="2">
        <v>2009</v>
      </c>
      <c r="B3717" s="1" t="s">
        <v>30</v>
      </c>
      <c r="C3717" s="8">
        <v>8</v>
      </c>
      <c r="D3717" s="8">
        <v>381</v>
      </c>
      <c r="E3717" s="8">
        <f t="shared" si="196"/>
        <v>3968.75</v>
      </c>
      <c r="F3717" s="8">
        <v>2429</v>
      </c>
      <c r="G3717" s="8">
        <v>0</v>
      </c>
      <c r="H3717" s="8">
        <v>0</v>
      </c>
      <c r="I3717" s="8">
        <v>0</v>
      </c>
      <c r="J3717" s="8">
        <v>0</v>
      </c>
      <c r="K3717" s="8">
        <v>0</v>
      </c>
      <c r="L3717" s="8">
        <v>2240</v>
      </c>
      <c r="M3717" s="8">
        <f t="shared" si="199"/>
        <v>280</v>
      </c>
      <c r="N3717" s="8">
        <v>6</v>
      </c>
      <c r="O3717" s="8">
        <v>1</v>
      </c>
      <c r="P3717" s="8">
        <v>0</v>
      </c>
      <c r="Q3717" s="8">
        <v>9264</v>
      </c>
      <c r="R3717" s="8">
        <f t="shared" si="200"/>
        <v>1158</v>
      </c>
      <c r="S3717" s="5">
        <v>1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0</v>
      </c>
      <c r="AD3717" s="5">
        <v>0</v>
      </c>
      <c r="AE3717" s="8">
        <v>789</v>
      </c>
      <c r="AF3717" s="5">
        <v>0</v>
      </c>
    </row>
    <row r="3718" spans="1:32" x14ac:dyDescent="0.25">
      <c r="A3718" s="2">
        <v>2009</v>
      </c>
      <c r="B3718" s="1" t="s">
        <v>30</v>
      </c>
      <c r="C3718" s="8">
        <v>82</v>
      </c>
      <c r="D3718" s="8">
        <v>6804</v>
      </c>
      <c r="E3718" s="8">
        <f t="shared" ref="E3718:E3770" si="201">D3718/C3718*1000/12</f>
        <v>6914.6341463414637</v>
      </c>
      <c r="F3718" s="8">
        <v>2804</v>
      </c>
      <c r="G3718" s="8">
        <v>818</v>
      </c>
      <c r="H3718" s="8">
        <v>372</v>
      </c>
      <c r="I3718" s="8">
        <v>0</v>
      </c>
      <c r="J3718" s="8">
        <v>0</v>
      </c>
      <c r="K3718" s="8">
        <v>0</v>
      </c>
      <c r="L3718" s="8">
        <v>5289</v>
      </c>
      <c r="M3718" s="8">
        <f t="shared" si="199"/>
        <v>64.5</v>
      </c>
      <c r="N3718" s="8">
        <v>18</v>
      </c>
      <c r="O3718" s="8">
        <v>4</v>
      </c>
      <c r="P3718" s="8">
        <v>1</v>
      </c>
      <c r="Q3718" s="8">
        <v>26452</v>
      </c>
      <c r="R3718" s="8">
        <f t="shared" si="200"/>
        <v>322.58536585365852</v>
      </c>
      <c r="S3718" s="5">
        <v>1</v>
      </c>
      <c r="T3718" s="5">
        <v>0</v>
      </c>
      <c r="U3718" s="5">
        <v>1</v>
      </c>
      <c r="V3718" s="5">
        <v>0</v>
      </c>
      <c r="W3718" s="5">
        <v>0</v>
      </c>
      <c r="X3718" s="5">
        <v>0</v>
      </c>
      <c r="Y3718" s="5">
        <v>0</v>
      </c>
      <c r="Z3718" s="5">
        <v>1</v>
      </c>
      <c r="AA3718" s="5">
        <v>0</v>
      </c>
      <c r="AB3718" s="5">
        <v>0</v>
      </c>
      <c r="AC3718" s="5">
        <v>1</v>
      </c>
      <c r="AD3718" s="5">
        <v>0</v>
      </c>
      <c r="AE3718" s="8">
        <v>13959</v>
      </c>
      <c r="AF3718" s="5">
        <v>0</v>
      </c>
    </row>
    <row r="3719" spans="1:32" x14ac:dyDescent="0.25">
      <c r="A3719" s="2">
        <v>2009</v>
      </c>
      <c r="B3719" s="1" t="s">
        <v>30</v>
      </c>
      <c r="C3719" s="8">
        <v>4</v>
      </c>
      <c r="D3719" s="8">
        <v>82</v>
      </c>
      <c r="E3719" s="8">
        <f t="shared" si="201"/>
        <v>1708.3333333333333</v>
      </c>
      <c r="F3719" s="8">
        <v>1657</v>
      </c>
      <c r="G3719" s="8">
        <v>0</v>
      </c>
      <c r="H3719" s="8">
        <v>0</v>
      </c>
      <c r="I3719" s="8">
        <v>0</v>
      </c>
      <c r="J3719" s="8">
        <v>0</v>
      </c>
      <c r="K3719" s="8">
        <v>0</v>
      </c>
      <c r="L3719" s="8">
        <v>1215</v>
      </c>
      <c r="M3719" s="8">
        <f t="shared" si="199"/>
        <v>303.75</v>
      </c>
      <c r="N3719" s="8">
        <v>4</v>
      </c>
      <c r="O3719" s="8">
        <v>0</v>
      </c>
      <c r="P3719" s="8">
        <v>1</v>
      </c>
      <c r="Q3719" s="8">
        <v>3015</v>
      </c>
      <c r="R3719" s="8">
        <f t="shared" si="200"/>
        <v>753.75</v>
      </c>
      <c r="S3719" s="5">
        <v>1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0</v>
      </c>
      <c r="AD3719" s="5">
        <v>0</v>
      </c>
      <c r="AE3719" s="8">
        <v>57</v>
      </c>
      <c r="AF3719" s="5">
        <v>1</v>
      </c>
    </row>
    <row r="3720" spans="1:32" x14ac:dyDescent="0.25">
      <c r="A3720" s="2">
        <v>2009</v>
      </c>
      <c r="B3720" s="1" t="s">
        <v>30</v>
      </c>
      <c r="C3720" s="8">
        <v>15</v>
      </c>
      <c r="D3720" s="8">
        <v>810</v>
      </c>
      <c r="E3720" s="8">
        <f t="shared" si="201"/>
        <v>4500</v>
      </c>
      <c r="F3720" s="8">
        <v>1531</v>
      </c>
      <c r="G3720" s="8">
        <v>205</v>
      </c>
      <c r="H3720" s="8">
        <v>0</v>
      </c>
      <c r="I3720" s="8">
        <v>0</v>
      </c>
      <c r="J3720" s="8">
        <v>0</v>
      </c>
      <c r="K3720" s="8">
        <v>0</v>
      </c>
      <c r="L3720" s="8">
        <v>4722</v>
      </c>
      <c r="M3720" s="8">
        <f t="shared" si="199"/>
        <v>314.8</v>
      </c>
      <c r="N3720" s="8">
        <v>23</v>
      </c>
      <c r="O3720" s="8">
        <v>2</v>
      </c>
      <c r="P3720" s="8">
        <v>1</v>
      </c>
      <c r="Q3720" s="8">
        <v>9216</v>
      </c>
      <c r="R3720" s="8">
        <f t="shared" si="200"/>
        <v>614.4</v>
      </c>
      <c r="S3720" s="5">
        <v>1</v>
      </c>
      <c r="T3720" s="5">
        <v>0</v>
      </c>
      <c r="U3720" s="5">
        <v>1</v>
      </c>
      <c r="V3720" s="5">
        <v>0</v>
      </c>
      <c r="W3720" s="5">
        <v>0</v>
      </c>
      <c r="X3720" s="5">
        <v>0</v>
      </c>
      <c r="Y3720" s="5">
        <v>0</v>
      </c>
      <c r="Z3720" s="5">
        <v>1</v>
      </c>
      <c r="AA3720" s="5">
        <v>0</v>
      </c>
      <c r="AB3720" s="5">
        <v>0</v>
      </c>
      <c r="AC3720" s="5">
        <v>0</v>
      </c>
      <c r="AD3720" s="5">
        <v>0</v>
      </c>
      <c r="AE3720" s="8">
        <v>1389</v>
      </c>
      <c r="AF3720" s="5">
        <v>1</v>
      </c>
    </row>
    <row r="3721" spans="1:32" x14ac:dyDescent="0.25">
      <c r="A3721" s="2">
        <v>2009</v>
      </c>
      <c r="B3721" s="1" t="s">
        <v>30</v>
      </c>
      <c r="C3721" s="8">
        <v>12</v>
      </c>
      <c r="D3721" s="8">
        <v>697</v>
      </c>
      <c r="E3721" s="8">
        <f t="shared" si="201"/>
        <v>4840.2777777777783</v>
      </c>
      <c r="F3721" s="8">
        <v>4491</v>
      </c>
      <c r="G3721" s="8">
        <v>50</v>
      </c>
      <c r="H3721" s="8">
        <v>0</v>
      </c>
      <c r="I3721" s="8">
        <v>0</v>
      </c>
      <c r="J3721" s="8">
        <v>0</v>
      </c>
      <c r="K3721" s="8">
        <v>0</v>
      </c>
      <c r="L3721" s="8">
        <v>2138</v>
      </c>
      <c r="M3721" s="8">
        <f t="shared" si="199"/>
        <v>178.16666666666666</v>
      </c>
      <c r="N3721" s="8">
        <v>7</v>
      </c>
      <c r="O3721" s="8">
        <v>2</v>
      </c>
      <c r="P3721" s="8">
        <v>2</v>
      </c>
      <c r="Q3721" s="8">
        <v>4201</v>
      </c>
      <c r="R3721" s="8">
        <f t="shared" si="200"/>
        <v>350.08333333333331</v>
      </c>
      <c r="S3721" s="5">
        <v>1</v>
      </c>
      <c r="T3721" s="5">
        <v>0</v>
      </c>
      <c r="U3721" s="5">
        <v>1</v>
      </c>
      <c r="V3721" s="5">
        <v>0</v>
      </c>
      <c r="W3721" s="5">
        <v>0</v>
      </c>
      <c r="X3721" s="5">
        <v>0</v>
      </c>
      <c r="Y3721" s="5">
        <v>0</v>
      </c>
      <c r="Z3721" s="5">
        <v>1</v>
      </c>
      <c r="AA3721" s="5">
        <v>0</v>
      </c>
      <c r="AB3721" s="5">
        <v>0</v>
      </c>
      <c r="AC3721" s="5">
        <v>0</v>
      </c>
      <c r="AD3721" s="5">
        <v>0</v>
      </c>
      <c r="AE3721" s="8">
        <v>1127</v>
      </c>
      <c r="AF3721" s="5">
        <v>0</v>
      </c>
    </row>
    <row r="3722" spans="1:32" x14ac:dyDescent="0.25">
      <c r="A3722" s="2">
        <v>2009</v>
      </c>
      <c r="B3722" s="1" t="s">
        <v>29</v>
      </c>
      <c r="C3722" s="8">
        <v>26</v>
      </c>
      <c r="D3722" s="8">
        <v>1927</v>
      </c>
      <c r="E3722" s="8">
        <f t="shared" si="201"/>
        <v>6176.2820512820508</v>
      </c>
      <c r="F3722" s="8">
        <v>1018</v>
      </c>
      <c r="G3722" s="8">
        <v>276</v>
      </c>
      <c r="H3722" s="8">
        <v>141</v>
      </c>
      <c r="I3722" s="8">
        <v>0</v>
      </c>
      <c r="J3722" s="8">
        <v>0</v>
      </c>
      <c r="K3722" s="8">
        <v>0</v>
      </c>
      <c r="L3722" s="8">
        <v>1413</v>
      </c>
      <c r="M3722" s="8">
        <f t="shared" si="199"/>
        <v>54.346153846153847</v>
      </c>
      <c r="N3722" s="8">
        <v>7</v>
      </c>
      <c r="O3722" s="8">
        <v>2</v>
      </c>
      <c r="P3722" s="8">
        <v>2</v>
      </c>
      <c r="Q3722" s="8">
        <v>3650</v>
      </c>
      <c r="R3722" s="8">
        <f t="shared" si="200"/>
        <v>140.38461538461539</v>
      </c>
      <c r="S3722" s="5">
        <v>1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1</v>
      </c>
      <c r="AA3722" s="5">
        <v>0</v>
      </c>
      <c r="AB3722" s="5">
        <v>0</v>
      </c>
      <c r="AC3722" s="5">
        <v>1</v>
      </c>
      <c r="AD3722" s="5">
        <v>0</v>
      </c>
      <c r="AE3722" s="8">
        <v>3413</v>
      </c>
      <c r="AF3722" s="5">
        <v>0</v>
      </c>
    </row>
    <row r="3723" spans="1:32" x14ac:dyDescent="0.25">
      <c r="A3723" s="2">
        <v>2009</v>
      </c>
      <c r="B3723" s="1" t="s">
        <v>29</v>
      </c>
      <c r="C3723" s="8">
        <v>55</v>
      </c>
      <c r="D3723" s="8">
        <v>4838</v>
      </c>
      <c r="E3723" s="8">
        <f t="shared" si="201"/>
        <v>7330.3030303030309</v>
      </c>
      <c r="F3723" s="8">
        <v>0</v>
      </c>
      <c r="G3723" s="8">
        <v>91</v>
      </c>
      <c r="H3723" s="8">
        <v>0</v>
      </c>
      <c r="I3723" s="8">
        <v>0</v>
      </c>
      <c r="J3723" s="8">
        <v>0</v>
      </c>
      <c r="K3723" s="8">
        <v>0</v>
      </c>
      <c r="L3723" s="8">
        <v>1057</v>
      </c>
      <c r="M3723" s="8">
        <f t="shared" si="199"/>
        <v>19.218181818181819</v>
      </c>
      <c r="N3723" s="8">
        <v>11</v>
      </c>
      <c r="O3723" s="8">
        <v>1</v>
      </c>
      <c r="P3723" s="8">
        <v>0</v>
      </c>
      <c r="Q3723" s="8">
        <v>19651</v>
      </c>
      <c r="R3723" s="8">
        <f t="shared" si="200"/>
        <v>357.29090909090911</v>
      </c>
      <c r="S3723" s="5">
        <v>0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1</v>
      </c>
      <c r="AA3723" s="5">
        <v>0</v>
      </c>
      <c r="AB3723" s="5">
        <v>0</v>
      </c>
      <c r="AC3723" s="5">
        <v>0</v>
      </c>
      <c r="AD3723" s="5">
        <v>0</v>
      </c>
      <c r="AE3723" s="8">
        <v>264</v>
      </c>
      <c r="AF3723" s="5">
        <v>0</v>
      </c>
    </row>
    <row r="3724" spans="1:32" x14ac:dyDescent="0.25">
      <c r="A3724" s="2">
        <v>2009</v>
      </c>
      <c r="B3724" s="1" t="s">
        <v>29</v>
      </c>
      <c r="C3724" s="8">
        <v>10</v>
      </c>
      <c r="D3724" s="8">
        <v>635</v>
      </c>
      <c r="E3724" s="8">
        <f t="shared" si="201"/>
        <v>5291.666666666667</v>
      </c>
      <c r="F3724" s="8">
        <v>0</v>
      </c>
      <c r="G3724" s="8">
        <v>18</v>
      </c>
      <c r="H3724" s="8">
        <v>7</v>
      </c>
      <c r="I3724" s="8">
        <v>0</v>
      </c>
      <c r="J3724" s="8">
        <v>0</v>
      </c>
      <c r="K3724" s="8">
        <v>0</v>
      </c>
      <c r="L3724" s="8">
        <v>252</v>
      </c>
      <c r="M3724" s="8">
        <f t="shared" si="199"/>
        <v>25.2</v>
      </c>
      <c r="N3724" s="8">
        <v>3</v>
      </c>
      <c r="O3724" s="8">
        <v>0</v>
      </c>
      <c r="P3724" s="8">
        <v>0</v>
      </c>
      <c r="Q3724" s="8">
        <v>307</v>
      </c>
      <c r="R3724" s="8">
        <f t="shared" si="200"/>
        <v>30.7</v>
      </c>
      <c r="S3724" s="5">
        <v>1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1</v>
      </c>
      <c r="AA3724" s="5">
        <v>0</v>
      </c>
      <c r="AB3724" s="5">
        <v>0</v>
      </c>
      <c r="AC3724" s="5">
        <v>1</v>
      </c>
      <c r="AD3724" s="5">
        <v>0</v>
      </c>
      <c r="AE3724" s="8">
        <v>357</v>
      </c>
      <c r="AF3724" s="5">
        <v>1</v>
      </c>
    </row>
    <row r="3725" spans="1:32" x14ac:dyDescent="0.25">
      <c r="A3725" s="2">
        <v>2009</v>
      </c>
      <c r="B3725" s="1" t="s">
        <v>29</v>
      </c>
      <c r="C3725" s="9">
        <v>686</v>
      </c>
      <c r="D3725" s="9">
        <v>80835</v>
      </c>
      <c r="E3725" s="8">
        <f t="shared" si="201"/>
        <v>9819.6064139941682</v>
      </c>
      <c r="F3725" s="9">
        <v>10991</v>
      </c>
      <c r="G3725" s="9">
        <f>1170+2077+126+234</f>
        <v>3607</v>
      </c>
      <c r="H3725" s="9">
        <v>1170</v>
      </c>
      <c r="I3725" s="9">
        <f>926+8608</f>
        <v>9534</v>
      </c>
      <c r="J3725" s="9">
        <v>0</v>
      </c>
      <c r="K3725" s="9">
        <v>0</v>
      </c>
      <c r="L3725" s="9">
        <v>32554</v>
      </c>
      <c r="M3725" s="8">
        <f t="shared" si="199"/>
        <v>47.454810495626823</v>
      </c>
      <c r="N3725" s="9">
        <f>97+11</f>
        <v>108</v>
      </c>
      <c r="O3725" s="9">
        <v>33</v>
      </c>
      <c r="P3725" s="9">
        <v>12</v>
      </c>
      <c r="Q3725" s="9">
        <v>491971</v>
      </c>
      <c r="R3725" s="8">
        <f t="shared" si="200"/>
        <v>717.15889212827983</v>
      </c>
      <c r="S3725" s="5">
        <v>1</v>
      </c>
      <c r="T3725" s="5">
        <v>0</v>
      </c>
      <c r="U3725" s="5">
        <v>1</v>
      </c>
      <c r="V3725" s="5">
        <v>0</v>
      </c>
      <c r="W3725" s="5">
        <v>0</v>
      </c>
      <c r="X3725" s="5">
        <v>0</v>
      </c>
      <c r="Y3725" s="5">
        <v>0</v>
      </c>
      <c r="Z3725" s="5">
        <v>1</v>
      </c>
      <c r="AA3725" s="5">
        <v>1</v>
      </c>
      <c r="AB3725" s="5">
        <v>0</v>
      </c>
      <c r="AC3725" s="5">
        <v>1</v>
      </c>
      <c r="AD3725" s="5">
        <v>0</v>
      </c>
      <c r="AE3725" s="9">
        <v>209031</v>
      </c>
      <c r="AF3725" s="5">
        <v>0</v>
      </c>
    </row>
    <row r="3726" spans="1:32" x14ac:dyDescent="0.25">
      <c r="A3726" s="2">
        <v>2009</v>
      </c>
      <c r="B3726" s="1" t="s">
        <v>29</v>
      </c>
      <c r="C3726" s="9">
        <v>19</v>
      </c>
      <c r="D3726" s="9">
        <v>1478</v>
      </c>
      <c r="E3726" s="8">
        <f t="shared" si="201"/>
        <v>6482.4561403508769</v>
      </c>
      <c r="F3726" s="9">
        <v>2387</v>
      </c>
      <c r="G3726" s="9">
        <f>142+109</f>
        <v>251</v>
      </c>
      <c r="H3726" s="9">
        <v>142</v>
      </c>
      <c r="I3726" s="9">
        <v>0</v>
      </c>
      <c r="J3726" s="9">
        <v>0</v>
      </c>
      <c r="K3726" s="9">
        <v>0</v>
      </c>
      <c r="L3726" s="9">
        <v>296</v>
      </c>
      <c r="M3726" s="8">
        <f t="shared" si="199"/>
        <v>15.578947368421053</v>
      </c>
      <c r="N3726" s="9">
        <v>0</v>
      </c>
      <c r="O3726" s="9">
        <v>0</v>
      </c>
      <c r="P3726" s="9">
        <v>0</v>
      </c>
      <c r="Q3726" s="9">
        <v>2606</v>
      </c>
      <c r="R3726" s="8">
        <f t="shared" si="200"/>
        <v>137.15789473684211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1</v>
      </c>
      <c r="AA3726" s="5">
        <v>0</v>
      </c>
      <c r="AB3726" s="5">
        <v>0</v>
      </c>
      <c r="AC3726" s="5">
        <v>1</v>
      </c>
      <c r="AD3726" s="5">
        <v>0</v>
      </c>
      <c r="AE3726" s="9">
        <v>2697</v>
      </c>
      <c r="AF3726" s="5">
        <v>0</v>
      </c>
    </row>
    <row r="3727" spans="1:32" x14ac:dyDescent="0.25">
      <c r="A3727" s="2">
        <v>2009</v>
      </c>
      <c r="B3727" s="1" t="s">
        <v>29</v>
      </c>
      <c r="C3727" s="9">
        <v>11</v>
      </c>
      <c r="D3727" s="9">
        <v>759</v>
      </c>
      <c r="E3727" s="8">
        <f t="shared" si="201"/>
        <v>5750</v>
      </c>
      <c r="F3727" s="9">
        <v>0</v>
      </c>
      <c r="G3727" s="9">
        <v>0</v>
      </c>
      <c r="H3727" s="9">
        <v>0</v>
      </c>
      <c r="I3727" s="9">
        <v>0</v>
      </c>
      <c r="J3727" s="9">
        <v>0</v>
      </c>
      <c r="K3727" s="9">
        <v>0</v>
      </c>
      <c r="L3727" s="9">
        <v>607</v>
      </c>
      <c r="M3727" s="8">
        <f t="shared" si="199"/>
        <v>55.18181818181818</v>
      </c>
      <c r="N3727" s="9">
        <v>7</v>
      </c>
      <c r="O3727" s="9">
        <v>0</v>
      </c>
      <c r="P3727" s="9">
        <v>0</v>
      </c>
      <c r="Q3727" s="9">
        <v>12199</v>
      </c>
      <c r="R3727" s="8">
        <f t="shared" si="200"/>
        <v>1109</v>
      </c>
      <c r="S3727" s="5">
        <v>0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9">
        <v>3214</v>
      </c>
      <c r="AF3727" s="5">
        <v>0</v>
      </c>
    </row>
    <row r="3728" spans="1:32" x14ac:dyDescent="0.25">
      <c r="A3728" s="2">
        <v>2009</v>
      </c>
      <c r="B3728" s="1" t="s">
        <v>29</v>
      </c>
      <c r="C3728" s="9">
        <v>436</v>
      </c>
      <c r="D3728" s="9">
        <v>66033</v>
      </c>
      <c r="E3728" s="8">
        <f t="shared" si="201"/>
        <v>12620.98623853211</v>
      </c>
      <c r="F3728" s="9">
        <v>508</v>
      </c>
      <c r="G3728" s="9">
        <v>0</v>
      </c>
      <c r="H3728" s="9">
        <v>0</v>
      </c>
      <c r="I3728" s="9">
        <v>0</v>
      </c>
      <c r="J3728" s="9">
        <f>434+197</f>
        <v>631</v>
      </c>
      <c r="K3728" s="9">
        <v>434</v>
      </c>
      <c r="L3728" s="9">
        <v>15187</v>
      </c>
      <c r="M3728" s="8">
        <f t="shared" si="199"/>
        <v>34.832568807339449</v>
      </c>
      <c r="N3728" s="9">
        <f>21+1</f>
        <v>22</v>
      </c>
      <c r="O3728" s="9">
        <v>1</v>
      </c>
      <c r="P3728" s="9">
        <v>1</v>
      </c>
      <c r="Q3728" s="9">
        <v>49150</v>
      </c>
      <c r="R3728" s="8">
        <f t="shared" si="200"/>
        <v>112.72935779816514</v>
      </c>
      <c r="S3728" s="5">
        <v>0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1</v>
      </c>
      <c r="AC3728" s="5">
        <v>0</v>
      </c>
      <c r="AD3728" s="5">
        <v>1</v>
      </c>
      <c r="AE3728" s="9">
        <v>227427</v>
      </c>
      <c r="AF3728" s="5">
        <v>1</v>
      </c>
    </row>
    <row r="3729" spans="1:32" x14ac:dyDescent="0.25">
      <c r="A3729" s="2">
        <v>2009</v>
      </c>
      <c r="B3729" s="1" t="s">
        <v>29</v>
      </c>
      <c r="C3729" s="9">
        <v>15</v>
      </c>
      <c r="D3729" s="9">
        <v>1106</v>
      </c>
      <c r="E3729" s="8">
        <f t="shared" si="201"/>
        <v>6144.4444444444443</v>
      </c>
      <c r="F3729" s="9">
        <v>125</v>
      </c>
      <c r="G3729" s="9">
        <f>35+45</f>
        <v>80</v>
      </c>
      <c r="H3729" s="9">
        <v>35</v>
      </c>
      <c r="I3729" s="9">
        <v>0</v>
      </c>
      <c r="J3729" s="9">
        <v>0</v>
      </c>
      <c r="K3729" s="9">
        <v>0</v>
      </c>
      <c r="L3729" s="9">
        <v>279</v>
      </c>
      <c r="M3729" s="8">
        <f t="shared" si="199"/>
        <v>18.600000000000001</v>
      </c>
      <c r="N3729" s="9">
        <v>0</v>
      </c>
      <c r="O3729" s="9">
        <v>0</v>
      </c>
      <c r="P3729" s="9">
        <v>0</v>
      </c>
      <c r="Q3729" s="9">
        <v>1753</v>
      </c>
      <c r="R3729" s="8">
        <f t="shared" si="200"/>
        <v>116.86666666666666</v>
      </c>
      <c r="S3729" s="5">
        <v>0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1</v>
      </c>
      <c r="AA3729" s="5">
        <v>0</v>
      </c>
      <c r="AB3729" s="5">
        <v>0</v>
      </c>
      <c r="AC3729" s="5">
        <v>1</v>
      </c>
      <c r="AD3729" s="5">
        <v>0</v>
      </c>
      <c r="AE3729" s="9">
        <v>2069</v>
      </c>
      <c r="AF3729" s="5">
        <v>0</v>
      </c>
    </row>
    <row r="3730" spans="1:32" x14ac:dyDescent="0.25">
      <c r="A3730" s="2">
        <v>2009</v>
      </c>
      <c r="B3730" s="1" t="s">
        <v>29</v>
      </c>
      <c r="C3730" s="9">
        <v>66</v>
      </c>
      <c r="D3730" s="9">
        <v>8448</v>
      </c>
      <c r="E3730" s="8">
        <f t="shared" si="201"/>
        <v>10666.666666666666</v>
      </c>
      <c r="F3730" s="9">
        <v>1039</v>
      </c>
      <c r="G3730" s="9">
        <f>263+355</f>
        <v>618</v>
      </c>
      <c r="H3730" s="9">
        <v>263</v>
      </c>
      <c r="I3730" s="9">
        <v>0</v>
      </c>
      <c r="J3730" s="9">
        <v>0</v>
      </c>
      <c r="K3730" s="9">
        <v>0</v>
      </c>
      <c r="L3730" s="9">
        <v>820</v>
      </c>
      <c r="M3730" s="8">
        <f t="shared" si="199"/>
        <v>12.424242424242424</v>
      </c>
      <c r="N3730" s="9">
        <v>1</v>
      </c>
      <c r="O3730" s="9">
        <v>0</v>
      </c>
      <c r="P3730" s="9">
        <v>1</v>
      </c>
      <c r="Q3730" s="9">
        <v>1145</v>
      </c>
      <c r="R3730" s="8">
        <f t="shared" si="200"/>
        <v>17.348484848484848</v>
      </c>
      <c r="S3730" s="5">
        <v>0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1</v>
      </c>
      <c r="AA3730" s="5">
        <v>0</v>
      </c>
      <c r="AB3730" s="5">
        <v>0</v>
      </c>
      <c r="AC3730" s="5">
        <v>1</v>
      </c>
      <c r="AD3730" s="5">
        <v>0</v>
      </c>
      <c r="AE3730" s="9">
        <v>15442</v>
      </c>
      <c r="AF3730" s="5">
        <v>1</v>
      </c>
    </row>
    <row r="3731" spans="1:32" x14ac:dyDescent="0.25">
      <c r="A3731" s="2">
        <v>2009</v>
      </c>
      <c r="B3731" s="1" t="s">
        <v>29</v>
      </c>
      <c r="C3731" s="8">
        <v>66</v>
      </c>
      <c r="D3731" s="8">
        <v>3408</v>
      </c>
      <c r="E3731" s="8">
        <f t="shared" si="201"/>
        <v>4303.030303030303</v>
      </c>
      <c r="F3731" s="8">
        <v>1596</v>
      </c>
      <c r="G3731" s="8">
        <v>364</v>
      </c>
      <c r="H3731" s="8">
        <v>250</v>
      </c>
      <c r="I3731" s="8">
        <v>0</v>
      </c>
      <c r="J3731" s="8">
        <v>0</v>
      </c>
      <c r="K3731" s="8">
        <v>0</v>
      </c>
      <c r="L3731" s="8">
        <v>1124</v>
      </c>
      <c r="M3731" s="8">
        <f t="shared" si="199"/>
        <v>17.030303030303031</v>
      </c>
      <c r="N3731" s="8">
        <v>4</v>
      </c>
      <c r="O3731" s="8">
        <v>1</v>
      </c>
      <c r="P3731" s="8">
        <v>0</v>
      </c>
      <c r="Q3731" s="8">
        <v>6045</v>
      </c>
      <c r="R3731" s="8">
        <f t="shared" si="200"/>
        <v>91.590909090909093</v>
      </c>
      <c r="S3731" s="5">
        <v>1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1</v>
      </c>
      <c r="AA3731" s="5">
        <v>0</v>
      </c>
      <c r="AB3731" s="5">
        <v>0</v>
      </c>
      <c r="AC3731" s="5">
        <v>1</v>
      </c>
      <c r="AD3731" s="5">
        <v>0</v>
      </c>
      <c r="AE3731" s="8">
        <v>10315</v>
      </c>
      <c r="AF3731" s="5">
        <v>0</v>
      </c>
    </row>
    <row r="3732" spans="1:32" x14ac:dyDescent="0.25">
      <c r="A3732" s="2">
        <v>2009</v>
      </c>
      <c r="B3732" s="1" t="s">
        <v>30</v>
      </c>
      <c r="C3732" s="8">
        <v>41</v>
      </c>
      <c r="D3732" s="8">
        <v>2945</v>
      </c>
      <c r="E3732" s="8">
        <f t="shared" si="201"/>
        <v>5985.7723577235774</v>
      </c>
      <c r="F3732" s="8">
        <v>0</v>
      </c>
      <c r="G3732" s="8">
        <v>503</v>
      </c>
      <c r="H3732" s="8">
        <v>195</v>
      </c>
      <c r="I3732" s="8">
        <v>0</v>
      </c>
      <c r="J3732" s="8">
        <v>0</v>
      </c>
      <c r="K3732" s="8">
        <v>0</v>
      </c>
      <c r="L3732" s="8">
        <v>3547</v>
      </c>
      <c r="M3732" s="8">
        <f t="shared" si="199"/>
        <v>86.512195121951223</v>
      </c>
      <c r="N3732" s="8">
        <v>7</v>
      </c>
      <c r="O3732" s="8">
        <v>0</v>
      </c>
      <c r="P3732" s="8">
        <v>0</v>
      </c>
      <c r="Q3732" s="8">
        <v>14787</v>
      </c>
      <c r="R3732" s="8">
        <f t="shared" si="200"/>
        <v>360.65853658536588</v>
      </c>
      <c r="S3732" s="5">
        <v>0</v>
      </c>
      <c r="T3732" s="5">
        <v>0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  <c r="Z3732" s="5">
        <v>1</v>
      </c>
      <c r="AA3732" s="5">
        <v>0</v>
      </c>
      <c r="AB3732" s="5">
        <v>0</v>
      </c>
      <c r="AC3732" s="5">
        <v>1</v>
      </c>
      <c r="AD3732" s="5">
        <v>0</v>
      </c>
      <c r="AE3732" s="8">
        <v>7112</v>
      </c>
      <c r="AF3732" s="5">
        <v>0</v>
      </c>
    </row>
    <row r="3733" spans="1:32" x14ac:dyDescent="0.25">
      <c r="A3733" s="2">
        <v>2009</v>
      </c>
      <c r="B3733" s="1" t="s">
        <v>30</v>
      </c>
      <c r="C3733" s="8">
        <v>85</v>
      </c>
      <c r="D3733" s="8">
        <v>4818</v>
      </c>
      <c r="E3733" s="8">
        <f t="shared" si="201"/>
        <v>4723.5294117647054</v>
      </c>
      <c r="F3733" s="8">
        <v>2418</v>
      </c>
      <c r="G3733" s="8">
        <v>865</v>
      </c>
      <c r="H3733" s="8">
        <v>300</v>
      </c>
      <c r="I3733" s="8">
        <v>0</v>
      </c>
      <c r="J3733" s="8">
        <v>0</v>
      </c>
      <c r="K3733" s="8">
        <v>0</v>
      </c>
      <c r="L3733" s="8">
        <v>6302</v>
      </c>
      <c r="M3733" s="8">
        <f t="shared" si="199"/>
        <v>74.141176470588235</v>
      </c>
      <c r="N3733" s="8">
        <v>17</v>
      </c>
      <c r="O3733" s="8">
        <v>9</v>
      </c>
      <c r="P3733" s="8">
        <v>2</v>
      </c>
      <c r="Q3733" s="8">
        <v>35914</v>
      </c>
      <c r="R3733" s="8">
        <f t="shared" si="200"/>
        <v>422.51764705882351</v>
      </c>
      <c r="S3733" s="5">
        <v>1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1</v>
      </c>
      <c r="AA3733" s="5">
        <v>0</v>
      </c>
      <c r="AB3733" s="5">
        <v>0</v>
      </c>
      <c r="AC3733" s="5">
        <v>1</v>
      </c>
      <c r="AD3733" s="5">
        <v>0</v>
      </c>
      <c r="AE3733" s="8">
        <v>22222</v>
      </c>
      <c r="AF3733" s="5">
        <v>0</v>
      </c>
    </row>
    <row r="3734" spans="1:32" x14ac:dyDescent="0.25">
      <c r="A3734" s="2">
        <v>2009</v>
      </c>
      <c r="B3734" s="1" t="s">
        <v>30</v>
      </c>
      <c r="C3734" s="8">
        <v>162</v>
      </c>
      <c r="D3734" s="8">
        <v>9106</v>
      </c>
      <c r="E3734" s="8">
        <f t="shared" si="201"/>
        <v>4684.1563786008228</v>
      </c>
      <c r="F3734" s="8">
        <v>4741</v>
      </c>
      <c r="G3734" s="8">
        <v>1997</v>
      </c>
      <c r="H3734" s="8">
        <v>613</v>
      </c>
      <c r="I3734" s="8">
        <v>0</v>
      </c>
      <c r="J3734" s="8">
        <v>0</v>
      </c>
      <c r="K3734" s="8">
        <v>0</v>
      </c>
      <c r="L3734" s="8">
        <v>6468</v>
      </c>
      <c r="M3734" s="8">
        <f t="shared" si="199"/>
        <v>39.925925925925924</v>
      </c>
      <c r="N3734" s="8">
        <v>24</v>
      </c>
      <c r="O3734" s="8">
        <v>7</v>
      </c>
      <c r="P3734" s="8">
        <v>4</v>
      </c>
      <c r="Q3734" s="8">
        <v>70620</v>
      </c>
      <c r="R3734" s="8">
        <f t="shared" si="200"/>
        <v>435.92592592592592</v>
      </c>
      <c r="S3734" s="5">
        <v>1</v>
      </c>
      <c r="T3734" s="5">
        <v>0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  <c r="Z3734" s="5">
        <v>1</v>
      </c>
      <c r="AA3734" s="5">
        <v>0</v>
      </c>
      <c r="AB3734" s="5">
        <v>0</v>
      </c>
      <c r="AC3734" s="5">
        <v>1</v>
      </c>
      <c r="AD3734" s="5">
        <v>0</v>
      </c>
      <c r="AE3734" s="8">
        <v>29084</v>
      </c>
      <c r="AF3734" s="5">
        <v>1</v>
      </c>
    </row>
    <row r="3735" spans="1:32" x14ac:dyDescent="0.25">
      <c r="A3735" s="2">
        <v>2009</v>
      </c>
      <c r="B3735" s="1" t="s">
        <v>30</v>
      </c>
      <c r="C3735" s="8">
        <v>249</v>
      </c>
      <c r="D3735" s="8">
        <v>22261</v>
      </c>
      <c r="E3735" s="8">
        <f t="shared" si="201"/>
        <v>7450.1338688085671</v>
      </c>
      <c r="F3735" s="8">
        <v>7286.8</v>
      </c>
      <c r="G3735" s="8">
        <v>2971</v>
      </c>
      <c r="H3735" s="8">
        <v>1000</v>
      </c>
      <c r="I3735" s="8">
        <v>0</v>
      </c>
      <c r="J3735" s="8">
        <v>0</v>
      </c>
      <c r="K3735" s="8">
        <v>0</v>
      </c>
      <c r="L3735" s="8">
        <v>15843</v>
      </c>
      <c r="M3735" s="8">
        <f t="shared" si="199"/>
        <v>63.626506024096386</v>
      </c>
      <c r="N3735" s="8">
        <v>47</v>
      </c>
      <c r="O3735" s="8">
        <v>14</v>
      </c>
      <c r="P3735" s="8">
        <v>4</v>
      </c>
      <c r="Q3735" s="8">
        <v>144688</v>
      </c>
      <c r="R3735" s="8">
        <f t="shared" si="200"/>
        <v>581.07630522088357</v>
      </c>
      <c r="S3735" s="5">
        <v>1</v>
      </c>
      <c r="T3735" s="5">
        <v>0</v>
      </c>
      <c r="U3735" s="5">
        <v>0</v>
      </c>
      <c r="V3735" s="5">
        <v>0</v>
      </c>
      <c r="W3735" s="5">
        <v>0</v>
      </c>
      <c r="X3735" s="5">
        <v>1</v>
      </c>
      <c r="Y3735" s="5">
        <v>0</v>
      </c>
      <c r="Z3735" s="5">
        <v>1</v>
      </c>
      <c r="AA3735" s="5">
        <v>0</v>
      </c>
      <c r="AB3735" s="5">
        <v>0</v>
      </c>
      <c r="AC3735" s="5">
        <v>1</v>
      </c>
      <c r="AD3735" s="5">
        <v>0</v>
      </c>
      <c r="AE3735" s="8">
        <v>85434</v>
      </c>
      <c r="AF3735" s="5">
        <v>1</v>
      </c>
    </row>
    <row r="3736" spans="1:32" x14ac:dyDescent="0.25">
      <c r="A3736" s="2">
        <v>2009</v>
      </c>
      <c r="B3736" s="1" t="s">
        <v>31</v>
      </c>
      <c r="C3736" s="8">
        <v>76</v>
      </c>
      <c r="D3736" s="8">
        <v>5522</v>
      </c>
      <c r="E3736" s="8">
        <f t="shared" si="201"/>
        <v>6054.8245614035086</v>
      </c>
      <c r="F3736" s="8">
        <v>1695</v>
      </c>
      <c r="G3736" s="8">
        <v>312</v>
      </c>
      <c r="H3736" s="8">
        <v>155</v>
      </c>
      <c r="I3736" s="8">
        <v>0</v>
      </c>
      <c r="J3736" s="8">
        <v>0</v>
      </c>
      <c r="K3736" s="8">
        <v>0</v>
      </c>
      <c r="L3736" s="8">
        <v>3408</v>
      </c>
      <c r="M3736" s="8">
        <f t="shared" si="199"/>
        <v>44.842105263157897</v>
      </c>
      <c r="N3736" s="8">
        <v>12</v>
      </c>
      <c r="O3736" s="8">
        <v>7</v>
      </c>
      <c r="P3736" s="8">
        <v>0</v>
      </c>
      <c r="Q3736" s="8">
        <v>22142</v>
      </c>
      <c r="R3736" s="8">
        <f t="shared" si="200"/>
        <v>291.34210526315792</v>
      </c>
      <c r="S3736" s="5">
        <v>1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1</v>
      </c>
      <c r="AA3736" s="5">
        <v>0</v>
      </c>
      <c r="AB3736" s="5">
        <v>0</v>
      </c>
      <c r="AC3736" s="5">
        <v>1</v>
      </c>
      <c r="AD3736" s="5">
        <v>0</v>
      </c>
      <c r="AE3736" s="8">
        <v>22662</v>
      </c>
      <c r="AF3736" s="5">
        <v>1</v>
      </c>
    </row>
    <row r="3737" spans="1:32" x14ac:dyDescent="0.25">
      <c r="A3737" s="2">
        <v>2009</v>
      </c>
      <c r="B3737" s="1" t="s">
        <v>30</v>
      </c>
      <c r="C3737" s="8">
        <v>140</v>
      </c>
      <c r="D3737" s="8">
        <v>13070</v>
      </c>
      <c r="E3737" s="8">
        <f t="shared" si="201"/>
        <v>7779.7619047619046</v>
      </c>
      <c r="F3737" s="8">
        <v>4420</v>
      </c>
      <c r="G3737" s="8">
        <v>1182</v>
      </c>
      <c r="H3737" s="8">
        <v>500</v>
      </c>
      <c r="I3737" s="8">
        <v>0</v>
      </c>
      <c r="J3737" s="8">
        <v>0</v>
      </c>
      <c r="K3737" s="8">
        <v>0</v>
      </c>
      <c r="L3737" s="8">
        <v>12978</v>
      </c>
      <c r="M3737" s="8">
        <f t="shared" si="199"/>
        <v>92.7</v>
      </c>
      <c r="N3737" s="8">
        <v>28</v>
      </c>
      <c r="O3737" s="8">
        <v>9</v>
      </c>
      <c r="P3737" s="8">
        <v>3</v>
      </c>
      <c r="Q3737" s="8">
        <v>85133</v>
      </c>
      <c r="R3737" s="8">
        <f t="shared" si="200"/>
        <v>608.09285714285716</v>
      </c>
      <c r="S3737" s="5">
        <v>1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1</v>
      </c>
      <c r="AA3737" s="5">
        <v>0</v>
      </c>
      <c r="AB3737" s="5">
        <v>0</v>
      </c>
      <c r="AC3737" s="5">
        <v>1</v>
      </c>
      <c r="AD3737" s="5">
        <v>0</v>
      </c>
      <c r="AE3737" s="8">
        <v>40296</v>
      </c>
      <c r="AF3737" s="5">
        <v>0</v>
      </c>
    </row>
    <row r="3738" spans="1:32" x14ac:dyDescent="0.25">
      <c r="A3738" s="2">
        <v>2009</v>
      </c>
      <c r="B3738" s="1" t="s">
        <v>30</v>
      </c>
      <c r="C3738" s="8">
        <v>10</v>
      </c>
      <c r="D3738" s="8">
        <v>153</v>
      </c>
      <c r="E3738" s="8">
        <f t="shared" si="201"/>
        <v>1275</v>
      </c>
      <c r="F3738" s="8">
        <v>1840</v>
      </c>
      <c r="G3738" s="8">
        <v>8</v>
      </c>
      <c r="H3738" s="8">
        <v>6</v>
      </c>
      <c r="I3738" s="8">
        <v>0</v>
      </c>
      <c r="J3738" s="8">
        <v>0</v>
      </c>
      <c r="K3738" s="8">
        <v>0</v>
      </c>
      <c r="L3738" s="8">
        <v>930</v>
      </c>
      <c r="M3738" s="8">
        <f t="shared" si="199"/>
        <v>93</v>
      </c>
      <c r="N3738" s="8">
        <v>1</v>
      </c>
      <c r="O3738" s="8">
        <v>1</v>
      </c>
      <c r="P3738" s="8">
        <v>0</v>
      </c>
      <c r="Q3738" s="8">
        <v>9026</v>
      </c>
      <c r="R3738" s="8">
        <f t="shared" si="200"/>
        <v>902.6</v>
      </c>
      <c r="S3738" s="5">
        <v>1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1</v>
      </c>
      <c r="AA3738" s="5">
        <v>0</v>
      </c>
      <c r="AB3738" s="5">
        <v>0</v>
      </c>
      <c r="AC3738" s="5">
        <v>1</v>
      </c>
      <c r="AD3738" s="5">
        <v>0</v>
      </c>
      <c r="AE3738" s="8">
        <v>520</v>
      </c>
      <c r="AF3738" s="5">
        <v>0</v>
      </c>
    </row>
    <row r="3739" spans="1:32" x14ac:dyDescent="0.25">
      <c r="A3739" s="2">
        <v>2009</v>
      </c>
      <c r="B3739" s="1" t="s">
        <v>31</v>
      </c>
      <c r="C3739" s="8">
        <v>52</v>
      </c>
      <c r="D3739" s="8">
        <v>5236</v>
      </c>
      <c r="E3739" s="8">
        <f t="shared" si="201"/>
        <v>8391.0256410256407</v>
      </c>
      <c r="F3739" s="8">
        <v>2809</v>
      </c>
      <c r="G3739" s="8">
        <v>0</v>
      </c>
      <c r="H3739" s="8">
        <v>0</v>
      </c>
      <c r="I3739" s="8">
        <v>0</v>
      </c>
      <c r="J3739" s="8">
        <v>0</v>
      </c>
      <c r="K3739" s="8">
        <v>0</v>
      </c>
      <c r="L3739" s="8">
        <v>2754</v>
      </c>
      <c r="M3739" s="8">
        <f t="shared" si="199"/>
        <v>52.96153846153846</v>
      </c>
      <c r="N3739" s="8">
        <v>18</v>
      </c>
      <c r="O3739" s="8">
        <v>5</v>
      </c>
      <c r="P3739" s="8">
        <v>0</v>
      </c>
      <c r="Q3739" s="8">
        <v>25244</v>
      </c>
      <c r="R3739" s="8">
        <f t="shared" si="200"/>
        <v>485.46153846153845</v>
      </c>
      <c r="S3739" s="5">
        <v>1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0</v>
      </c>
      <c r="AD3739" s="5">
        <v>0</v>
      </c>
      <c r="AE3739" s="8">
        <v>24482</v>
      </c>
      <c r="AF3739" s="5">
        <v>1</v>
      </c>
    </row>
    <row r="3740" spans="1:32" x14ac:dyDescent="0.25">
      <c r="A3740" s="2">
        <v>2009</v>
      </c>
      <c r="B3740" s="1" t="s">
        <v>29</v>
      </c>
      <c r="C3740" s="8">
        <v>44</v>
      </c>
      <c r="D3740" s="8">
        <v>2840</v>
      </c>
      <c r="E3740" s="8">
        <f t="shared" si="201"/>
        <v>5378.787878787879</v>
      </c>
      <c r="F3740" s="8">
        <v>1100</v>
      </c>
      <c r="G3740" s="8">
        <v>0</v>
      </c>
      <c r="H3740" s="8">
        <v>0</v>
      </c>
      <c r="I3740" s="8">
        <v>0</v>
      </c>
      <c r="J3740" s="8">
        <v>0</v>
      </c>
      <c r="K3740" s="8">
        <v>0</v>
      </c>
      <c r="L3740" s="8">
        <v>970</v>
      </c>
      <c r="M3740" s="8">
        <f t="shared" si="199"/>
        <v>22.045454545454547</v>
      </c>
      <c r="N3740" s="8">
        <v>6</v>
      </c>
      <c r="O3740" s="8">
        <v>0</v>
      </c>
      <c r="P3740" s="8">
        <v>0</v>
      </c>
      <c r="Q3740" s="8">
        <v>1542</v>
      </c>
      <c r="R3740" s="8">
        <f t="shared" si="200"/>
        <v>35.045454545454547</v>
      </c>
      <c r="S3740" s="5">
        <v>1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0</v>
      </c>
      <c r="AD3740" s="5">
        <v>0</v>
      </c>
      <c r="AE3740" s="8">
        <v>3391</v>
      </c>
      <c r="AF3740" s="5">
        <v>1</v>
      </c>
    </row>
    <row r="3741" spans="1:32" x14ac:dyDescent="0.25">
      <c r="A3741" s="2">
        <v>2009</v>
      </c>
      <c r="B3741" s="1" t="s">
        <v>29</v>
      </c>
      <c r="C3741" s="8">
        <v>4</v>
      </c>
      <c r="D3741" s="8">
        <v>194</v>
      </c>
      <c r="E3741" s="8">
        <f t="shared" si="201"/>
        <v>4041.6666666666665</v>
      </c>
      <c r="F3741" s="8">
        <v>421</v>
      </c>
      <c r="G3741" s="8">
        <v>0</v>
      </c>
      <c r="H3741" s="8">
        <v>0</v>
      </c>
      <c r="I3741" s="8">
        <v>0</v>
      </c>
      <c r="J3741" s="8">
        <v>0</v>
      </c>
      <c r="K3741" s="8">
        <v>0</v>
      </c>
      <c r="L3741" s="8">
        <v>825</v>
      </c>
      <c r="M3741" s="8">
        <f t="shared" si="199"/>
        <v>206.25</v>
      </c>
      <c r="N3741" s="8">
        <v>5</v>
      </c>
      <c r="O3741" s="8">
        <v>2</v>
      </c>
      <c r="P3741" s="8">
        <v>0</v>
      </c>
      <c r="Q3741" s="8">
        <v>589</v>
      </c>
      <c r="R3741" s="8">
        <f t="shared" si="200"/>
        <v>147.25</v>
      </c>
      <c r="S3741" s="5">
        <v>1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0</v>
      </c>
      <c r="AD3741" s="5">
        <v>0</v>
      </c>
      <c r="AE3741" s="8">
        <v>486</v>
      </c>
      <c r="AF3741" s="5">
        <v>0</v>
      </c>
    </row>
    <row r="3742" spans="1:32" x14ac:dyDescent="0.25">
      <c r="A3742" s="2">
        <v>2009</v>
      </c>
      <c r="B3742" s="1" t="s">
        <v>31</v>
      </c>
      <c r="C3742" s="8">
        <v>36</v>
      </c>
      <c r="D3742" s="8">
        <v>2822</v>
      </c>
      <c r="E3742" s="8">
        <f t="shared" si="201"/>
        <v>6532.4074074074078</v>
      </c>
      <c r="F3742" s="8">
        <v>1135</v>
      </c>
      <c r="G3742" s="8">
        <v>290</v>
      </c>
      <c r="H3742" s="8">
        <v>150</v>
      </c>
      <c r="I3742" s="8">
        <v>0</v>
      </c>
      <c r="J3742" s="8">
        <v>0</v>
      </c>
      <c r="K3742" s="8">
        <v>0</v>
      </c>
      <c r="L3742" s="8">
        <v>2739</v>
      </c>
      <c r="M3742" s="8">
        <f t="shared" si="199"/>
        <v>76.083333333333329</v>
      </c>
      <c r="N3742" s="8">
        <v>9</v>
      </c>
      <c r="O3742" s="8">
        <v>2</v>
      </c>
      <c r="P3742" s="8">
        <v>1</v>
      </c>
      <c r="Q3742" s="8">
        <v>12367</v>
      </c>
      <c r="R3742" s="8">
        <f t="shared" si="200"/>
        <v>343.52777777777777</v>
      </c>
      <c r="S3742" s="5">
        <v>0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1</v>
      </c>
      <c r="AA3742" s="5">
        <v>0</v>
      </c>
      <c r="AB3742" s="5">
        <v>0</v>
      </c>
      <c r="AC3742" s="5">
        <v>1</v>
      </c>
      <c r="AD3742" s="5">
        <v>0</v>
      </c>
      <c r="AE3742" s="8">
        <v>8958</v>
      </c>
      <c r="AF3742" s="5">
        <v>0</v>
      </c>
    </row>
    <row r="3743" spans="1:32" x14ac:dyDescent="0.25">
      <c r="A3743" s="2">
        <v>2009</v>
      </c>
      <c r="B3743" s="1" t="s">
        <v>29</v>
      </c>
      <c r="C3743" s="8">
        <v>142</v>
      </c>
      <c r="D3743" s="8">
        <v>8536</v>
      </c>
      <c r="E3743" s="8">
        <f t="shared" si="201"/>
        <v>5009.3896713615022</v>
      </c>
      <c r="F3743" s="8">
        <v>3461</v>
      </c>
      <c r="G3743" s="8">
        <v>944</v>
      </c>
      <c r="H3743" s="8">
        <v>300</v>
      </c>
      <c r="I3743" s="8">
        <v>0</v>
      </c>
      <c r="J3743" s="8">
        <v>0</v>
      </c>
      <c r="K3743" s="8">
        <v>0</v>
      </c>
      <c r="L3743" s="8">
        <v>7112</v>
      </c>
      <c r="M3743" s="8">
        <f t="shared" si="199"/>
        <v>50.08450704225352</v>
      </c>
      <c r="N3743" s="8">
        <v>21</v>
      </c>
      <c r="O3743" s="8">
        <v>5</v>
      </c>
      <c r="P3743" s="8">
        <v>2</v>
      </c>
      <c r="Q3743" s="8">
        <v>55865</v>
      </c>
      <c r="R3743" s="8">
        <f t="shared" si="200"/>
        <v>393.41549295774649</v>
      </c>
      <c r="S3743" s="5">
        <v>1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1</v>
      </c>
      <c r="AA3743" s="5">
        <v>0</v>
      </c>
      <c r="AB3743" s="5">
        <v>0</v>
      </c>
      <c r="AC3743" s="5">
        <v>1</v>
      </c>
      <c r="AD3743" s="5">
        <v>0</v>
      </c>
      <c r="AE3743" s="8">
        <v>23252</v>
      </c>
      <c r="AF3743" s="5">
        <v>1</v>
      </c>
    </row>
    <row r="3744" spans="1:32" x14ac:dyDescent="0.25">
      <c r="A3744" s="2">
        <v>2009</v>
      </c>
      <c r="B3744" s="1" t="s">
        <v>30</v>
      </c>
      <c r="C3744" s="8">
        <v>52</v>
      </c>
      <c r="D3744" s="8">
        <v>3290</v>
      </c>
      <c r="E3744" s="8">
        <f t="shared" si="201"/>
        <v>5272.4358974358975</v>
      </c>
      <c r="F3744" s="8">
        <v>3386</v>
      </c>
      <c r="G3744" s="8">
        <v>347</v>
      </c>
      <c r="H3744" s="8">
        <v>171</v>
      </c>
      <c r="I3744" s="8">
        <v>0</v>
      </c>
      <c r="J3744" s="8">
        <v>0</v>
      </c>
      <c r="K3744" s="8">
        <v>0</v>
      </c>
      <c r="L3744" s="8">
        <v>2604</v>
      </c>
      <c r="M3744" s="8">
        <f t="shared" si="199"/>
        <v>50.07692307692308</v>
      </c>
      <c r="N3744" s="8">
        <v>2</v>
      </c>
      <c r="O3744" s="8">
        <v>1</v>
      </c>
      <c r="P3744" s="8">
        <v>0</v>
      </c>
      <c r="Q3744" s="8">
        <v>12592</v>
      </c>
      <c r="R3744" s="8">
        <f t="shared" si="200"/>
        <v>242.15384615384616</v>
      </c>
      <c r="S3744" s="5">
        <v>1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1</v>
      </c>
      <c r="AA3744" s="5">
        <v>0</v>
      </c>
      <c r="AB3744" s="5">
        <v>0</v>
      </c>
      <c r="AC3744" s="5">
        <v>1</v>
      </c>
      <c r="AD3744" s="5">
        <v>0</v>
      </c>
      <c r="AE3744" s="8">
        <v>7490</v>
      </c>
      <c r="AF3744" s="5">
        <v>0</v>
      </c>
    </row>
    <row r="3745" spans="1:32" x14ac:dyDescent="0.25">
      <c r="A3745" s="2">
        <v>2009</v>
      </c>
      <c r="B3745" s="1" t="s">
        <v>29</v>
      </c>
      <c r="C3745" s="8">
        <v>370</v>
      </c>
      <c r="D3745" s="8">
        <v>19980</v>
      </c>
      <c r="E3745" s="8">
        <f t="shared" si="201"/>
        <v>4500</v>
      </c>
      <c r="F3745" s="8">
        <v>17574</v>
      </c>
      <c r="G3745" s="8">
        <v>0</v>
      </c>
      <c r="H3745" s="8">
        <v>0</v>
      </c>
      <c r="I3745" s="8">
        <v>0</v>
      </c>
      <c r="J3745" s="8">
        <v>0</v>
      </c>
      <c r="K3745" s="8">
        <v>0</v>
      </c>
      <c r="L3745" s="8">
        <v>47754</v>
      </c>
      <c r="M3745" s="8">
        <f t="shared" si="199"/>
        <v>129.06486486486486</v>
      </c>
      <c r="N3745" s="8">
        <v>23</v>
      </c>
      <c r="O3745" s="8">
        <v>92</v>
      </c>
      <c r="P3745" s="8">
        <v>5</v>
      </c>
      <c r="Q3745" s="8">
        <v>710704</v>
      </c>
      <c r="R3745" s="8">
        <f t="shared" si="200"/>
        <v>1920.8216216216217</v>
      </c>
      <c r="S3745" s="5">
        <v>1</v>
      </c>
      <c r="T3745" s="5">
        <v>1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0</v>
      </c>
      <c r="AD3745" s="5">
        <v>0</v>
      </c>
      <c r="AE3745" s="8">
        <v>141552</v>
      </c>
      <c r="AF3745" s="5">
        <v>0</v>
      </c>
    </row>
    <row r="3746" spans="1:32" x14ac:dyDescent="0.25">
      <c r="A3746" s="2">
        <v>2009</v>
      </c>
      <c r="B3746" s="1" t="s">
        <v>29</v>
      </c>
      <c r="C3746" s="8">
        <v>6</v>
      </c>
      <c r="D3746" s="8">
        <v>313</v>
      </c>
      <c r="E3746" s="8">
        <f t="shared" si="201"/>
        <v>4347.2222222222217</v>
      </c>
      <c r="F3746" s="8">
        <v>594</v>
      </c>
      <c r="G3746" s="8">
        <v>0</v>
      </c>
      <c r="H3746" s="8">
        <v>0</v>
      </c>
      <c r="I3746" s="8">
        <v>0</v>
      </c>
      <c r="J3746" s="8">
        <v>0</v>
      </c>
      <c r="K3746" s="8">
        <v>0</v>
      </c>
      <c r="L3746" s="8">
        <v>75</v>
      </c>
      <c r="M3746" s="8">
        <f t="shared" si="199"/>
        <v>12.5</v>
      </c>
      <c r="N3746" s="8">
        <v>2</v>
      </c>
      <c r="O3746" s="8">
        <v>0</v>
      </c>
      <c r="P3746" s="8">
        <v>0</v>
      </c>
      <c r="Q3746" s="8">
        <v>3976</v>
      </c>
      <c r="R3746" s="8">
        <f t="shared" si="200"/>
        <v>662.66666666666663</v>
      </c>
      <c r="S3746" s="5">
        <v>1</v>
      </c>
      <c r="T3746" s="5">
        <v>1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0</v>
      </c>
      <c r="AD3746" s="5">
        <v>0</v>
      </c>
      <c r="AE3746" s="8">
        <v>550</v>
      </c>
      <c r="AF3746" s="5">
        <v>1</v>
      </c>
    </row>
    <row r="3747" spans="1:32" x14ac:dyDescent="0.25">
      <c r="A3747" s="2">
        <v>2009</v>
      </c>
      <c r="B3747" s="1" t="s">
        <v>31</v>
      </c>
      <c r="C3747" s="8">
        <v>28</v>
      </c>
      <c r="D3747" s="8">
        <v>2726</v>
      </c>
      <c r="E3747" s="8">
        <f t="shared" si="201"/>
        <v>8113.0952380952376</v>
      </c>
      <c r="F3747" s="8">
        <v>1735</v>
      </c>
      <c r="G3747" s="8">
        <v>0</v>
      </c>
      <c r="H3747" s="8">
        <v>0</v>
      </c>
      <c r="I3747" s="8">
        <v>0</v>
      </c>
      <c r="J3747" s="8">
        <v>0</v>
      </c>
      <c r="K3747" s="8">
        <v>0</v>
      </c>
      <c r="L3747" s="8">
        <v>1176</v>
      </c>
      <c r="M3747" s="8">
        <f t="shared" si="199"/>
        <v>42</v>
      </c>
      <c r="N3747" s="8">
        <v>3</v>
      </c>
      <c r="O3747" s="8">
        <v>3</v>
      </c>
      <c r="P3747" s="8">
        <v>1</v>
      </c>
      <c r="Q3747" s="8">
        <v>19319</v>
      </c>
      <c r="R3747" s="8">
        <f t="shared" si="200"/>
        <v>689.96428571428567</v>
      </c>
      <c r="S3747" s="5">
        <v>1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0</v>
      </c>
      <c r="AD3747" s="5">
        <v>0</v>
      </c>
      <c r="AE3747" s="8">
        <v>18566</v>
      </c>
      <c r="AF3747" s="5">
        <v>1</v>
      </c>
    </row>
    <row r="3748" spans="1:32" x14ac:dyDescent="0.25">
      <c r="A3748" s="2">
        <v>2009</v>
      </c>
      <c r="B3748" s="1" t="s">
        <v>29</v>
      </c>
      <c r="C3748" s="16">
        <v>81</v>
      </c>
      <c r="D3748" s="16">
        <v>8171</v>
      </c>
      <c r="E3748" s="8">
        <f t="shared" si="201"/>
        <v>8406.3786008230454</v>
      </c>
      <c r="F3748" s="9">
        <v>2250</v>
      </c>
      <c r="G3748" s="9">
        <f>413+209</f>
        <v>622</v>
      </c>
      <c r="H3748" s="9">
        <v>209</v>
      </c>
      <c r="I3748" s="9">
        <v>0</v>
      </c>
      <c r="J3748" s="9">
        <v>0</v>
      </c>
      <c r="K3748" s="9">
        <v>0</v>
      </c>
      <c r="L3748" s="9">
        <v>5413</v>
      </c>
      <c r="M3748" s="8">
        <f t="shared" si="199"/>
        <v>66.827160493827165</v>
      </c>
      <c r="N3748" s="9">
        <v>20</v>
      </c>
      <c r="O3748" s="9">
        <v>4</v>
      </c>
      <c r="P3748" s="9">
        <v>2</v>
      </c>
      <c r="Q3748" s="9">
        <v>41716</v>
      </c>
      <c r="R3748" s="8">
        <f t="shared" si="200"/>
        <v>515.01234567901236</v>
      </c>
      <c r="S3748" s="5">
        <v>1</v>
      </c>
      <c r="T3748" s="5">
        <v>0</v>
      </c>
      <c r="U3748" s="5">
        <v>1</v>
      </c>
      <c r="V3748" s="5">
        <v>0</v>
      </c>
      <c r="W3748" s="5">
        <v>0</v>
      </c>
      <c r="X3748" s="5">
        <v>0</v>
      </c>
      <c r="Y3748" s="5">
        <v>0</v>
      </c>
      <c r="Z3748" s="5">
        <v>1</v>
      </c>
      <c r="AA3748" s="5">
        <v>0</v>
      </c>
      <c r="AB3748" s="5">
        <v>0</v>
      </c>
      <c r="AC3748" s="5">
        <v>1</v>
      </c>
      <c r="AD3748" s="5">
        <v>0</v>
      </c>
      <c r="AE3748" s="9">
        <v>24226</v>
      </c>
      <c r="AF3748" s="5">
        <v>1</v>
      </c>
    </row>
    <row r="3749" spans="1:32" x14ac:dyDescent="0.25">
      <c r="A3749" s="2">
        <v>2009</v>
      </c>
      <c r="B3749" s="1" t="s">
        <v>36</v>
      </c>
      <c r="C3749" s="16">
        <v>110</v>
      </c>
      <c r="D3749" s="16">
        <v>12096</v>
      </c>
      <c r="E3749" s="8">
        <f t="shared" si="201"/>
        <v>9163.636363636364</v>
      </c>
      <c r="F3749" s="9">
        <v>1575</v>
      </c>
      <c r="G3749" s="9">
        <f>208+191</f>
        <v>399</v>
      </c>
      <c r="H3749" s="9">
        <v>191</v>
      </c>
      <c r="I3749" s="9">
        <v>0</v>
      </c>
      <c r="J3749" s="9">
        <v>0</v>
      </c>
      <c r="K3749" s="9">
        <v>0</v>
      </c>
      <c r="L3749" s="9">
        <v>7242</v>
      </c>
      <c r="M3749" s="8">
        <f t="shared" si="199"/>
        <v>65.836363636363643</v>
      </c>
      <c r="N3749" s="9">
        <v>22</v>
      </c>
      <c r="O3749" s="9">
        <v>3</v>
      </c>
      <c r="P3749" s="9">
        <v>2</v>
      </c>
      <c r="Q3749" s="9">
        <v>62743</v>
      </c>
      <c r="R3749" s="8">
        <f t="shared" si="200"/>
        <v>570.39090909090908</v>
      </c>
      <c r="S3749" s="5">
        <v>1</v>
      </c>
      <c r="T3749" s="5">
        <v>0</v>
      </c>
      <c r="U3749" s="5">
        <v>1</v>
      </c>
      <c r="V3749" s="5">
        <v>0</v>
      </c>
      <c r="W3749" s="5">
        <v>0</v>
      </c>
      <c r="X3749" s="5">
        <v>0</v>
      </c>
      <c r="Y3749" s="5">
        <v>0</v>
      </c>
      <c r="Z3749" s="5">
        <v>1</v>
      </c>
      <c r="AA3749" s="5">
        <v>0</v>
      </c>
      <c r="AB3749" s="5">
        <v>0</v>
      </c>
      <c r="AC3749" s="5">
        <v>1</v>
      </c>
      <c r="AD3749" s="5">
        <v>0</v>
      </c>
      <c r="AE3749" s="9">
        <v>42058</v>
      </c>
      <c r="AF3749" s="5">
        <v>1</v>
      </c>
    </row>
    <row r="3750" spans="1:32" x14ac:dyDescent="0.25">
      <c r="A3750" s="2">
        <v>2009</v>
      </c>
      <c r="B3750" s="1" t="s">
        <v>36</v>
      </c>
      <c r="C3750" s="16">
        <v>7</v>
      </c>
      <c r="D3750" s="16">
        <v>452</v>
      </c>
      <c r="E3750" s="8">
        <f t="shared" si="201"/>
        <v>5380.9523809523807</v>
      </c>
      <c r="F3750" s="9">
        <v>210</v>
      </c>
      <c r="G3750" s="9">
        <v>0</v>
      </c>
      <c r="H3750" s="9">
        <v>0</v>
      </c>
      <c r="I3750" s="9">
        <v>0</v>
      </c>
      <c r="J3750" s="9">
        <v>0</v>
      </c>
      <c r="K3750" s="9">
        <v>0</v>
      </c>
      <c r="L3750" s="9">
        <v>690</v>
      </c>
      <c r="M3750" s="8">
        <f t="shared" si="199"/>
        <v>98.571428571428569</v>
      </c>
      <c r="N3750" s="9">
        <v>1</v>
      </c>
      <c r="O3750" s="9">
        <v>0</v>
      </c>
      <c r="P3750" s="9">
        <v>0</v>
      </c>
      <c r="Q3750" s="9">
        <v>1731</v>
      </c>
      <c r="R3750" s="8">
        <f t="shared" si="200"/>
        <v>247.28571428571428</v>
      </c>
      <c r="S3750" s="5">
        <v>1</v>
      </c>
      <c r="T3750" s="5">
        <v>0</v>
      </c>
      <c r="U3750" s="5">
        <v>1</v>
      </c>
      <c r="V3750" s="5">
        <v>1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0</v>
      </c>
      <c r="AD3750" s="5">
        <v>0</v>
      </c>
      <c r="AE3750" s="9">
        <v>571</v>
      </c>
      <c r="AF3750" s="5">
        <v>1</v>
      </c>
    </row>
    <row r="3751" spans="1:32" x14ac:dyDescent="0.25">
      <c r="A3751" s="2">
        <v>2009</v>
      </c>
      <c r="B3751" s="1" t="s">
        <v>36</v>
      </c>
      <c r="C3751" s="16">
        <v>19</v>
      </c>
      <c r="D3751" s="16">
        <v>2331</v>
      </c>
      <c r="E3751" s="8">
        <f t="shared" si="201"/>
        <v>10223.684210526317</v>
      </c>
      <c r="F3751" s="9">
        <v>194</v>
      </c>
      <c r="G3751" s="9">
        <v>0</v>
      </c>
      <c r="H3751" s="9">
        <v>0</v>
      </c>
      <c r="I3751" s="9">
        <v>0</v>
      </c>
      <c r="J3751" s="9">
        <v>0</v>
      </c>
      <c r="K3751" s="9">
        <v>0</v>
      </c>
      <c r="L3751" s="9">
        <v>1176</v>
      </c>
      <c r="M3751" s="8">
        <f t="shared" si="199"/>
        <v>61.89473684210526</v>
      </c>
      <c r="N3751" s="9">
        <v>5</v>
      </c>
      <c r="O3751" s="9">
        <v>1</v>
      </c>
      <c r="P3751" s="9">
        <v>0</v>
      </c>
      <c r="Q3751" s="9">
        <v>2001</v>
      </c>
      <c r="R3751" s="8">
        <f t="shared" si="200"/>
        <v>105.31578947368421</v>
      </c>
      <c r="S3751" s="5">
        <v>1</v>
      </c>
      <c r="T3751" s="5">
        <v>0</v>
      </c>
      <c r="U3751" s="5">
        <v>1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0</v>
      </c>
      <c r="AD3751" s="5">
        <v>0</v>
      </c>
      <c r="AE3751" s="9">
        <v>3442</v>
      </c>
      <c r="AF3751" s="5">
        <v>1</v>
      </c>
    </row>
    <row r="3752" spans="1:32" x14ac:dyDescent="0.25">
      <c r="A3752" s="2">
        <v>2009</v>
      </c>
      <c r="B3752" s="1" t="s">
        <v>31</v>
      </c>
      <c r="C3752" s="16">
        <v>3</v>
      </c>
      <c r="D3752" s="16">
        <v>190</v>
      </c>
      <c r="E3752" s="8">
        <f t="shared" si="201"/>
        <v>5277.7777777777783</v>
      </c>
      <c r="F3752" s="9">
        <v>28</v>
      </c>
      <c r="G3752" s="9">
        <v>0</v>
      </c>
      <c r="H3752" s="9">
        <v>0</v>
      </c>
      <c r="I3752" s="9">
        <v>0</v>
      </c>
      <c r="J3752" s="9">
        <v>0</v>
      </c>
      <c r="K3752" s="9">
        <v>0</v>
      </c>
      <c r="L3752" s="9">
        <v>81</v>
      </c>
      <c r="M3752" s="8">
        <f t="shared" si="199"/>
        <v>27</v>
      </c>
      <c r="N3752" s="9">
        <v>1</v>
      </c>
      <c r="O3752" s="9">
        <v>0</v>
      </c>
      <c r="P3752" s="9">
        <v>0</v>
      </c>
      <c r="Q3752" s="9">
        <v>159</v>
      </c>
      <c r="R3752" s="8">
        <f t="shared" si="200"/>
        <v>53</v>
      </c>
      <c r="S3752" s="5">
        <v>1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0</v>
      </c>
      <c r="AD3752" s="5">
        <v>0</v>
      </c>
      <c r="AE3752" s="9">
        <v>236</v>
      </c>
      <c r="AF3752" s="5">
        <v>1</v>
      </c>
    </row>
    <row r="3753" spans="1:32" x14ac:dyDescent="0.25">
      <c r="A3753" s="2">
        <v>2009</v>
      </c>
      <c r="B3753" s="1" t="s">
        <v>29</v>
      </c>
      <c r="C3753" s="16">
        <v>5</v>
      </c>
      <c r="D3753" s="16">
        <v>355</v>
      </c>
      <c r="E3753" s="8">
        <f t="shared" si="201"/>
        <v>5916.666666666667</v>
      </c>
      <c r="F3753" s="9">
        <v>42</v>
      </c>
      <c r="G3753" s="9">
        <v>0</v>
      </c>
      <c r="H3753" s="9">
        <v>0</v>
      </c>
      <c r="I3753" s="9">
        <v>0</v>
      </c>
      <c r="J3753" s="9">
        <v>0</v>
      </c>
      <c r="K3753" s="9">
        <v>0</v>
      </c>
      <c r="L3753" s="9">
        <v>446</v>
      </c>
      <c r="M3753" s="8">
        <f t="shared" si="199"/>
        <v>89.2</v>
      </c>
      <c r="N3753" s="9">
        <v>5</v>
      </c>
      <c r="O3753" s="9">
        <v>0</v>
      </c>
      <c r="P3753" s="9">
        <v>0</v>
      </c>
      <c r="Q3753" s="9">
        <v>1097</v>
      </c>
      <c r="R3753" s="8">
        <f t="shared" si="200"/>
        <v>219.4</v>
      </c>
      <c r="S3753" s="5">
        <v>0</v>
      </c>
      <c r="T3753" s="5">
        <v>0</v>
      </c>
      <c r="U3753" s="5">
        <v>1</v>
      </c>
      <c r="V3753" s="5">
        <v>1</v>
      </c>
      <c r="W3753" s="5">
        <v>0</v>
      </c>
      <c r="X3753" s="5">
        <v>0</v>
      </c>
      <c r="Y3753" s="5">
        <v>0</v>
      </c>
      <c r="Z3753" s="5">
        <v>0</v>
      </c>
      <c r="AA3753" s="5">
        <v>0</v>
      </c>
      <c r="AB3753" s="5">
        <v>0</v>
      </c>
      <c r="AC3753" s="5">
        <v>0</v>
      </c>
      <c r="AD3753" s="5">
        <v>0</v>
      </c>
      <c r="AE3753" s="9">
        <v>1397</v>
      </c>
      <c r="AF3753" s="5">
        <v>1</v>
      </c>
    </row>
    <row r="3754" spans="1:32" x14ac:dyDescent="0.25">
      <c r="A3754" s="2">
        <v>2009</v>
      </c>
      <c r="B3754" s="1" t="s">
        <v>29</v>
      </c>
      <c r="C3754" s="16">
        <v>15</v>
      </c>
      <c r="D3754" s="16">
        <v>1143</v>
      </c>
      <c r="E3754" s="8">
        <f t="shared" si="201"/>
        <v>6350</v>
      </c>
      <c r="F3754" s="9">
        <v>1325</v>
      </c>
      <c r="G3754" s="9">
        <v>0</v>
      </c>
      <c r="H3754" s="9">
        <v>0</v>
      </c>
      <c r="I3754" s="9">
        <v>0</v>
      </c>
      <c r="J3754" s="9">
        <v>0</v>
      </c>
      <c r="K3754" s="9">
        <v>0</v>
      </c>
      <c r="L3754" s="9">
        <v>2880</v>
      </c>
      <c r="M3754" s="8">
        <f t="shared" si="199"/>
        <v>192</v>
      </c>
      <c r="N3754" s="9">
        <v>7</v>
      </c>
      <c r="O3754" s="9">
        <v>2</v>
      </c>
      <c r="P3754" s="9">
        <v>2</v>
      </c>
      <c r="Q3754" s="9">
        <v>12281</v>
      </c>
      <c r="R3754" s="8">
        <f t="shared" si="200"/>
        <v>818.73333333333335</v>
      </c>
      <c r="S3754" s="5">
        <v>1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0</v>
      </c>
      <c r="AD3754" s="5">
        <v>0</v>
      </c>
      <c r="AE3754" s="9">
        <v>7145</v>
      </c>
      <c r="AF3754" s="5">
        <v>0</v>
      </c>
    </row>
    <row r="3755" spans="1:32" x14ac:dyDescent="0.25">
      <c r="A3755" s="2">
        <v>2009</v>
      </c>
      <c r="B3755" s="1" t="s">
        <v>29</v>
      </c>
      <c r="C3755" s="16">
        <v>3</v>
      </c>
      <c r="D3755" s="16">
        <v>264</v>
      </c>
      <c r="E3755" s="8">
        <f t="shared" si="201"/>
        <v>7333.333333333333</v>
      </c>
      <c r="F3755" s="9">
        <v>135</v>
      </c>
      <c r="G3755" s="9">
        <v>0</v>
      </c>
      <c r="H3755" s="9">
        <v>0</v>
      </c>
      <c r="I3755" s="9">
        <v>0</v>
      </c>
      <c r="J3755" s="9">
        <v>0</v>
      </c>
      <c r="K3755" s="9">
        <v>0</v>
      </c>
      <c r="L3755" s="9">
        <v>751</v>
      </c>
      <c r="M3755" s="8">
        <f t="shared" si="199"/>
        <v>250.33333333333334</v>
      </c>
      <c r="N3755" s="9">
        <v>4</v>
      </c>
      <c r="O3755" s="9">
        <v>1</v>
      </c>
      <c r="P3755" s="9">
        <v>0</v>
      </c>
      <c r="Q3755" s="9">
        <v>992</v>
      </c>
      <c r="R3755" s="8">
        <f t="shared" si="200"/>
        <v>330.66666666666669</v>
      </c>
      <c r="S3755" s="5">
        <v>1</v>
      </c>
      <c r="T3755" s="5">
        <v>0</v>
      </c>
      <c r="U3755" s="5">
        <v>1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0</v>
      </c>
      <c r="AD3755" s="5">
        <v>0</v>
      </c>
      <c r="AE3755" s="9">
        <v>526</v>
      </c>
      <c r="AF3755" s="5">
        <v>1</v>
      </c>
    </row>
    <row r="3756" spans="1:32" x14ac:dyDescent="0.25">
      <c r="A3756" s="2">
        <v>2009</v>
      </c>
      <c r="B3756" s="1" t="s">
        <v>29</v>
      </c>
      <c r="C3756" s="16">
        <v>23</v>
      </c>
      <c r="D3756" s="16">
        <v>1939</v>
      </c>
      <c r="E3756" s="8">
        <f t="shared" si="201"/>
        <v>7025.36231884058</v>
      </c>
      <c r="F3756" s="9">
        <v>1300</v>
      </c>
      <c r="G3756" s="9">
        <f>57+26</f>
        <v>83</v>
      </c>
      <c r="H3756" s="9">
        <v>26</v>
      </c>
      <c r="I3756" s="9">
        <v>0</v>
      </c>
      <c r="J3756" s="9">
        <v>0</v>
      </c>
      <c r="K3756" s="9">
        <v>0</v>
      </c>
      <c r="L3756" s="9">
        <v>1527</v>
      </c>
      <c r="M3756" s="8">
        <f t="shared" si="199"/>
        <v>66.391304347826093</v>
      </c>
      <c r="N3756" s="9">
        <v>7</v>
      </c>
      <c r="O3756" s="9">
        <v>1</v>
      </c>
      <c r="P3756" s="9">
        <v>0</v>
      </c>
      <c r="Q3756" s="9">
        <v>25848</v>
      </c>
      <c r="R3756" s="8">
        <f t="shared" si="200"/>
        <v>1123.8260869565217</v>
      </c>
      <c r="S3756" s="5">
        <v>1</v>
      </c>
      <c r="T3756" s="5">
        <v>0</v>
      </c>
      <c r="U3756" s="5">
        <v>1</v>
      </c>
      <c r="V3756" s="5">
        <v>0</v>
      </c>
      <c r="W3756" s="5">
        <v>0</v>
      </c>
      <c r="X3756" s="5">
        <v>0</v>
      </c>
      <c r="Y3756" s="5">
        <v>0</v>
      </c>
      <c r="Z3756" s="5">
        <v>1</v>
      </c>
      <c r="AA3756" s="5">
        <v>0</v>
      </c>
      <c r="AB3756" s="5">
        <v>0</v>
      </c>
      <c r="AC3756" s="5">
        <v>1</v>
      </c>
      <c r="AD3756" s="5">
        <v>0</v>
      </c>
      <c r="AE3756" s="9">
        <v>5138</v>
      </c>
      <c r="AF3756" s="5">
        <v>1</v>
      </c>
    </row>
    <row r="3757" spans="1:32" x14ac:dyDescent="0.25">
      <c r="A3757" s="2">
        <v>2009</v>
      </c>
      <c r="B3757" s="1" t="s">
        <v>29</v>
      </c>
      <c r="C3757" s="16">
        <v>138</v>
      </c>
      <c r="D3757" s="16">
        <v>17663</v>
      </c>
      <c r="E3757" s="8">
        <f t="shared" si="201"/>
        <v>10666.062801932367</v>
      </c>
      <c r="F3757" s="9">
        <v>3340</v>
      </c>
      <c r="G3757" s="9">
        <f>466+550</f>
        <v>1016</v>
      </c>
      <c r="H3757" s="9">
        <v>550</v>
      </c>
      <c r="I3757" s="9">
        <v>0</v>
      </c>
      <c r="J3757" s="9">
        <v>0</v>
      </c>
      <c r="K3757" s="9">
        <v>0</v>
      </c>
      <c r="L3757" s="9">
        <v>9860</v>
      </c>
      <c r="M3757" s="8">
        <f t="shared" si="199"/>
        <v>71.449275362318843</v>
      </c>
      <c r="N3757" s="9">
        <v>31</v>
      </c>
      <c r="O3757" s="9">
        <v>2</v>
      </c>
      <c r="P3757" s="9">
        <v>3</v>
      </c>
      <c r="Q3757" s="9">
        <v>159385</v>
      </c>
      <c r="R3757" s="8">
        <f t="shared" si="200"/>
        <v>1154.963768115942</v>
      </c>
      <c r="S3757" s="5">
        <v>1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1</v>
      </c>
      <c r="AA3757" s="5">
        <v>0</v>
      </c>
      <c r="AB3757" s="5">
        <v>0</v>
      </c>
      <c r="AC3757" s="5">
        <v>1</v>
      </c>
      <c r="AD3757" s="5">
        <v>0</v>
      </c>
      <c r="AE3757" s="9">
        <v>86750</v>
      </c>
      <c r="AF3757" s="5">
        <v>0</v>
      </c>
    </row>
    <row r="3758" spans="1:32" x14ac:dyDescent="0.25">
      <c r="A3758" s="2">
        <v>2009</v>
      </c>
      <c r="B3758" s="1" t="s">
        <v>29</v>
      </c>
      <c r="C3758" s="16">
        <v>11</v>
      </c>
      <c r="D3758" s="16">
        <v>1015</v>
      </c>
      <c r="E3758" s="8">
        <f t="shared" si="201"/>
        <v>7689.393939393939</v>
      </c>
      <c r="F3758" s="9">
        <v>374</v>
      </c>
      <c r="G3758" s="9">
        <v>0</v>
      </c>
      <c r="H3758" s="9">
        <v>0</v>
      </c>
      <c r="I3758" s="9">
        <v>0</v>
      </c>
      <c r="J3758" s="9">
        <v>0</v>
      </c>
      <c r="K3758" s="9">
        <v>0</v>
      </c>
      <c r="L3758" s="9">
        <v>767</v>
      </c>
      <c r="M3758" s="8">
        <f t="shared" si="199"/>
        <v>69.727272727272734</v>
      </c>
      <c r="N3758" s="9">
        <v>3</v>
      </c>
      <c r="O3758" s="9">
        <v>0</v>
      </c>
      <c r="P3758" s="9">
        <v>0</v>
      </c>
      <c r="Q3758" s="9">
        <v>11312</v>
      </c>
      <c r="R3758" s="8">
        <f t="shared" si="200"/>
        <v>1028.3636363636363</v>
      </c>
      <c r="S3758" s="5">
        <v>1</v>
      </c>
      <c r="T3758" s="5">
        <v>0</v>
      </c>
      <c r="U3758" s="5">
        <v>1</v>
      </c>
      <c r="V3758" s="5">
        <v>1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0</v>
      </c>
      <c r="AD3758" s="5">
        <v>0</v>
      </c>
      <c r="AE3758" s="9">
        <v>3929</v>
      </c>
      <c r="AF3758" s="5">
        <v>1</v>
      </c>
    </row>
    <row r="3759" spans="1:32" x14ac:dyDescent="0.25">
      <c r="A3759" s="2">
        <v>2009</v>
      </c>
      <c r="B3759" s="1" t="s">
        <v>30</v>
      </c>
      <c r="C3759" s="16">
        <v>40</v>
      </c>
      <c r="D3759" s="16">
        <v>3341</v>
      </c>
      <c r="E3759" s="8">
        <f t="shared" si="201"/>
        <v>6960.416666666667</v>
      </c>
      <c r="F3759" s="9">
        <v>1000</v>
      </c>
      <c r="G3759" s="9">
        <f>38+35</f>
        <v>73</v>
      </c>
      <c r="H3759" s="9">
        <v>35</v>
      </c>
      <c r="I3759" s="9">
        <v>0</v>
      </c>
      <c r="J3759" s="9">
        <v>0</v>
      </c>
      <c r="K3759" s="9">
        <v>0</v>
      </c>
      <c r="L3759" s="9">
        <v>1971</v>
      </c>
      <c r="M3759" s="8">
        <f t="shared" si="199"/>
        <v>49.274999999999999</v>
      </c>
      <c r="N3759" s="9">
        <v>10</v>
      </c>
      <c r="O3759" s="9">
        <v>3</v>
      </c>
      <c r="P3759" s="9">
        <v>0</v>
      </c>
      <c r="Q3759" s="9">
        <v>5602</v>
      </c>
      <c r="R3759" s="8">
        <f t="shared" si="200"/>
        <v>140.05000000000001</v>
      </c>
      <c r="S3759" s="5">
        <v>1</v>
      </c>
      <c r="T3759" s="5">
        <v>0</v>
      </c>
      <c r="U3759" s="5">
        <v>1</v>
      </c>
      <c r="V3759" s="5">
        <v>0</v>
      </c>
      <c r="W3759" s="5">
        <v>0</v>
      </c>
      <c r="X3759" s="5">
        <v>0</v>
      </c>
      <c r="Y3759" s="5">
        <v>0</v>
      </c>
      <c r="Z3759" s="5">
        <v>1</v>
      </c>
      <c r="AA3759" s="5">
        <v>0</v>
      </c>
      <c r="AB3759" s="5">
        <v>0</v>
      </c>
      <c r="AC3759" s="5">
        <v>1</v>
      </c>
      <c r="AD3759" s="5">
        <v>0</v>
      </c>
      <c r="AE3759" s="9">
        <v>7536</v>
      </c>
      <c r="AF3759" s="5">
        <v>1</v>
      </c>
    </row>
    <row r="3760" spans="1:32" x14ac:dyDescent="0.25">
      <c r="A3760" s="2">
        <v>2009</v>
      </c>
      <c r="B3760" s="1" t="s">
        <v>30</v>
      </c>
      <c r="C3760" s="16">
        <v>7</v>
      </c>
      <c r="D3760" s="16">
        <v>409</v>
      </c>
      <c r="E3760" s="8">
        <f t="shared" si="201"/>
        <v>4869.0476190476193</v>
      </c>
      <c r="F3760" s="9">
        <v>480</v>
      </c>
      <c r="G3760" s="9">
        <v>0</v>
      </c>
      <c r="H3760" s="9">
        <v>0</v>
      </c>
      <c r="I3760" s="9">
        <v>0</v>
      </c>
      <c r="J3760" s="9">
        <v>0</v>
      </c>
      <c r="K3760" s="9">
        <v>0</v>
      </c>
      <c r="L3760" s="9">
        <v>1016</v>
      </c>
      <c r="M3760" s="8">
        <f t="shared" si="199"/>
        <v>145.14285714285714</v>
      </c>
      <c r="N3760" s="9">
        <v>5</v>
      </c>
      <c r="O3760" s="9">
        <v>1</v>
      </c>
      <c r="P3760" s="9">
        <v>0</v>
      </c>
      <c r="Q3760" s="9">
        <v>2788</v>
      </c>
      <c r="R3760" s="8">
        <f t="shared" si="200"/>
        <v>398.28571428571428</v>
      </c>
      <c r="S3760" s="5">
        <v>1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0</v>
      </c>
      <c r="AD3760" s="5">
        <v>0</v>
      </c>
      <c r="AE3760" s="9">
        <v>865</v>
      </c>
      <c r="AF3760" s="5">
        <v>0</v>
      </c>
    </row>
    <row r="3761" spans="1:32" x14ac:dyDescent="0.25">
      <c r="A3761" s="2">
        <v>2009</v>
      </c>
      <c r="B3761" s="1" t="s">
        <v>30</v>
      </c>
      <c r="C3761" s="16">
        <v>251</v>
      </c>
      <c r="D3761" s="16">
        <v>36645</v>
      </c>
      <c r="E3761" s="8">
        <f t="shared" si="201"/>
        <v>12166.334661354582</v>
      </c>
      <c r="F3761" s="9">
        <v>2671</v>
      </c>
      <c r="G3761" s="9">
        <f>1323+600</f>
        <v>1923</v>
      </c>
      <c r="H3761" s="9">
        <v>600</v>
      </c>
      <c r="I3761" s="9">
        <v>0</v>
      </c>
      <c r="J3761" s="9">
        <v>0</v>
      </c>
      <c r="K3761" s="9">
        <v>0</v>
      </c>
      <c r="L3761" s="9">
        <v>12593</v>
      </c>
      <c r="M3761" s="8">
        <f t="shared" si="199"/>
        <v>50.171314741035857</v>
      </c>
      <c r="N3761" s="9">
        <v>38</v>
      </c>
      <c r="O3761" s="9">
        <v>4</v>
      </c>
      <c r="P3761" s="9">
        <v>1</v>
      </c>
      <c r="Q3761" s="9">
        <v>124185</v>
      </c>
      <c r="R3761" s="8">
        <f t="shared" si="200"/>
        <v>494.76095617529882</v>
      </c>
      <c r="S3761" s="5">
        <v>1</v>
      </c>
      <c r="T3761" s="5">
        <v>0</v>
      </c>
      <c r="U3761" s="5">
        <v>1</v>
      </c>
      <c r="V3761" s="5">
        <v>0</v>
      </c>
      <c r="W3761" s="5">
        <v>0</v>
      </c>
      <c r="X3761" s="5">
        <v>0</v>
      </c>
      <c r="Y3761" s="5">
        <v>0</v>
      </c>
      <c r="Z3761" s="5">
        <v>1</v>
      </c>
      <c r="AA3761" s="5">
        <v>0</v>
      </c>
      <c r="AB3761" s="5">
        <v>0</v>
      </c>
      <c r="AC3761" s="5">
        <v>1</v>
      </c>
      <c r="AD3761" s="5">
        <v>0</v>
      </c>
      <c r="AE3761" s="9">
        <v>69584</v>
      </c>
      <c r="AF3761" s="5">
        <v>1</v>
      </c>
    </row>
    <row r="3762" spans="1:32" x14ac:dyDescent="0.25">
      <c r="A3762" s="2">
        <v>2009</v>
      </c>
      <c r="B3762" s="1" t="s">
        <v>30</v>
      </c>
      <c r="C3762" s="16">
        <v>253</v>
      </c>
      <c r="D3762" s="16">
        <v>34668</v>
      </c>
      <c r="E3762" s="8">
        <f t="shared" si="201"/>
        <v>11418.97233201581</v>
      </c>
      <c r="F3762" s="9">
        <v>3049</v>
      </c>
      <c r="G3762" s="9">
        <f>1116+600</f>
        <v>1716</v>
      </c>
      <c r="H3762" s="9">
        <v>600</v>
      </c>
      <c r="I3762" s="9">
        <v>0</v>
      </c>
      <c r="J3762" s="9">
        <v>0</v>
      </c>
      <c r="K3762" s="9">
        <v>0</v>
      </c>
      <c r="L3762" s="9">
        <v>15632</v>
      </c>
      <c r="M3762" s="8">
        <f t="shared" si="199"/>
        <v>61.786561264822133</v>
      </c>
      <c r="N3762" s="9">
        <v>33</v>
      </c>
      <c r="O3762" s="9">
        <v>6</v>
      </c>
      <c r="P3762" s="9">
        <v>4</v>
      </c>
      <c r="Q3762" s="9">
        <v>123200</v>
      </c>
      <c r="R3762" s="8">
        <f t="shared" si="200"/>
        <v>486.95652173913044</v>
      </c>
      <c r="S3762" s="5">
        <v>1</v>
      </c>
      <c r="T3762" s="5">
        <v>0</v>
      </c>
      <c r="U3762" s="5">
        <v>1</v>
      </c>
      <c r="V3762" s="5">
        <v>0</v>
      </c>
      <c r="W3762" s="5">
        <v>0</v>
      </c>
      <c r="X3762" s="5">
        <v>0</v>
      </c>
      <c r="Y3762" s="5">
        <v>0</v>
      </c>
      <c r="Z3762" s="5">
        <v>1</v>
      </c>
      <c r="AA3762" s="5">
        <v>0</v>
      </c>
      <c r="AB3762" s="5">
        <v>0</v>
      </c>
      <c r="AC3762" s="5">
        <v>1</v>
      </c>
      <c r="AD3762" s="5">
        <v>0</v>
      </c>
      <c r="AE3762" s="9">
        <v>66004</v>
      </c>
      <c r="AF3762" s="5">
        <v>1</v>
      </c>
    </row>
    <row r="3763" spans="1:32" x14ac:dyDescent="0.25">
      <c r="A3763" s="2">
        <v>2009</v>
      </c>
      <c r="B3763" s="1" t="s">
        <v>30</v>
      </c>
      <c r="C3763" s="16">
        <v>17</v>
      </c>
      <c r="D3763" s="16">
        <v>1992</v>
      </c>
      <c r="E3763" s="8">
        <f t="shared" si="201"/>
        <v>9764.7058823529405</v>
      </c>
      <c r="F3763" s="9">
        <v>579</v>
      </c>
      <c r="G3763" s="9">
        <v>0</v>
      </c>
      <c r="H3763" s="9">
        <v>0</v>
      </c>
      <c r="I3763" s="9">
        <v>0</v>
      </c>
      <c r="J3763" s="9">
        <v>0</v>
      </c>
      <c r="K3763" s="9">
        <v>0</v>
      </c>
      <c r="L3763" s="9">
        <v>1608</v>
      </c>
      <c r="M3763" s="8">
        <f t="shared" ref="M3763:M3826" si="202">L3763/C3763</f>
        <v>94.588235294117652</v>
      </c>
      <c r="N3763" s="9">
        <v>7</v>
      </c>
      <c r="O3763" s="9">
        <v>1</v>
      </c>
      <c r="P3763" s="9">
        <v>0</v>
      </c>
      <c r="Q3763" s="9">
        <v>21751</v>
      </c>
      <c r="R3763" s="8">
        <f t="shared" ref="R3763:R3826" si="203">Q3763/C3763</f>
        <v>1279.4705882352941</v>
      </c>
      <c r="S3763" s="5">
        <v>1</v>
      </c>
      <c r="T3763" s="5">
        <v>0</v>
      </c>
      <c r="U3763" s="5">
        <v>1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0</v>
      </c>
      <c r="AD3763" s="5">
        <v>0</v>
      </c>
      <c r="AE3763" s="9">
        <v>5745</v>
      </c>
      <c r="AF3763" s="5">
        <v>1</v>
      </c>
    </row>
    <row r="3764" spans="1:32" x14ac:dyDescent="0.25">
      <c r="A3764" s="2">
        <v>2009</v>
      </c>
      <c r="B3764" s="1" t="s">
        <v>33</v>
      </c>
      <c r="C3764" s="16">
        <v>165</v>
      </c>
      <c r="D3764" s="16">
        <v>22538</v>
      </c>
      <c r="E3764" s="8">
        <f t="shared" si="201"/>
        <v>11382.828282828283</v>
      </c>
      <c r="F3764" s="9">
        <v>1976</v>
      </c>
      <c r="G3764" s="9">
        <f>364+320</f>
        <v>684</v>
      </c>
      <c r="H3764" s="9">
        <v>320</v>
      </c>
      <c r="I3764" s="9">
        <v>0</v>
      </c>
      <c r="J3764" s="9">
        <v>0</v>
      </c>
      <c r="K3764" s="9">
        <v>0</v>
      </c>
      <c r="L3764" s="9">
        <v>8920</v>
      </c>
      <c r="M3764" s="8">
        <f t="shared" si="202"/>
        <v>54.060606060606062</v>
      </c>
      <c r="N3764" s="9">
        <v>30</v>
      </c>
      <c r="O3764" s="9">
        <v>3</v>
      </c>
      <c r="P3764" s="9">
        <v>3</v>
      </c>
      <c r="Q3764" s="9">
        <v>91753</v>
      </c>
      <c r="R3764" s="8">
        <f t="shared" si="203"/>
        <v>556.07878787878792</v>
      </c>
      <c r="S3764" s="5">
        <v>1</v>
      </c>
      <c r="T3764" s="5">
        <v>0</v>
      </c>
      <c r="U3764" s="5">
        <v>1</v>
      </c>
      <c r="V3764" s="5">
        <v>1</v>
      </c>
      <c r="W3764" s="5">
        <v>0</v>
      </c>
      <c r="X3764" s="5">
        <v>0</v>
      </c>
      <c r="Y3764" s="5">
        <v>0</v>
      </c>
      <c r="Z3764" s="5">
        <v>1</v>
      </c>
      <c r="AA3764" s="5">
        <v>0</v>
      </c>
      <c r="AB3764" s="5">
        <v>0</v>
      </c>
      <c r="AC3764" s="5">
        <v>1</v>
      </c>
      <c r="AD3764" s="5">
        <v>0</v>
      </c>
      <c r="AE3764" s="9">
        <v>46286</v>
      </c>
      <c r="AF3764" s="5">
        <v>1</v>
      </c>
    </row>
    <row r="3765" spans="1:32" x14ac:dyDescent="0.25">
      <c r="A3765" s="2">
        <v>2009</v>
      </c>
      <c r="B3765" s="1" t="s">
        <v>31</v>
      </c>
      <c r="C3765" s="8">
        <v>14</v>
      </c>
      <c r="D3765" s="8">
        <v>1882</v>
      </c>
      <c r="E3765" s="8">
        <f t="shared" si="201"/>
        <v>11202.380952380952</v>
      </c>
      <c r="F3765" s="8">
        <v>2474</v>
      </c>
      <c r="G3765" s="8">
        <v>0</v>
      </c>
      <c r="H3765" s="8">
        <v>0</v>
      </c>
      <c r="I3765" s="8">
        <v>0</v>
      </c>
      <c r="J3765" s="8">
        <v>0</v>
      </c>
      <c r="K3765" s="8">
        <v>0</v>
      </c>
      <c r="L3765" s="8">
        <v>1597</v>
      </c>
      <c r="M3765" s="8">
        <f t="shared" si="202"/>
        <v>114.07142857142857</v>
      </c>
      <c r="N3765" s="8">
        <v>3</v>
      </c>
      <c r="O3765" s="8">
        <v>4</v>
      </c>
      <c r="P3765" s="8">
        <v>1</v>
      </c>
      <c r="Q3765" s="8">
        <v>20789</v>
      </c>
      <c r="R3765" s="8">
        <f t="shared" si="203"/>
        <v>1484.9285714285713</v>
      </c>
      <c r="S3765" s="5">
        <v>1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0</v>
      </c>
      <c r="AD3765" s="5">
        <v>0</v>
      </c>
      <c r="AE3765" s="8">
        <v>21194</v>
      </c>
      <c r="AF3765" s="5">
        <v>1</v>
      </c>
    </row>
    <row r="3766" spans="1:32" x14ac:dyDescent="0.25">
      <c r="A3766" s="2">
        <v>2009</v>
      </c>
      <c r="B3766" s="1" t="s">
        <v>31</v>
      </c>
      <c r="C3766" s="8">
        <v>183</v>
      </c>
      <c r="D3766" s="8">
        <v>24584</v>
      </c>
      <c r="E3766" s="8">
        <f t="shared" si="201"/>
        <v>11194.899817850637</v>
      </c>
      <c r="F3766" s="8">
        <v>3548</v>
      </c>
      <c r="G3766" s="8">
        <v>1493</v>
      </c>
      <c r="H3766" s="8">
        <v>470</v>
      </c>
      <c r="I3766" s="8">
        <v>0</v>
      </c>
      <c r="J3766" s="8">
        <v>0</v>
      </c>
      <c r="K3766" s="8">
        <v>0</v>
      </c>
      <c r="L3766" s="8">
        <v>10756</v>
      </c>
      <c r="M3766" s="8">
        <f t="shared" si="202"/>
        <v>58.775956284153004</v>
      </c>
      <c r="N3766" s="8">
        <v>25</v>
      </c>
      <c r="O3766" s="8">
        <v>8</v>
      </c>
      <c r="P3766" s="8">
        <v>2</v>
      </c>
      <c r="Q3766" s="8">
        <v>165336</v>
      </c>
      <c r="R3766" s="8">
        <f t="shared" si="203"/>
        <v>903.47540983606552</v>
      </c>
      <c r="S3766" s="5">
        <v>1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1</v>
      </c>
      <c r="AA3766" s="5">
        <v>0</v>
      </c>
      <c r="AB3766" s="5">
        <v>0</v>
      </c>
      <c r="AC3766" s="5">
        <v>1</v>
      </c>
      <c r="AD3766" s="5">
        <v>0</v>
      </c>
      <c r="AE3766" s="8">
        <v>66417</v>
      </c>
      <c r="AF3766" s="5">
        <v>1</v>
      </c>
    </row>
    <row r="3767" spans="1:32" x14ac:dyDescent="0.25">
      <c r="A3767" s="2">
        <v>2009</v>
      </c>
      <c r="B3767" s="1" t="s">
        <v>29</v>
      </c>
      <c r="C3767" s="8">
        <v>13</v>
      </c>
      <c r="D3767" s="8">
        <v>2406</v>
      </c>
      <c r="E3767" s="8">
        <f t="shared" si="201"/>
        <v>15423.076923076922</v>
      </c>
      <c r="F3767" s="8">
        <v>1562</v>
      </c>
      <c r="G3767" s="8">
        <v>0</v>
      </c>
      <c r="H3767" s="8">
        <v>0</v>
      </c>
      <c r="I3767" s="8">
        <v>0</v>
      </c>
      <c r="J3767" s="8">
        <v>0</v>
      </c>
      <c r="K3767" s="8">
        <v>0</v>
      </c>
      <c r="L3767" s="8">
        <v>605</v>
      </c>
      <c r="M3767" s="8">
        <f t="shared" si="202"/>
        <v>46.53846153846154</v>
      </c>
      <c r="N3767" s="8">
        <v>4</v>
      </c>
      <c r="O3767" s="8">
        <v>0</v>
      </c>
      <c r="P3767" s="8">
        <v>0</v>
      </c>
      <c r="Q3767" s="8">
        <v>39157</v>
      </c>
      <c r="R3767" s="8">
        <f t="shared" si="203"/>
        <v>3012.0769230769229</v>
      </c>
      <c r="S3767" s="5">
        <v>0</v>
      </c>
      <c r="T3767" s="5">
        <v>0</v>
      </c>
      <c r="U3767" s="5">
        <v>1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0</v>
      </c>
      <c r="AD3767" s="5">
        <v>0</v>
      </c>
      <c r="AE3767" s="8">
        <v>14754</v>
      </c>
      <c r="AF3767" s="5">
        <v>1</v>
      </c>
    </row>
    <row r="3768" spans="1:32" x14ac:dyDescent="0.25">
      <c r="A3768" s="2">
        <v>2009</v>
      </c>
      <c r="B3768" s="1" t="s">
        <v>29</v>
      </c>
      <c r="C3768" s="8">
        <v>26</v>
      </c>
      <c r="D3768" s="8">
        <v>2639</v>
      </c>
      <c r="E3768" s="8">
        <f t="shared" si="201"/>
        <v>8458.3333333333339</v>
      </c>
      <c r="F3768" s="8">
        <v>1954</v>
      </c>
      <c r="G3768" s="8">
        <v>354</v>
      </c>
      <c r="H3768" s="8">
        <v>210</v>
      </c>
      <c r="I3768" s="8">
        <v>0</v>
      </c>
      <c r="J3768" s="8">
        <v>0</v>
      </c>
      <c r="K3768" s="8">
        <v>0</v>
      </c>
      <c r="L3768" s="8">
        <v>2524</v>
      </c>
      <c r="M3768" s="8">
        <f t="shared" si="202"/>
        <v>97.07692307692308</v>
      </c>
      <c r="N3768" s="8">
        <v>8</v>
      </c>
      <c r="O3768" s="8">
        <v>5</v>
      </c>
      <c r="P3768" s="8">
        <v>0</v>
      </c>
      <c r="Q3768" s="8">
        <v>14390</v>
      </c>
      <c r="R3768" s="8">
        <f t="shared" si="203"/>
        <v>553.46153846153845</v>
      </c>
      <c r="S3768" s="5">
        <v>1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1</v>
      </c>
      <c r="AA3768" s="5">
        <v>0</v>
      </c>
      <c r="AB3768" s="5">
        <v>0</v>
      </c>
      <c r="AC3768" s="5">
        <v>1</v>
      </c>
      <c r="AD3768" s="5">
        <v>0</v>
      </c>
      <c r="AE3768" s="8">
        <v>17037</v>
      </c>
      <c r="AF3768" s="5">
        <v>0</v>
      </c>
    </row>
    <row r="3769" spans="1:32" x14ac:dyDescent="0.25">
      <c r="A3769" s="2">
        <v>2009</v>
      </c>
      <c r="B3769" s="1" t="s">
        <v>29</v>
      </c>
      <c r="C3769" s="8">
        <v>4</v>
      </c>
      <c r="D3769" s="8">
        <v>264</v>
      </c>
      <c r="E3769" s="8">
        <f t="shared" si="201"/>
        <v>5500</v>
      </c>
      <c r="F3769" s="8">
        <v>76</v>
      </c>
      <c r="G3769" s="8">
        <v>0</v>
      </c>
      <c r="H3769" s="8">
        <v>0</v>
      </c>
      <c r="I3769" s="8">
        <v>0</v>
      </c>
      <c r="J3769" s="8">
        <v>0</v>
      </c>
      <c r="K3769" s="8">
        <v>0</v>
      </c>
      <c r="L3769" s="8">
        <v>113</v>
      </c>
      <c r="M3769" s="8">
        <f t="shared" si="202"/>
        <v>28.25</v>
      </c>
      <c r="N3769" s="8">
        <v>2</v>
      </c>
      <c r="O3769" s="8">
        <v>0</v>
      </c>
      <c r="P3769" s="8">
        <v>0</v>
      </c>
      <c r="Q3769" s="8">
        <v>5567</v>
      </c>
      <c r="R3769" s="8">
        <f t="shared" si="203"/>
        <v>1391.75</v>
      </c>
      <c r="S3769" s="5">
        <v>0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0</v>
      </c>
      <c r="AD3769" s="5">
        <v>0</v>
      </c>
      <c r="AE3769" s="8">
        <v>490</v>
      </c>
      <c r="AF3769" s="5">
        <v>1</v>
      </c>
    </row>
    <row r="3770" spans="1:32" x14ac:dyDescent="0.25">
      <c r="A3770" s="2">
        <v>2009</v>
      </c>
      <c r="B3770" s="1" t="s">
        <v>29</v>
      </c>
      <c r="C3770" s="8">
        <v>9</v>
      </c>
      <c r="D3770" s="8">
        <v>921</v>
      </c>
      <c r="E3770" s="8">
        <f t="shared" si="201"/>
        <v>8527.7777777777774</v>
      </c>
      <c r="F3770" s="8">
        <v>1198</v>
      </c>
      <c r="G3770" s="8">
        <v>0</v>
      </c>
      <c r="H3770" s="8">
        <v>0</v>
      </c>
      <c r="I3770" s="8">
        <v>0</v>
      </c>
      <c r="J3770" s="8">
        <v>0</v>
      </c>
      <c r="K3770" s="8">
        <v>0</v>
      </c>
      <c r="L3770" s="8">
        <v>601</v>
      </c>
      <c r="M3770" s="8">
        <f t="shared" si="202"/>
        <v>66.777777777777771</v>
      </c>
      <c r="N3770" s="8">
        <v>0</v>
      </c>
      <c r="O3770" s="8">
        <v>1</v>
      </c>
      <c r="P3770" s="8">
        <v>0</v>
      </c>
      <c r="Q3770" s="8">
        <v>3469</v>
      </c>
      <c r="R3770" s="8">
        <f t="shared" si="203"/>
        <v>385.44444444444446</v>
      </c>
      <c r="S3770" s="5">
        <v>1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0</v>
      </c>
      <c r="AD3770" s="5">
        <v>0</v>
      </c>
      <c r="AE3770" s="8">
        <v>6607</v>
      </c>
      <c r="AF3770" s="5">
        <v>1</v>
      </c>
    </row>
    <row r="3771" spans="1:32" x14ac:dyDescent="0.25">
      <c r="A3771" s="2">
        <v>2009</v>
      </c>
      <c r="B3771" s="1" t="s">
        <v>29</v>
      </c>
      <c r="C3771" s="8">
        <v>56</v>
      </c>
      <c r="D3771" s="8">
        <v>4545</v>
      </c>
      <c r="E3771" s="8">
        <f t="shared" ref="E3771:E3819" si="204">D3771/C3771*1000/12</f>
        <v>6763.3928571428578</v>
      </c>
      <c r="F3771" s="8">
        <v>268</v>
      </c>
      <c r="G3771" s="8">
        <v>454</v>
      </c>
      <c r="H3771" s="8">
        <v>231</v>
      </c>
      <c r="I3771" s="8">
        <v>0</v>
      </c>
      <c r="J3771" s="8">
        <v>0</v>
      </c>
      <c r="K3771" s="8">
        <v>0</v>
      </c>
      <c r="L3771" s="8">
        <v>2695</v>
      </c>
      <c r="M3771" s="8">
        <f t="shared" si="202"/>
        <v>48.125</v>
      </c>
      <c r="N3771" s="8">
        <v>14</v>
      </c>
      <c r="O3771" s="8">
        <v>2</v>
      </c>
      <c r="P3771" s="8">
        <v>1</v>
      </c>
      <c r="Q3771" s="8">
        <v>8609</v>
      </c>
      <c r="R3771" s="8">
        <f t="shared" si="203"/>
        <v>153.73214285714286</v>
      </c>
      <c r="S3771" s="5">
        <v>0</v>
      </c>
      <c r="T3771" s="5">
        <v>0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  <c r="Z3771" s="5">
        <v>1</v>
      </c>
      <c r="AA3771" s="5">
        <v>0</v>
      </c>
      <c r="AB3771" s="5">
        <v>0</v>
      </c>
      <c r="AC3771" s="5">
        <v>1</v>
      </c>
      <c r="AD3771" s="5">
        <v>0</v>
      </c>
      <c r="AE3771" s="8">
        <v>5857</v>
      </c>
      <c r="AF3771" s="5">
        <v>1</v>
      </c>
    </row>
    <row r="3772" spans="1:32" x14ac:dyDescent="0.25">
      <c r="A3772" s="2">
        <v>2009</v>
      </c>
      <c r="B3772" s="1" t="s">
        <v>30</v>
      </c>
      <c r="C3772" s="8">
        <v>108</v>
      </c>
      <c r="D3772" s="8">
        <v>11191</v>
      </c>
      <c r="E3772" s="8">
        <f t="shared" si="204"/>
        <v>8635.0308641975298</v>
      </c>
      <c r="F3772" s="8">
        <v>4943</v>
      </c>
      <c r="G3772" s="8">
        <v>1218</v>
      </c>
      <c r="H3772" s="8">
        <v>565</v>
      </c>
      <c r="I3772" s="8">
        <v>0</v>
      </c>
      <c r="J3772" s="8">
        <v>0</v>
      </c>
      <c r="K3772" s="8">
        <v>0</v>
      </c>
      <c r="L3772" s="8">
        <v>12921</v>
      </c>
      <c r="M3772" s="8">
        <f t="shared" si="202"/>
        <v>119.63888888888889</v>
      </c>
      <c r="N3772" s="8">
        <v>23</v>
      </c>
      <c r="O3772" s="8">
        <v>8</v>
      </c>
      <c r="P3772" s="8">
        <v>5</v>
      </c>
      <c r="Q3772" s="8">
        <v>84825</v>
      </c>
      <c r="R3772" s="8">
        <f t="shared" si="203"/>
        <v>785.41666666666663</v>
      </c>
      <c r="S3772" s="5">
        <v>1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1</v>
      </c>
      <c r="AA3772" s="5">
        <v>0</v>
      </c>
      <c r="AB3772" s="5">
        <v>0</v>
      </c>
      <c r="AC3772" s="5">
        <v>1</v>
      </c>
      <c r="AD3772" s="5">
        <v>0</v>
      </c>
      <c r="AE3772" s="8">
        <v>37826</v>
      </c>
      <c r="AF3772" s="5">
        <v>0</v>
      </c>
    </row>
    <row r="3773" spans="1:32" x14ac:dyDescent="0.25">
      <c r="A3773" s="2">
        <v>2009</v>
      </c>
      <c r="B3773" s="1" t="s">
        <v>30</v>
      </c>
      <c r="C3773" s="8">
        <v>97</v>
      </c>
      <c r="D3773" s="8">
        <v>5713</v>
      </c>
      <c r="E3773" s="8">
        <f t="shared" si="204"/>
        <v>4908.0756013745704</v>
      </c>
      <c r="F3773" s="8">
        <v>3180</v>
      </c>
      <c r="G3773" s="8">
        <v>641</v>
      </c>
      <c r="H3773" s="8">
        <v>254</v>
      </c>
      <c r="I3773" s="8">
        <v>0</v>
      </c>
      <c r="J3773" s="8">
        <v>0</v>
      </c>
      <c r="K3773" s="8">
        <v>0</v>
      </c>
      <c r="L3773" s="8">
        <v>4757</v>
      </c>
      <c r="M3773" s="8">
        <f t="shared" si="202"/>
        <v>49.041237113402062</v>
      </c>
      <c r="N3773" s="8">
        <v>13</v>
      </c>
      <c r="O3773" s="8">
        <v>3</v>
      </c>
      <c r="P3773" s="8">
        <v>2</v>
      </c>
      <c r="Q3773" s="8">
        <v>42218</v>
      </c>
      <c r="R3773" s="8">
        <f t="shared" si="203"/>
        <v>435.23711340206188</v>
      </c>
      <c r="S3773" s="5">
        <v>1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1</v>
      </c>
      <c r="AA3773" s="5">
        <v>0</v>
      </c>
      <c r="AB3773" s="5">
        <v>0</v>
      </c>
      <c r="AC3773" s="5">
        <v>1</v>
      </c>
      <c r="AD3773" s="5">
        <v>0</v>
      </c>
      <c r="AE3773" s="8">
        <v>25832</v>
      </c>
      <c r="AF3773" s="5">
        <v>0</v>
      </c>
    </row>
    <row r="3774" spans="1:32" x14ac:dyDescent="0.25">
      <c r="A3774" s="2">
        <v>2009</v>
      </c>
      <c r="B3774" s="1" t="s">
        <v>30</v>
      </c>
      <c r="C3774" s="8">
        <v>101</v>
      </c>
      <c r="D3774" s="8">
        <v>8780</v>
      </c>
      <c r="E3774" s="8">
        <f t="shared" si="204"/>
        <v>7244.2244224422438</v>
      </c>
      <c r="F3774" s="8">
        <v>4948</v>
      </c>
      <c r="G3774" s="8">
        <v>1067</v>
      </c>
      <c r="H3774" s="8">
        <v>515</v>
      </c>
      <c r="I3774" s="8">
        <v>0</v>
      </c>
      <c r="J3774" s="8">
        <v>0</v>
      </c>
      <c r="K3774" s="8">
        <v>0</v>
      </c>
      <c r="L3774" s="8">
        <v>5710</v>
      </c>
      <c r="M3774" s="8">
        <f t="shared" si="202"/>
        <v>56.534653465346537</v>
      </c>
      <c r="N3774" s="8">
        <v>18</v>
      </c>
      <c r="O3774" s="8">
        <v>5</v>
      </c>
      <c r="P3774" s="8">
        <v>4</v>
      </c>
      <c r="Q3774" s="8">
        <v>61501</v>
      </c>
      <c r="R3774" s="8">
        <f t="shared" si="203"/>
        <v>608.9207920792079</v>
      </c>
      <c r="S3774" s="5">
        <v>1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1</v>
      </c>
      <c r="AA3774" s="5">
        <v>0</v>
      </c>
      <c r="AB3774" s="5">
        <v>0</v>
      </c>
      <c r="AC3774" s="5">
        <v>1</v>
      </c>
      <c r="AD3774" s="5">
        <v>0</v>
      </c>
      <c r="AE3774" s="8">
        <v>18719</v>
      </c>
      <c r="AF3774" s="5">
        <v>1</v>
      </c>
    </row>
    <row r="3775" spans="1:32" x14ac:dyDescent="0.25">
      <c r="A3775" s="2">
        <v>2009</v>
      </c>
      <c r="B3775" s="1" t="s">
        <v>30</v>
      </c>
      <c r="C3775" s="8">
        <v>83</v>
      </c>
      <c r="D3775" s="8">
        <v>9931</v>
      </c>
      <c r="E3775" s="8">
        <f t="shared" si="204"/>
        <v>9970.8835341365466</v>
      </c>
      <c r="F3775" s="8">
        <v>878</v>
      </c>
      <c r="G3775" s="8">
        <v>967</v>
      </c>
      <c r="H3775" s="8">
        <v>480</v>
      </c>
      <c r="I3775" s="8">
        <v>0</v>
      </c>
      <c r="J3775" s="8">
        <v>0</v>
      </c>
      <c r="K3775" s="8">
        <v>0</v>
      </c>
      <c r="L3775" s="8">
        <v>2854</v>
      </c>
      <c r="M3775" s="8">
        <f t="shared" si="202"/>
        <v>34.385542168674696</v>
      </c>
      <c r="N3775" s="8">
        <v>11</v>
      </c>
      <c r="O3775" s="8">
        <v>1</v>
      </c>
      <c r="P3775" s="8">
        <v>1</v>
      </c>
      <c r="Q3775" s="8">
        <v>87628</v>
      </c>
      <c r="R3775" s="8">
        <f t="shared" si="203"/>
        <v>1055.7590361445782</v>
      </c>
      <c r="S3775" s="5">
        <v>0</v>
      </c>
      <c r="T3775" s="5">
        <v>0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  <c r="Z3775" s="5">
        <v>1</v>
      </c>
      <c r="AA3775" s="5">
        <v>0</v>
      </c>
      <c r="AB3775" s="5">
        <v>0</v>
      </c>
      <c r="AC3775" s="5">
        <v>1</v>
      </c>
      <c r="AD3775" s="5">
        <v>0</v>
      </c>
      <c r="AE3775" s="8">
        <v>30966</v>
      </c>
      <c r="AF3775" s="5">
        <v>0</v>
      </c>
    </row>
    <row r="3776" spans="1:32" x14ac:dyDescent="0.25">
      <c r="A3776" s="2">
        <v>2009</v>
      </c>
      <c r="B3776" s="1" t="s">
        <v>30</v>
      </c>
      <c r="C3776" s="8">
        <v>5</v>
      </c>
      <c r="D3776" s="8">
        <v>123</v>
      </c>
      <c r="E3776" s="8">
        <f t="shared" si="204"/>
        <v>2050</v>
      </c>
      <c r="F3776" s="8">
        <v>2073</v>
      </c>
      <c r="G3776" s="8">
        <v>132</v>
      </c>
      <c r="H3776" s="8">
        <v>0</v>
      </c>
      <c r="I3776" s="8">
        <v>0</v>
      </c>
      <c r="J3776" s="8">
        <v>0</v>
      </c>
      <c r="K3776" s="8">
        <v>0</v>
      </c>
      <c r="L3776" s="8">
        <v>612</v>
      </c>
      <c r="M3776" s="8">
        <f t="shared" si="202"/>
        <v>122.4</v>
      </c>
      <c r="N3776" s="8">
        <v>1</v>
      </c>
      <c r="O3776" s="8">
        <v>0</v>
      </c>
      <c r="P3776" s="8">
        <v>1</v>
      </c>
      <c r="Q3776" s="8">
        <v>15750</v>
      </c>
      <c r="R3776" s="8">
        <f t="shared" si="203"/>
        <v>3150</v>
      </c>
      <c r="S3776" s="5">
        <v>1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1</v>
      </c>
      <c r="AA3776" s="5">
        <v>0</v>
      </c>
      <c r="AB3776" s="5">
        <v>0</v>
      </c>
      <c r="AC3776" s="5">
        <v>0</v>
      </c>
      <c r="AD3776" s="5">
        <v>0</v>
      </c>
      <c r="AE3776" s="8">
        <v>19091</v>
      </c>
      <c r="AF3776" s="5">
        <v>0</v>
      </c>
    </row>
    <row r="3777" spans="1:32" x14ac:dyDescent="0.25">
      <c r="A3777" s="2">
        <v>2009</v>
      </c>
      <c r="B3777" s="1" t="s">
        <v>30</v>
      </c>
      <c r="C3777" s="8">
        <v>4</v>
      </c>
      <c r="D3777" s="8">
        <v>322</v>
      </c>
      <c r="E3777" s="8">
        <f t="shared" si="204"/>
        <v>6708.333333333333</v>
      </c>
      <c r="F3777" s="8">
        <v>2099</v>
      </c>
      <c r="G3777" s="8">
        <v>0</v>
      </c>
      <c r="H3777" s="8">
        <v>0</v>
      </c>
      <c r="I3777" s="8">
        <v>0</v>
      </c>
      <c r="J3777" s="8">
        <v>0</v>
      </c>
      <c r="K3777" s="8">
        <v>0</v>
      </c>
      <c r="L3777" s="8">
        <v>285</v>
      </c>
      <c r="M3777" s="8">
        <f t="shared" si="202"/>
        <v>71.25</v>
      </c>
      <c r="N3777" s="8">
        <v>1</v>
      </c>
      <c r="O3777" s="8">
        <v>0</v>
      </c>
      <c r="P3777" s="8">
        <v>0</v>
      </c>
      <c r="Q3777" s="8">
        <v>6982</v>
      </c>
      <c r="R3777" s="8">
        <f t="shared" si="203"/>
        <v>1745.5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0</v>
      </c>
      <c r="AD3777" s="5">
        <v>0</v>
      </c>
      <c r="AE3777" s="8">
        <v>221</v>
      </c>
      <c r="AF3777" s="5">
        <v>0</v>
      </c>
    </row>
    <row r="3778" spans="1:32" x14ac:dyDescent="0.25">
      <c r="A3778" s="2">
        <v>2009</v>
      </c>
      <c r="B3778" s="1" t="s">
        <v>30</v>
      </c>
      <c r="C3778" s="8">
        <v>120</v>
      </c>
      <c r="D3778" s="8">
        <v>16269</v>
      </c>
      <c r="E3778" s="8">
        <f t="shared" si="204"/>
        <v>11297.916666666666</v>
      </c>
      <c r="F3778" s="8">
        <v>3904</v>
      </c>
      <c r="G3778" s="8">
        <v>1521</v>
      </c>
      <c r="H3778" s="8">
        <v>500</v>
      </c>
      <c r="I3778" s="8">
        <v>65</v>
      </c>
      <c r="J3778" s="8">
        <v>0</v>
      </c>
      <c r="K3778" s="8">
        <v>0</v>
      </c>
      <c r="L3778" s="8">
        <v>8047</v>
      </c>
      <c r="M3778" s="8">
        <f t="shared" si="202"/>
        <v>67.058333333333337</v>
      </c>
      <c r="N3778" s="8">
        <v>16</v>
      </c>
      <c r="O3778" s="8">
        <v>6</v>
      </c>
      <c r="P3778" s="8">
        <v>3</v>
      </c>
      <c r="Q3778" s="8">
        <v>121634</v>
      </c>
      <c r="R3778" s="8">
        <f t="shared" si="203"/>
        <v>1013.6166666666667</v>
      </c>
      <c r="S3778" s="5">
        <v>1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1</v>
      </c>
      <c r="AA3778" s="5">
        <v>1</v>
      </c>
      <c r="AB3778" s="5">
        <v>0</v>
      </c>
      <c r="AC3778" s="5">
        <v>1</v>
      </c>
      <c r="AD3778" s="5">
        <v>0</v>
      </c>
      <c r="AE3778" s="8">
        <v>48294</v>
      </c>
      <c r="AF3778" s="5">
        <v>1</v>
      </c>
    </row>
    <row r="3779" spans="1:32" x14ac:dyDescent="0.25">
      <c r="A3779" s="2">
        <v>2009</v>
      </c>
      <c r="B3779" s="1" t="s">
        <v>31</v>
      </c>
      <c r="C3779" s="9">
        <v>103</v>
      </c>
      <c r="D3779" s="9">
        <v>7032</v>
      </c>
      <c r="E3779" s="8">
        <f t="shared" si="204"/>
        <v>5689.3203883495153</v>
      </c>
      <c r="F3779" s="9">
        <v>5877</v>
      </c>
      <c r="G3779" s="9">
        <v>1013</v>
      </c>
      <c r="H3779" s="9">
        <v>320</v>
      </c>
      <c r="I3779" s="9">
        <v>0</v>
      </c>
      <c r="J3779" s="9">
        <v>0</v>
      </c>
      <c r="K3779" s="9">
        <v>0</v>
      </c>
      <c r="L3779" s="9">
        <v>9045</v>
      </c>
      <c r="M3779" s="8">
        <f t="shared" si="202"/>
        <v>87.815533980582529</v>
      </c>
      <c r="N3779" s="9">
        <v>18</v>
      </c>
      <c r="O3779" s="9">
        <v>8</v>
      </c>
      <c r="P3779" s="9">
        <v>1</v>
      </c>
      <c r="Q3779" s="9">
        <v>71390</v>
      </c>
      <c r="R3779" s="8">
        <f t="shared" si="203"/>
        <v>693.10679611650482</v>
      </c>
      <c r="S3779" s="5">
        <v>1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1</v>
      </c>
      <c r="AA3779" s="5">
        <v>0</v>
      </c>
      <c r="AB3779" s="5">
        <v>0</v>
      </c>
      <c r="AC3779" s="5">
        <v>1</v>
      </c>
      <c r="AD3779" s="5">
        <v>0</v>
      </c>
      <c r="AE3779" s="8">
        <v>34023</v>
      </c>
      <c r="AF3779" s="5">
        <v>0</v>
      </c>
    </row>
    <row r="3780" spans="1:32" x14ac:dyDescent="0.25">
      <c r="A3780" s="2">
        <v>2009</v>
      </c>
      <c r="B3780" s="1" t="s">
        <v>31</v>
      </c>
      <c r="C3780" s="9">
        <v>176</v>
      </c>
      <c r="D3780" s="9">
        <v>18071</v>
      </c>
      <c r="E3780" s="8">
        <f t="shared" si="204"/>
        <v>8556.3446969696961</v>
      </c>
      <c r="F3780" s="9">
        <v>5930</v>
      </c>
      <c r="G3780" s="9">
        <v>1697</v>
      </c>
      <c r="H3780" s="9">
        <v>481</v>
      </c>
      <c r="I3780" s="9">
        <v>0</v>
      </c>
      <c r="J3780" s="9">
        <v>0</v>
      </c>
      <c r="K3780" s="9">
        <v>0</v>
      </c>
      <c r="L3780" s="9">
        <v>8694</v>
      </c>
      <c r="M3780" s="8">
        <f t="shared" si="202"/>
        <v>49.397727272727273</v>
      </c>
      <c r="N3780" s="9">
        <v>24</v>
      </c>
      <c r="O3780" s="9">
        <v>7</v>
      </c>
      <c r="P3780" s="9">
        <v>2</v>
      </c>
      <c r="Q3780" s="9">
        <v>101494</v>
      </c>
      <c r="R3780" s="8">
        <f t="shared" si="203"/>
        <v>576.6704545454545</v>
      </c>
      <c r="S3780" s="5">
        <v>1</v>
      </c>
      <c r="T3780" s="5">
        <v>0</v>
      </c>
      <c r="U3780" s="5">
        <v>1</v>
      </c>
      <c r="V3780" s="5">
        <v>0</v>
      </c>
      <c r="W3780" s="5">
        <v>0</v>
      </c>
      <c r="X3780" s="5">
        <v>0</v>
      </c>
      <c r="Y3780" s="5">
        <v>0</v>
      </c>
      <c r="Z3780" s="5">
        <v>1</v>
      </c>
      <c r="AA3780" s="5">
        <v>0</v>
      </c>
      <c r="AB3780" s="5">
        <v>0</v>
      </c>
      <c r="AC3780" s="5">
        <v>1</v>
      </c>
      <c r="AD3780" s="5">
        <v>0</v>
      </c>
      <c r="AE3780" s="8">
        <v>41204</v>
      </c>
      <c r="AF3780" s="5">
        <v>0</v>
      </c>
    </row>
    <row r="3781" spans="1:32" x14ac:dyDescent="0.25">
      <c r="A3781" s="2">
        <v>2009</v>
      </c>
      <c r="B3781" s="1" t="s">
        <v>29</v>
      </c>
      <c r="C3781" s="9">
        <v>94</v>
      </c>
      <c r="D3781" s="9">
        <v>5317.6</v>
      </c>
      <c r="E3781" s="8">
        <f t="shared" si="204"/>
        <v>4714.1843971631206</v>
      </c>
      <c r="F3781" s="9">
        <v>6218</v>
      </c>
      <c r="G3781" s="9">
        <v>561</v>
      </c>
      <c r="H3781" s="9">
        <v>246</v>
      </c>
      <c r="I3781" s="9">
        <v>0</v>
      </c>
      <c r="J3781" s="9">
        <v>0</v>
      </c>
      <c r="K3781" s="9">
        <v>0</v>
      </c>
      <c r="L3781" s="9">
        <v>2617</v>
      </c>
      <c r="M3781" s="8">
        <f t="shared" si="202"/>
        <v>27.840425531914892</v>
      </c>
      <c r="N3781" s="9">
        <v>14</v>
      </c>
      <c r="O3781" s="9">
        <v>2</v>
      </c>
      <c r="P3781" s="9">
        <v>1</v>
      </c>
      <c r="Q3781" s="9">
        <v>88312</v>
      </c>
      <c r="R3781" s="8">
        <f t="shared" si="203"/>
        <v>939.48936170212767</v>
      </c>
      <c r="S3781" s="5">
        <v>1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1</v>
      </c>
      <c r="AA3781" s="5">
        <v>0</v>
      </c>
      <c r="AB3781" s="5">
        <v>0</v>
      </c>
      <c r="AC3781" s="5">
        <v>1</v>
      </c>
      <c r="AD3781" s="5">
        <v>0</v>
      </c>
      <c r="AE3781" s="8">
        <v>20300</v>
      </c>
      <c r="AF3781" s="5">
        <v>0</v>
      </c>
    </row>
    <row r="3782" spans="1:32" x14ac:dyDescent="0.25">
      <c r="A3782" s="2">
        <v>2009</v>
      </c>
      <c r="B3782" s="1" t="s">
        <v>29</v>
      </c>
      <c r="C3782" s="9">
        <v>68</v>
      </c>
      <c r="D3782" s="9">
        <v>3813</v>
      </c>
      <c r="E3782" s="8">
        <f t="shared" si="204"/>
        <v>4672.7941176470586</v>
      </c>
      <c r="F3782" s="9">
        <v>3730</v>
      </c>
      <c r="G3782" s="9">
        <v>364</v>
      </c>
      <c r="H3782" s="9">
        <v>153</v>
      </c>
      <c r="I3782" s="9">
        <v>0</v>
      </c>
      <c r="J3782" s="9">
        <v>0</v>
      </c>
      <c r="K3782" s="9">
        <v>0</v>
      </c>
      <c r="L3782" s="9">
        <v>2513</v>
      </c>
      <c r="M3782" s="8">
        <f t="shared" si="202"/>
        <v>36.955882352941174</v>
      </c>
      <c r="N3782" s="9">
        <v>7</v>
      </c>
      <c r="O3782" s="9">
        <v>0</v>
      </c>
      <c r="P3782" s="9">
        <v>2</v>
      </c>
      <c r="Q3782" s="9">
        <v>11277</v>
      </c>
      <c r="R3782" s="8">
        <f t="shared" si="203"/>
        <v>165.83823529411765</v>
      </c>
      <c r="S3782" s="5">
        <v>1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1</v>
      </c>
      <c r="AA3782" s="5">
        <v>0</v>
      </c>
      <c r="AB3782" s="5">
        <v>0</v>
      </c>
      <c r="AC3782" s="5">
        <v>1</v>
      </c>
      <c r="AD3782" s="5">
        <v>0</v>
      </c>
      <c r="AE3782" s="8">
        <v>18965</v>
      </c>
      <c r="AF3782" s="5">
        <v>0</v>
      </c>
    </row>
    <row r="3783" spans="1:32" x14ac:dyDescent="0.25">
      <c r="A3783" s="2">
        <v>2009</v>
      </c>
      <c r="B3783" s="1" t="s">
        <v>30</v>
      </c>
      <c r="C3783" s="9">
        <v>174</v>
      </c>
      <c r="D3783" s="9">
        <v>17007</v>
      </c>
      <c r="E3783" s="8">
        <f t="shared" si="204"/>
        <v>8145.1149425287358</v>
      </c>
      <c r="F3783" s="9">
        <v>5978</v>
      </c>
      <c r="G3783" s="9">
        <v>1011</v>
      </c>
      <c r="H3783" s="9">
        <v>310</v>
      </c>
      <c r="I3783" s="9">
        <v>0</v>
      </c>
      <c r="J3783" s="9">
        <v>0</v>
      </c>
      <c r="K3783" s="9">
        <v>0</v>
      </c>
      <c r="L3783" s="9">
        <v>10100</v>
      </c>
      <c r="M3783" s="8">
        <f t="shared" si="202"/>
        <v>58.045977011494251</v>
      </c>
      <c r="N3783" s="9">
        <v>28</v>
      </c>
      <c r="O3783" s="9">
        <v>6</v>
      </c>
      <c r="P3783" s="9">
        <v>3</v>
      </c>
      <c r="Q3783" s="9">
        <v>69474</v>
      </c>
      <c r="R3783" s="8">
        <f t="shared" si="203"/>
        <v>399.27586206896552</v>
      </c>
      <c r="S3783" s="5">
        <v>1</v>
      </c>
      <c r="T3783" s="5">
        <v>1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1</v>
      </c>
      <c r="AA3783" s="5">
        <v>0</v>
      </c>
      <c r="AB3783" s="5">
        <v>0</v>
      </c>
      <c r="AC3783" s="5">
        <v>1</v>
      </c>
      <c r="AD3783" s="5">
        <v>0</v>
      </c>
      <c r="AE3783" s="8">
        <v>62185</v>
      </c>
      <c r="AF3783" s="5">
        <v>1</v>
      </c>
    </row>
    <row r="3784" spans="1:32" x14ac:dyDescent="0.25">
      <c r="A3784" s="2">
        <v>2009</v>
      </c>
      <c r="B3784" s="1" t="s">
        <v>30</v>
      </c>
      <c r="C3784" s="9">
        <v>36</v>
      </c>
      <c r="D3784" s="9">
        <v>2162</v>
      </c>
      <c r="E3784" s="8">
        <f t="shared" si="204"/>
        <v>5004.6296296296296</v>
      </c>
      <c r="F3784" s="9">
        <v>2848</v>
      </c>
      <c r="G3784" s="9">
        <v>545</v>
      </c>
      <c r="H3784" s="9">
        <v>206</v>
      </c>
      <c r="I3784" s="9">
        <v>0</v>
      </c>
      <c r="J3784" s="9">
        <v>0</v>
      </c>
      <c r="K3784" s="9">
        <v>0</v>
      </c>
      <c r="L3784" s="9">
        <v>2934</v>
      </c>
      <c r="M3784" s="8">
        <f t="shared" si="202"/>
        <v>81.5</v>
      </c>
      <c r="N3784" s="9">
        <v>8</v>
      </c>
      <c r="O3784" s="9">
        <v>4</v>
      </c>
      <c r="P3784" s="9">
        <v>1</v>
      </c>
      <c r="Q3784" s="9">
        <v>20106</v>
      </c>
      <c r="R3784" s="8">
        <f t="shared" si="203"/>
        <v>558.5</v>
      </c>
      <c r="S3784" s="5">
        <v>1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1</v>
      </c>
      <c r="AA3784" s="5">
        <v>0</v>
      </c>
      <c r="AB3784" s="5">
        <v>0</v>
      </c>
      <c r="AC3784" s="5">
        <v>1</v>
      </c>
      <c r="AD3784" s="5">
        <v>0</v>
      </c>
      <c r="AE3784" s="8">
        <v>13218</v>
      </c>
      <c r="AF3784" s="5">
        <v>0</v>
      </c>
    </row>
    <row r="3785" spans="1:32" x14ac:dyDescent="0.25">
      <c r="A3785" s="2">
        <v>2009</v>
      </c>
      <c r="B3785" s="1" t="s">
        <v>36</v>
      </c>
      <c r="C3785" s="9">
        <v>52</v>
      </c>
      <c r="D3785" s="9">
        <v>3837</v>
      </c>
      <c r="E3785" s="8">
        <f t="shared" si="204"/>
        <v>6149.038461538461</v>
      </c>
      <c r="F3785" s="9">
        <v>2871</v>
      </c>
      <c r="G3785" s="9">
        <v>604</v>
      </c>
      <c r="H3785" s="9">
        <v>244</v>
      </c>
      <c r="I3785" s="9">
        <v>0</v>
      </c>
      <c r="J3785" s="9">
        <v>0</v>
      </c>
      <c r="K3785" s="9">
        <v>0</v>
      </c>
      <c r="L3785" s="9">
        <v>1763</v>
      </c>
      <c r="M3785" s="8">
        <f t="shared" si="202"/>
        <v>33.903846153846153</v>
      </c>
      <c r="N3785" s="9">
        <v>7</v>
      </c>
      <c r="O3785" s="9">
        <v>1</v>
      </c>
      <c r="P3785" s="9">
        <v>1</v>
      </c>
      <c r="Q3785" s="9">
        <v>20215</v>
      </c>
      <c r="R3785" s="8">
        <f t="shared" si="203"/>
        <v>388.75</v>
      </c>
      <c r="S3785" s="5">
        <v>1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1</v>
      </c>
      <c r="AA3785" s="5">
        <v>0</v>
      </c>
      <c r="AB3785" s="5">
        <v>0</v>
      </c>
      <c r="AC3785" s="5">
        <v>1</v>
      </c>
      <c r="AD3785" s="5">
        <v>0</v>
      </c>
      <c r="AE3785" s="8">
        <v>14767</v>
      </c>
      <c r="AF3785" s="5">
        <v>1</v>
      </c>
    </row>
    <row r="3786" spans="1:32" x14ac:dyDescent="0.25">
      <c r="A3786" s="2">
        <v>2009</v>
      </c>
      <c r="B3786" s="1" t="s">
        <v>30</v>
      </c>
      <c r="C3786" s="9">
        <v>46</v>
      </c>
      <c r="D3786" s="9">
        <v>1806</v>
      </c>
      <c r="E3786" s="8">
        <f t="shared" si="204"/>
        <v>3271.7391304347825</v>
      </c>
      <c r="F3786" s="9">
        <v>1777</v>
      </c>
      <c r="G3786" s="9">
        <v>436</v>
      </c>
      <c r="H3786" s="9">
        <v>176</v>
      </c>
      <c r="I3786" s="9">
        <v>0</v>
      </c>
      <c r="J3786" s="9">
        <v>0</v>
      </c>
      <c r="K3786" s="9">
        <v>0</v>
      </c>
      <c r="L3786" s="9">
        <v>3607</v>
      </c>
      <c r="M3786" s="8">
        <f t="shared" si="202"/>
        <v>78.413043478260875</v>
      </c>
      <c r="N3786" s="9">
        <v>9</v>
      </c>
      <c r="O3786" s="9">
        <v>2</v>
      </c>
      <c r="P3786" s="9">
        <v>1</v>
      </c>
      <c r="Q3786" s="9">
        <v>34712</v>
      </c>
      <c r="R3786" s="8">
        <f t="shared" si="203"/>
        <v>754.60869565217388</v>
      </c>
      <c r="S3786" s="5">
        <v>1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1</v>
      </c>
      <c r="AA3786" s="5">
        <v>0</v>
      </c>
      <c r="AB3786" s="5">
        <v>0</v>
      </c>
      <c r="AC3786" s="5">
        <v>1</v>
      </c>
      <c r="AD3786" s="5">
        <v>0</v>
      </c>
      <c r="AE3786" s="8">
        <v>10586</v>
      </c>
      <c r="AF3786" s="5">
        <v>0</v>
      </c>
    </row>
    <row r="3787" spans="1:32" x14ac:dyDescent="0.25">
      <c r="A3787" s="2">
        <v>2009</v>
      </c>
      <c r="B3787" s="1" t="s">
        <v>29</v>
      </c>
      <c r="C3787" s="9">
        <v>60</v>
      </c>
      <c r="D3787" s="9">
        <v>3956</v>
      </c>
      <c r="E3787" s="8">
        <f t="shared" si="204"/>
        <v>5494.4444444444453</v>
      </c>
      <c r="F3787" s="9">
        <v>1565</v>
      </c>
      <c r="G3787" s="9">
        <v>414</v>
      </c>
      <c r="H3787" s="9">
        <v>180</v>
      </c>
      <c r="I3787" s="9">
        <v>0</v>
      </c>
      <c r="J3787" s="9">
        <v>0</v>
      </c>
      <c r="K3787" s="9">
        <v>0</v>
      </c>
      <c r="L3787" s="9">
        <v>2478</v>
      </c>
      <c r="M3787" s="8">
        <f t="shared" si="202"/>
        <v>41.3</v>
      </c>
      <c r="N3787" s="9">
        <v>9</v>
      </c>
      <c r="O3787" s="9">
        <v>3</v>
      </c>
      <c r="P3787" s="9">
        <v>1</v>
      </c>
      <c r="Q3787" s="9">
        <v>13754</v>
      </c>
      <c r="R3787" s="8">
        <f t="shared" si="203"/>
        <v>229.23333333333332</v>
      </c>
      <c r="S3787" s="5">
        <v>1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1</v>
      </c>
      <c r="AA3787" s="5">
        <v>0</v>
      </c>
      <c r="AB3787" s="5">
        <v>0</v>
      </c>
      <c r="AC3787" s="5">
        <v>1</v>
      </c>
      <c r="AD3787" s="5">
        <v>0</v>
      </c>
      <c r="AE3787" s="8">
        <v>8284</v>
      </c>
      <c r="AF3787" s="5">
        <v>0</v>
      </c>
    </row>
    <row r="3788" spans="1:32" x14ac:dyDescent="0.25">
      <c r="A3788" s="2">
        <v>2009</v>
      </c>
      <c r="B3788" s="1" t="s">
        <v>29</v>
      </c>
      <c r="C3788" s="9">
        <v>166</v>
      </c>
      <c r="D3788" s="9">
        <v>28220</v>
      </c>
      <c r="E3788" s="8">
        <f t="shared" si="204"/>
        <v>14166.666666666666</v>
      </c>
      <c r="F3788" s="9">
        <v>79</v>
      </c>
      <c r="G3788" s="9">
        <v>0</v>
      </c>
      <c r="H3788" s="9">
        <v>0</v>
      </c>
      <c r="I3788" s="9">
        <v>0</v>
      </c>
      <c r="J3788" s="9">
        <v>311</v>
      </c>
      <c r="K3788" s="9">
        <v>222</v>
      </c>
      <c r="L3788" s="9">
        <v>5805</v>
      </c>
      <c r="M3788" s="8">
        <f t="shared" si="202"/>
        <v>34.96987951807229</v>
      </c>
      <c r="N3788" s="9">
        <v>6</v>
      </c>
      <c r="O3788" s="9">
        <v>0</v>
      </c>
      <c r="P3788" s="9">
        <v>0</v>
      </c>
      <c r="Q3788" s="9">
        <v>221740</v>
      </c>
      <c r="R3788" s="8">
        <f t="shared" si="203"/>
        <v>1335.7831325301204</v>
      </c>
      <c r="S3788" s="5">
        <v>0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1</v>
      </c>
      <c r="AC3788" s="5">
        <v>0</v>
      </c>
      <c r="AD3788" s="5">
        <v>1</v>
      </c>
      <c r="AE3788" s="8">
        <v>140682</v>
      </c>
      <c r="AF3788" s="5">
        <v>1</v>
      </c>
    </row>
    <row r="3789" spans="1:32" x14ac:dyDescent="0.25">
      <c r="A3789" s="2">
        <v>2009</v>
      </c>
      <c r="B3789" s="1" t="s">
        <v>29</v>
      </c>
      <c r="C3789" s="8">
        <v>134</v>
      </c>
      <c r="D3789" s="8">
        <v>15579</v>
      </c>
      <c r="E3789" s="8">
        <f t="shared" si="204"/>
        <v>9688.432835820895</v>
      </c>
      <c r="F3789" s="8">
        <v>4599</v>
      </c>
      <c r="G3789" s="8">
        <v>1340</v>
      </c>
      <c r="H3789" s="8">
        <v>500</v>
      </c>
      <c r="I3789" s="8">
        <v>0</v>
      </c>
      <c r="J3789" s="8">
        <v>0</v>
      </c>
      <c r="K3789" s="8">
        <v>0</v>
      </c>
      <c r="L3789" s="8">
        <v>7245</v>
      </c>
      <c r="M3789" s="8">
        <f t="shared" si="202"/>
        <v>54.067164179104481</v>
      </c>
      <c r="N3789" s="8">
        <v>24</v>
      </c>
      <c r="O3789" s="8">
        <v>5</v>
      </c>
      <c r="P3789" s="8">
        <v>2</v>
      </c>
      <c r="Q3789" s="8">
        <v>45661</v>
      </c>
      <c r="R3789" s="8">
        <f t="shared" si="203"/>
        <v>340.75373134328356</v>
      </c>
      <c r="S3789" s="5">
        <v>1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1</v>
      </c>
      <c r="AA3789" s="5">
        <v>0</v>
      </c>
      <c r="AB3789" s="5">
        <v>0</v>
      </c>
      <c r="AC3789" s="5">
        <v>1</v>
      </c>
      <c r="AD3789" s="5">
        <v>0</v>
      </c>
      <c r="AE3789" s="8">
        <v>37508</v>
      </c>
      <c r="AF3789" s="5">
        <v>0</v>
      </c>
    </row>
    <row r="3790" spans="1:32" x14ac:dyDescent="0.25">
      <c r="A3790" s="2">
        <v>2009</v>
      </c>
      <c r="B3790" s="1" t="s">
        <v>29</v>
      </c>
      <c r="C3790" s="8">
        <v>76</v>
      </c>
      <c r="D3790" s="8">
        <v>5112</v>
      </c>
      <c r="E3790" s="8">
        <f t="shared" si="204"/>
        <v>5605.2631578947367</v>
      </c>
      <c r="F3790" s="8">
        <v>3266</v>
      </c>
      <c r="G3790" s="8">
        <v>452</v>
      </c>
      <c r="H3790" s="8">
        <v>228</v>
      </c>
      <c r="I3790" s="8">
        <v>0</v>
      </c>
      <c r="J3790" s="8">
        <v>0</v>
      </c>
      <c r="K3790" s="8">
        <v>0</v>
      </c>
      <c r="L3790" s="8">
        <v>2791</v>
      </c>
      <c r="M3790" s="8">
        <f t="shared" si="202"/>
        <v>36.723684210526315</v>
      </c>
      <c r="N3790" s="8">
        <v>13</v>
      </c>
      <c r="O3790" s="8">
        <v>4</v>
      </c>
      <c r="P3790" s="8">
        <v>1</v>
      </c>
      <c r="Q3790" s="8">
        <v>13834</v>
      </c>
      <c r="R3790" s="8">
        <f t="shared" si="203"/>
        <v>182.02631578947367</v>
      </c>
      <c r="S3790" s="5">
        <v>1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1</v>
      </c>
      <c r="AA3790" s="5">
        <v>0</v>
      </c>
      <c r="AB3790" s="5">
        <v>0</v>
      </c>
      <c r="AC3790" s="5">
        <v>1</v>
      </c>
      <c r="AD3790" s="5">
        <v>0</v>
      </c>
      <c r="AE3790" s="8">
        <v>15127</v>
      </c>
      <c r="AF3790" s="5">
        <v>0</v>
      </c>
    </row>
    <row r="3791" spans="1:32" x14ac:dyDescent="0.25">
      <c r="A3791" s="2">
        <v>2009</v>
      </c>
      <c r="B3791" s="1" t="s">
        <v>30</v>
      </c>
      <c r="C3791" s="8">
        <v>37</v>
      </c>
      <c r="D3791" s="8">
        <v>2034</v>
      </c>
      <c r="E3791" s="8">
        <f t="shared" si="204"/>
        <v>4581.0810810810808</v>
      </c>
      <c r="F3791" s="8">
        <v>2667</v>
      </c>
      <c r="G3791" s="8">
        <v>210</v>
      </c>
      <c r="H3791" s="8">
        <v>162</v>
      </c>
      <c r="I3791" s="8">
        <v>0</v>
      </c>
      <c r="J3791" s="8">
        <v>0</v>
      </c>
      <c r="K3791" s="8">
        <v>0</v>
      </c>
      <c r="L3791" s="8">
        <v>2027</v>
      </c>
      <c r="M3791" s="8">
        <f t="shared" si="202"/>
        <v>54.783783783783782</v>
      </c>
      <c r="N3791" s="8">
        <v>6</v>
      </c>
      <c r="O3791" s="8">
        <v>3</v>
      </c>
      <c r="P3791" s="8">
        <v>0</v>
      </c>
      <c r="Q3791" s="8">
        <v>14109</v>
      </c>
      <c r="R3791" s="8">
        <f t="shared" si="203"/>
        <v>381.32432432432432</v>
      </c>
      <c r="S3791" s="5">
        <v>1</v>
      </c>
      <c r="T3791" s="5">
        <v>0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  <c r="Z3791" s="5">
        <v>1</v>
      </c>
      <c r="AA3791" s="5">
        <v>0</v>
      </c>
      <c r="AB3791" s="5">
        <v>0</v>
      </c>
      <c r="AC3791" s="5">
        <v>1</v>
      </c>
      <c r="AD3791" s="5">
        <v>0</v>
      </c>
      <c r="AE3791" s="8">
        <v>6026</v>
      </c>
      <c r="AF3791" s="5">
        <v>0</v>
      </c>
    </row>
    <row r="3792" spans="1:32" x14ac:dyDescent="0.25">
      <c r="A3792" s="2">
        <v>2009</v>
      </c>
      <c r="B3792" s="1" t="s">
        <v>36</v>
      </c>
      <c r="C3792" s="8">
        <v>57</v>
      </c>
      <c r="D3792" s="8">
        <v>4250</v>
      </c>
      <c r="E3792" s="8">
        <f t="shared" si="204"/>
        <v>6213.4502923976615</v>
      </c>
      <c r="F3792" s="8">
        <v>7146</v>
      </c>
      <c r="G3792" s="8">
        <v>197</v>
      </c>
      <c r="H3792" s="8">
        <v>188</v>
      </c>
      <c r="I3792" s="8">
        <v>0</v>
      </c>
      <c r="J3792" s="8">
        <v>0</v>
      </c>
      <c r="K3792" s="8">
        <v>0</v>
      </c>
      <c r="L3792" s="8">
        <v>6828</v>
      </c>
      <c r="M3792" s="8">
        <f t="shared" si="202"/>
        <v>119.78947368421052</v>
      </c>
      <c r="N3792" s="8">
        <v>24</v>
      </c>
      <c r="O3792" s="8">
        <v>5</v>
      </c>
      <c r="P3792" s="8">
        <v>1</v>
      </c>
      <c r="Q3792" s="8">
        <v>25686</v>
      </c>
      <c r="R3792" s="8">
        <f t="shared" si="203"/>
        <v>450.63157894736844</v>
      </c>
      <c r="S3792" s="5">
        <v>1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1</v>
      </c>
      <c r="AA3792" s="5">
        <v>0</v>
      </c>
      <c r="AB3792" s="5">
        <v>0</v>
      </c>
      <c r="AC3792" s="5">
        <v>1</v>
      </c>
      <c r="AD3792" s="5">
        <v>0</v>
      </c>
      <c r="AE3792" s="8">
        <v>20652</v>
      </c>
      <c r="AF3792" s="5">
        <v>1</v>
      </c>
    </row>
    <row r="3793" spans="1:32" x14ac:dyDescent="0.25">
      <c r="A3793" s="2">
        <v>2009</v>
      </c>
      <c r="B3793" s="1" t="s">
        <v>30</v>
      </c>
      <c r="C3793" s="8">
        <v>37</v>
      </c>
      <c r="D3793" s="8">
        <v>2576</v>
      </c>
      <c r="E3793" s="8">
        <f t="shared" si="204"/>
        <v>5801.801801801802</v>
      </c>
      <c r="F3793" s="8">
        <v>980</v>
      </c>
      <c r="G3793" s="8">
        <v>161</v>
      </c>
      <c r="H3793" s="8">
        <v>140</v>
      </c>
      <c r="I3793" s="8">
        <v>0</v>
      </c>
      <c r="J3793" s="8">
        <v>0</v>
      </c>
      <c r="K3793" s="8">
        <v>0</v>
      </c>
      <c r="L3793" s="8">
        <v>1450</v>
      </c>
      <c r="M3793" s="8">
        <f t="shared" si="202"/>
        <v>39.189189189189186</v>
      </c>
      <c r="N3793" s="8">
        <v>0</v>
      </c>
      <c r="O3793" s="8">
        <v>0</v>
      </c>
      <c r="P3793" s="8">
        <v>0</v>
      </c>
      <c r="Q3793" s="8">
        <v>1380</v>
      </c>
      <c r="R3793" s="8">
        <f t="shared" si="203"/>
        <v>37.297297297297298</v>
      </c>
      <c r="S3793" s="5">
        <v>1</v>
      </c>
      <c r="T3793" s="5">
        <v>0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  <c r="Z3793" s="5">
        <v>1</v>
      </c>
      <c r="AA3793" s="5">
        <v>0</v>
      </c>
      <c r="AB3793" s="5">
        <v>0</v>
      </c>
      <c r="AC3793" s="5">
        <v>1</v>
      </c>
      <c r="AD3793" s="5">
        <v>0</v>
      </c>
      <c r="AE3793" s="8">
        <v>8585</v>
      </c>
      <c r="AF3793" s="5">
        <v>0</v>
      </c>
    </row>
    <row r="3794" spans="1:32" x14ac:dyDescent="0.25">
      <c r="A3794" s="2">
        <v>2009</v>
      </c>
      <c r="B3794" s="1" t="s">
        <v>29</v>
      </c>
      <c r="C3794" s="8">
        <v>98</v>
      </c>
      <c r="D3794" s="8">
        <v>10753</v>
      </c>
      <c r="E3794" s="8">
        <f t="shared" si="204"/>
        <v>9143.7074829931971</v>
      </c>
      <c r="F3794" s="8">
        <v>2452</v>
      </c>
      <c r="G3794" s="8">
        <v>758</v>
      </c>
      <c r="H3794" s="8">
        <v>225</v>
      </c>
      <c r="I3794" s="8">
        <v>0</v>
      </c>
      <c r="J3794" s="8">
        <v>0</v>
      </c>
      <c r="K3794" s="8">
        <v>0</v>
      </c>
      <c r="L3794" s="8">
        <v>7576</v>
      </c>
      <c r="M3794" s="8">
        <f t="shared" si="202"/>
        <v>77.306122448979593</v>
      </c>
      <c r="N3794" s="8">
        <v>18</v>
      </c>
      <c r="O3794" s="8">
        <v>7</v>
      </c>
      <c r="P3794" s="8">
        <v>2</v>
      </c>
      <c r="Q3794" s="8">
        <v>43874</v>
      </c>
      <c r="R3794" s="8">
        <f t="shared" si="203"/>
        <v>447.69387755102042</v>
      </c>
      <c r="S3794" s="5">
        <v>1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1</v>
      </c>
      <c r="AA3794" s="5">
        <v>0</v>
      </c>
      <c r="AB3794" s="5">
        <v>0</v>
      </c>
      <c r="AC3794" s="5">
        <v>1</v>
      </c>
      <c r="AD3794" s="5">
        <v>0</v>
      </c>
      <c r="AE3794" s="8">
        <v>24167</v>
      </c>
      <c r="AF3794" s="5">
        <v>0</v>
      </c>
    </row>
    <row r="3795" spans="1:32" x14ac:dyDescent="0.25">
      <c r="A3795" s="2">
        <v>2009</v>
      </c>
      <c r="B3795" s="1" t="s">
        <v>29</v>
      </c>
      <c r="C3795" s="8">
        <v>78</v>
      </c>
      <c r="D3795" s="8">
        <v>4646</v>
      </c>
      <c r="E3795" s="8">
        <f t="shared" si="204"/>
        <v>4963.6752136752139</v>
      </c>
      <c r="F3795" s="8">
        <v>3684</v>
      </c>
      <c r="G3795" s="8">
        <v>507</v>
      </c>
      <c r="H3795" s="8">
        <v>270</v>
      </c>
      <c r="I3795" s="8">
        <v>0</v>
      </c>
      <c r="J3795" s="8">
        <v>0</v>
      </c>
      <c r="K3795" s="8">
        <v>0</v>
      </c>
      <c r="L3795" s="8">
        <v>4865</v>
      </c>
      <c r="M3795" s="8">
        <f t="shared" si="202"/>
        <v>62.371794871794869</v>
      </c>
      <c r="N3795" s="8">
        <v>18</v>
      </c>
      <c r="O3795" s="8">
        <v>2</v>
      </c>
      <c r="P3795" s="8">
        <v>2</v>
      </c>
      <c r="Q3795" s="8">
        <v>65166</v>
      </c>
      <c r="R3795" s="8">
        <f t="shared" si="203"/>
        <v>835.46153846153845</v>
      </c>
      <c r="S3795" s="5">
        <v>1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1</v>
      </c>
      <c r="AA3795" s="5">
        <v>0</v>
      </c>
      <c r="AB3795" s="5">
        <v>0</v>
      </c>
      <c r="AC3795" s="5">
        <v>1</v>
      </c>
      <c r="AD3795" s="5">
        <v>0</v>
      </c>
      <c r="AE3795" s="8">
        <v>11883</v>
      </c>
      <c r="AF3795" s="5">
        <v>0</v>
      </c>
    </row>
    <row r="3796" spans="1:32" x14ac:dyDescent="0.25">
      <c r="A3796" s="2">
        <v>2009</v>
      </c>
      <c r="B3796" s="1" t="s">
        <v>36</v>
      </c>
      <c r="C3796" s="8">
        <v>26</v>
      </c>
      <c r="D3796" s="8">
        <v>3055</v>
      </c>
      <c r="E3796" s="8">
        <f t="shared" si="204"/>
        <v>9791.6666666666661</v>
      </c>
      <c r="F3796" s="8">
        <v>6026</v>
      </c>
      <c r="G3796" s="8">
        <v>0</v>
      </c>
      <c r="H3796" s="8">
        <v>0</v>
      </c>
      <c r="I3796" s="8">
        <v>0</v>
      </c>
      <c r="J3796" s="8">
        <v>0</v>
      </c>
      <c r="K3796" s="8">
        <v>0</v>
      </c>
      <c r="L3796" s="8">
        <v>3262</v>
      </c>
      <c r="M3796" s="8">
        <f t="shared" si="202"/>
        <v>125.46153846153847</v>
      </c>
      <c r="N3796" s="8">
        <v>14</v>
      </c>
      <c r="O3796" s="8">
        <v>2</v>
      </c>
      <c r="P3796" s="8">
        <v>3</v>
      </c>
      <c r="Q3796" s="8">
        <v>13428</v>
      </c>
      <c r="R3796" s="8">
        <f t="shared" si="203"/>
        <v>516.46153846153845</v>
      </c>
      <c r="S3796" s="5">
        <v>1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0</v>
      </c>
      <c r="AD3796" s="5">
        <v>0</v>
      </c>
      <c r="AE3796" s="8">
        <v>5886</v>
      </c>
      <c r="AF3796" s="5">
        <v>0</v>
      </c>
    </row>
    <row r="3797" spans="1:32" x14ac:dyDescent="0.25">
      <c r="A3797" s="2">
        <v>2009</v>
      </c>
      <c r="B3797" s="1" t="s">
        <v>29</v>
      </c>
      <c r="C3797" s="8">
        <v>41</v>
      </c>
      <c r="D3797" s="8">
        <v>2994</v>
      </c>
      <c r="E3797" s="8">
        <f t="shared" si="204"/>
        <v>6085.3658536585363</v>
      </c>
      <c r="F3797" s="8">
        <v>0</v>
      </c>
      <c r="G3797" s="8">
        <v>582</v>
      </c>
      <c r="H3797" s="8">
        <v>298</v>
      </c>
      <c r="I3797" s="8">
        <v>0</v>
      </c>
      <c r="J3797" s="8">
        <v>0</v>
      </c>
      <c r="K3797" s="8">
        <v>0</v>
      </c>
      <c r="L3797" s="8">
        <v>880</v>
      </c>
      <c r="M3797" s="8">
        <f t="shared" si="202"/>
        <v>21.463414634146343</v>
      </c>
      <c r="N3797" s="8">
        <v>8</v>
      </c>
      <c r="O3797" s="8">
        <v>0</v>
      </c>
      <c r="P3797" s="8">
        <v>0</v>
      </c>
      <c r="Q3797" s="8">
        <v>1184</v>
      </c>
      <c r="R3797" s="8">
        <f t="shared" si="203"/>
        <v>28.878048780487806</v>
      </c>
      <c r="S3797" s="5">
        <v>0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1</v>
      </c>
      <c r="AA3797" s="5">
        <v>0</v>
      </c>
      <c r="AB3797" s="5">
        <v>0</v>
      </c>
      <c r="AC3797" s="5">
        <v>1</v>
      </c>
      <c r="AD3797" s="5">
        <v>0</v>
      </c>
      <c r="AE3797" s="8">
        <v>12268</v>
      </c>
      <c r="AF3797" s="5">
        <v>1</v>
      </c>
    </row>
    <row r="3798" spans="1:32" x14ac:dyDescent="0.25">
      <c r="A3798" s="2">
        <v>2009</v>
      </c>
      <c r="B3798" s="1" t="s">
        <v>36</v>
      </c>
      <c r="C3798" s="8">
        <v>26</v>
      </c>
      <c r="D3798" s="8">
        <v>2032</v>
      </c>
      <c r="E3798" s="8">
        <f t="shared" si="204"/>
        <v>6512.8205128205127</v>
      </c>
      <c r="F3798" s="8">
        <v>2016</v>
      </c>
      <c r="G3798" s="8">
        <v>0</v>
      </c>
      <c r="H3798" s="8">
        <v>0</v>
      </c>
      <c r="I3798" s="8">
        <v>0</v>
      </c>
      <c r="J3798" s="8">
        <v>0</v>
      </c>
      <c r="K3798" s="8">
        <v>0</v>
      </c>
      <c r="L3798" s="8">
        <v>911</v>
      </c>
      <c r="M3798" s="8">
        <f t="shared" si="202"/>
        <v>35.03846153846154</v>
      </c>
      <c r="N3798" s="8">
        <v>6</v>
      </c>
      <c r="O3798" s="8">
        <v>2</v>
      </c>
      <c r="P3798" s="8">
        <v>0</v>
      </c>
      <c r="Q3798" s="8">
        <v>4954</v>
      </c>
      <c r="R3798" s="8">
        <f t="shared" si="203"/>
        <v>190.53846153846155</v>
      </c>
      <c r="S3798" s="5">
        <v>1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0</v>
      </c>
      <c r="AD3798" s="5">
        <v>0</v>
      </c>
      <c r="AE3798" s="8">
        <v>1313</v>
      </c>
      <c r="AF3798" s="5">
        <v>0</v>
      </c>
    </row>
    <row r="3799" spans="1:32" x14ac:dyDescent="0.25">
      <c r="A3799" s="2">
        <v>2009</v>
      </c>
      <c r="B3799" s="1" t="s">
        <v>31</v>
      </c>
      <c r="C3799" s="8">
        <v>337</v>
      </c>
      <c r="D3799" s="8">
        <v>29197</v>
      </c>
      <c r="E3799" s="8">
        <f t="shared" si="204"/>
        <v>7219.8318496538077</v>
      </c>
      <c r="F3799" s="8">
        <v>6174</v>
      </c>
      <c r="G3799" s="8">
        <v>2480</v>
      </c>
      <c r="H3799" s="8">
        <v>850</v>
      </c>
      <c r="I3799" s="8">
        <v>0</v>
      </c>
      <c r="J3799" s="8">
        <v>0</v>
      </c>
      <c r="K3799" s="8">
        <v>0</v>
      </c>
      <c r="L3799" s="8">
        <v>25263</v>
      </c>
      <c r="M3799" s="8">
        <f t="shared" si="202"/>
        <v>74.964391691394653</v>
      </c>
      <c r="N3799" s="8">
        <v>65</v>
      </c>
      <c r="O3799" s="8">
        <v>11</v>
      </c>
      <c r="P3799" s="8">
        <v>4</v>
      </c>
      <c r="Q3799" s="8">
        <v>195551</v>
      </c>
      <c r="R3799" s="8">
        <f t="shared" si="203"/>
        <v>580.27002967359056</v>
      </c>
      <c r="S3799" s="5">
        <v>1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1</v>
      </c>
      <c r="AA3799" s="5">
        <v>0</v>
      </c>
      <c r="AB3799" s="5">
        <v>0</v>
      </c>
      <c r="AC3799" s="5">
        <v>1</v>
      </c>
      <c r="AD3799" s="5">
        <v>0</v>
      </c>
      <c r="AE3799" s="8">
        <v>72979</v>
      </c>
      <c r="AF3799" s="5">
        <v>0</v>
      </c>
    </row>
    <row r="3800" spans="1:32" x14ac:dyDescent="0.25">
      <c r="A3800" s="2">
        <v>2009</v>
      </c>
      <c r="B3800" s="1" t="s">
        <v>30</v>
      </c>
      <c r="C3800" s="8">
        <v>43</v>
      </c>
      <c r="D3800" s="8">
        <v>2451</v>
      </c>
      <c r="E3800" s="8">
        <f t="shared" si="204"/>
        <v>4750</v>
      </c>
      <c r="F3800" s="8">
        <v>3345</v>
      </c>
      <c r="G3800" s="8">
        <v>526</v>
      </c>
      <c r="H3800" s="8">
        <v>250</v>
      </c>
      <c r="I3800" s="8">
        <v>0</v>
      </c>
      <c r="J3800" s="8">
        <v>0</v>
      </c>
      <c r="K3800" s="8">
        <v>0</v>
      </c>
      <c r="L3800" s="8">
        <v>4421</v>
      </c>
      <c r="M3800" s="8">
        <f t="shared" si="202"/>
        <v>102.81395348837209</v>
      </c>
      <c r="N3800" s="8">
        <v>15</v>
      </c>
      <c r="O3800" s="8">
        <v>5</v>
      </c>
      <c r="P3800" s="8">
        <v>2</v>
      </c>
      <c r="Q3800" s="8">
        <v>14307</v>
      </c>
      <c r="R3800" s="8">
        <f t="shared" si="203"/>
        <v>332.72093023255815</v>
      </c>
      <c r="S3800" s="5">
        <v>1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1</v>
      </c>
      <c r="AA3800" s="5">
        <v>0</v>
      </c>
      <c r="AB3800" s="5">
        <v>0</v>
      </c>
      <c r="AC3800" s="5">
        <v>1</v>
      </c>
      <c r="AD3800" s="5">
        <v>0</v>
      </c>
      <c r="AE3800" s="8">
        <v>15383</v>
      </c>
      <c r="AF3800" s="5">
        <v>0</v>
      </c>
    </row>
    <row r="3801" spans="1:32" x14ac:dyDescent="0.25">
      <c r="A3801" s="2">
        <v>2009</v>
      </c>
      <c r="B3801" s="1" t="s">
        <v>30</v>
      </c>
      <c r="C3801" s="8">
        <v>76</v>
      </c>
      <c r="D3801" s="8">
        <v>4698</v>
      </c>
      <c r="E3801" s="8">
        <f t="shared" si="204"/>
        <v>5151.3157894736842</v>
      </c>
      <c r="F3801" s="8">
        <v>2422</v>
      </c>
      <c r="G3801" s="8">
        <v>446</v>
      </c>
      <c r="H3801" s="8">
        <v>230</v>
      </c>
      <c r="I3801" s="8">
        <v>0</v>
      </c>
      <c r="J3801" s="8">
        <v>0</v>
      </c>
      <c r="K3801" s="8">
        <v>0</v>
      </c>
      <c r="L3801" s="8">
        <v>5204</v>
      </c>
      <c r="M3801" s="8">
        <f t="shared" si="202"/>
        <v>68.473684210526315</v>
      </c>
      <c r="N3801" s="8">
        <v>21</v>
      </c>
      <c r="O3801" s="8">
        <v>5</v>
      </c>
      <c r="P3801" s="8">
        <v>2</v>
      </c>
      <c r="Q3801" s="8">
        <v>24877</v>
      </c>
      <c r="R3801" s="8">
        <f t="shared" si="203"/>
        <v>327.32894736842104</v>
      </c>
      <c r="S3801" s="5">
        <v>1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1</v>
      </c>
      <c r="AA3801" s="5">
        <v>0</v>
      </c>
      <c r="AB3801" s="5">
        <v>0</v>
      </c>
      <c r="AC3801" s="5">
        <v>1</v>
      </c>
      <c r="AD3801" s="5">
        <v>0</v>
      </c>
      <c r="AE3801" s="8">
        <v>13931</v>
      </c>
      <c r="AF3801" s="5">
        <v>0</v>
      </c>
    </row>
    <row r="3802" spans="1:32" x14ac:dyDescent="0.25">
      <c r="A3802" s="2">
        <v>2009</v>
      </c>
      <c r="B3802" s="1" t="s">
        <v>30</v>
      </c>
      <c r="C3802" s="8">
        <v>186</v>
      </c>
      <c r="D3802" s="8">
        <v>14105</v>
      </c>
      <c r="E3802" s="8">
        <f t="shared" si="204"/>
        <v>6319.4444444444443</v>
      </c>
      <c r="F3802" s="8">
        <v>3865</v>
      </c>
      <c r="G3802" s="8">
        <v>1769</v>
      </c>
      <c r="H3802" s="8">
        <v>510</v>
      </c>
      <c r="I3802" s="8">
        <v>0</v>
      </c>
      <c r="J3802" s="8">
        <v>0</v>
      </c>
      <c r="K3802" s="8">
        <v>0</v>
      </c>
      <c r="L3802" s="8">
        <v>10204</v>
      </c>
      <c r="M3802" s="8">
        <f t="shared" si="202"/>
        <v>54.86021505376344</v>
      </c>
      <c r="N3802" s="8">
        <v>33</v>
      </c>
      <c r="O3802" s="8">
        <v>5</v>
      </c>
      <c r="P3802" s="8">
        <v>1</v>
      </c>
      <c r="Q3802" s="8">
        <v>73789</v>
      </c>
      <c r="R3802" s="8">
        <f t="shared" si="203"/>
        <v>396.71505376344084</v>
      </c>
      <c r="S3802" s="5">
        <v>1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1</v>
      </c>
      <c r="AA3802" s="5">
        <v>0</v>
      </c>
      <c r="AB3802" s="5">
        <v>0</v>
      </c>
      <c r="AC3802" s="5">
        <v>1</v>
      </c>
      <c r="AD3802" s="5">
        <v>0</v>
      </c>
      <c r="AE3802" s="8">
        <v>32075</v>
      </c>
      <c r="AF3802" s="5">
        <v>1</v>
      </c>
    </row>
    <row r="3803" spans="1:32" x14ac:dyDescent="0.25">
      <c r="A3803" s="2">
        <v>2009</v>
      </c>
      <c r="B3803" s="1" t="s">
        <v>30</v>
      </c>
      <c r="C3803" s="8">
        <v>43</v>
      </c>
      <c r="D3803" s="8">
        <v>3032</v>
      </c>
      <c r="E3803" s="8">
        <f t="shared" si="204"/>
        <v>5875.968992248062</v>
      </c>
      <c r="F3803" s="8">
        <v>2891</v>
      </c>
      <c r="G3803" s="8">
        <v>286</v>
      </c>
      <c r="H3803" s="8">
        <v>150</v>
      </c>
      <c r="I3803" s="8">
        <v>0</v>
      </c>
      <c r="J3803" s="8">
        <v>0</v>
      </c>
      <c r="K3803" s="8">
        <v>0</v>
      </c>
      <c r="L3803" s="8">
        <v>3409</v>
      </c>
      <c r="M3803" s="8">
        <f t="shared" si="202"/>
        <v>79.279069767441854</v>
      </c>
      <c r="N3803" s="8">
        <v>13</v>
      </c>
      <c r="O3803" s="8">
        <v>2</v>
      </c>
      <c r="P3803" s="8">
        <v>2</v>
      </c>
      <c r="Q3803" s="8">
        <v>13831</v>
      </c>
      <c r="R3803" s="8">
        <f t="shared" si="203"/>
        <v>321.6511627906977</v>
      </c>
      <c r="S3803" s="5">
        <v>1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1</v>
      </c>
      <c r="AA3803" s="5">
        <v>0</v>
      </c>
      <c r="AB3803" s="5">
        <v>0</v>
      </c>
      <c r="AC3803" s="5">
        <v>1</v>
      </c>
      <c r="AD3803" s="5">
        <v>0</v>
      </c>
      <c r="AE3803" s="8">
        <v>6717</v>
      </c>
      <c r="AF3803" s="5">
        <v>0</v>
      </c>
    </row>
    <row r="3804" spans="1:32" x14ac:dyDescent="0.25">
      <c r="A3804" s="2">
        <v>2009</v>
      </c>
      <c r="B3804" s="1" t="s">
        <v>30</v>
      </c>
      <c r="C3804" s="8">
        <v>20</v>
      </c>
      <c r="D3804" s="8">
        <v>1979</v>
      </c>
      <c r="E3804" s="8">
        <f t="shared" si="204"/>
        <v>8245.8333333333339</v>
      </c>
      <c r="F3804" s="8">
        <v>2433</v>
      </c>
      <c r="G3804" s="8">
        <v>102</v>
      </c>
      <c r="H3804" s="8">
        <v>50</v>
      </c>
      <c r="I3804" s="8">
        <v>0</v>
      </c>
      <c r="J3804" s="8">
        <v>0</v>
      </c>
      <c r="K3804" s="8">
        <v>0</v>
      </c>
      <c r="L3804" s="8">
        <v>796</v>
      </c>
      <c r="M3804" s="8">
        <f t="shared" si="202"/>
        <v>39.799999999999997</v>
      </c>
      <c r="N3804" s="8">
        <v>2</v>
      </c>
      <c r="O3804" s="8">
        <v>1</v>
      </c>
      <c r="P3804" s="8">
        <v>0</v>
      </c>
      <c r="Q3804" s="8">
        <v>8148</v>
      </c>
      <c r="R3804" s="8">
        <f t="shared" si="203"/>
        <v>407.4</v>
      </c>
      <c r="S3804" s="5">
        <v>1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1</v>
      </c>
      <c r="AA3804" s="5">
        <v>0</v>
      </c>
      <c r="AB3804" s="5">
        <v>0</v>
      </c>
      <c r="AC3804" s="5">
        <v>1</v>
      </c>
      <c r="AD3804" s="5">
        <v>0</v>
      </c>
      <c r="AE3804" s="8">
        <v>9583</v>
      </c>
      <c r="AF3804" s="5">
        <v>1</v>
      </c>
    </row>
    <row r="3805" spans="1:32" x14ac:dyDescent="0.25">
      <c r="A3805" s="2">
        <v>2009</v>
      </c>
      <c r="B3805" s="1" t="s">
        <v>30</v>
      </c>
      <c r="C3805" s="8">
        <v>170</v>
      </c>
      <c r="D3805" s="8">
        <v>17874</v>
      </c>
      <c r="E3805" s="8">
        <f t="shared" si="204"/>
        <v>8761.7647058823532</v>
      </c>
      <c r="F3805" s="8">
        <v>1951</v>
      </c>
      <c r="G3805" s="8">
        <v>1472</v>
      </c>
      <c r="H3805" s="8">
        <v>415</v>
      </c>
      <c r="I3805" s="8">
        <v>0</v>
      </c>
      <c r="J3805" s="8">
        <v>0</v>
      </c>
      <c r="K3805" s="8">
        <v>0</v>
      </c>
      <c r="L3805" s="8">
        <v>9950</v>
      </c>
      <c r="M3805" s="8">
        <f t="shared" si="202"/>
        <v>58.529411764705884</v>
      </c>
      <c r="N3805" s="8">
        <v>27</v>
      </c>
      <c r="O3805" s="8">
        <v>3</v>
      </c>
      <c r="P3805" s="8">
        <v>3</v>
      </c>
      <c r="Q3805" s="8">
        <v>69733</v>
      </c>
      <c r="R3805" s="8">
        <f t="shared" si="203"/>
        <v>410.19411764705882</v>
      </c>
      <c r="S3805" s="5">
        <v>1</v>
      </c>
      <c r="T3805" s="5">
        <v>0</v>
      </c>
      <c r="U3805" s="5">
        <v>1</v>
      </c>
      <c r="V3805" s="5">
        <v>0</v>
      </c>
      <c r="W3805" s="5">
        <v>0</v>
      </c>
      <c r="X3805" s="5">
        <v>0</v>
      </c>
      <c r="Y3805" s="5">
        <v>0</v>
      </c>
      <c r="Z3805" s="5">
        <v>1</v>
      </c>
      <c r="AA3805" s="5">
        <v>0</v>
      </c>
      <c r="AB3805" s="5">
        <v>0</v>
      </c>
      <c r="AC3805" s="5">
        <v>1</v>
      </c>
      <c r="AD3805" s="5">
        <v>0</v>
      </c>
      <c r="AE3805" s="8">
        <v>42235</v>
      </c>
      <c r="AF3805" s="5">
        <v>1</v>
      </c>
    </row>
    <row r="3806" spans="1:32" x14ac:dyDescent="0.25">
      <c r="A3806" s="2">
        <v>2009</v>
      </c>
      <c r="B3806" s="1" t="s">
        <v>30</v>
      </c>
      <c r="C3806" s="8">
        <v>9</v>
      </c>
      <c r="D3806" s="8">
        <v>612</v>
      </c>
      <c r="E3806" s="8">
        <f t="shared" si="204"/>
        <v>5666.666666666667</v>
      </c>
      <c r="F3806" s="8">
        <v>1441</v>
      </c>
      <c r="G3806" s="8">
        <v>0</v>
      </c>
      <c r="H3806" s="8">
        <v>0</v>
      </c>
      <c r="I3806" s="8">
        <v>0</v>
      </c>
      <c r="J3806" s="8">
        <v>0</v>
      </c>
      <c r="K3806" s="8">
        <v>0</v>
      </c>
      <c r="L3806" s="8">
        <v>42</v>
      </c>
      <c r="M3806" s="8">
        <f t="shared" si="202"/>
        <v>4.666666666666667</v>
      </c>
      <c r="N3806" s="8">
        <v>0</v>
      </c>
      <c r="O3806" s="8">
        <v>0</v>
      </c>
      <c r="P3806" s="8">
        <v>0</v>
      </c>
      <c r="Q3806" s="8">
        <v>2298</v>
      </c>
      <c r="R3806" s="8">
        <f t="shared" si="203"/>
        <v>255.33333333333334</v>
      </c>
      <c r="S3806" s="5">
        <v>1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1</v>
      </c>
      <c r="AD3806" s="5">
        <v>0</v>
      </c>
      <c r="AE3806" s="8">
        <v>666</v>
      </c>
      <c r="AF3806" s="5">
        <v>0</v>
      </c>
    </row>
    <row r="3807" spans="1:32" x14ac:dyDescent="0.25">
      <c r="A3807" s="2">
        <v>2009</v>
      </c>
      <c r="B3807" s="1" t="s">
        <v>30</v>
      </c>
      <c r="C3807" s="8">
        <v>276</v>
      </c>
      <c r="D3807" s="8">
        <v>26674</v>
      </c>
      <c r="E3807" s="8">
        <f t="shared" si="204"/>
        <v>8053.7439613526576</v>
      </c>
      <c r="F3807" s="8">
        <v>5126</v>
      </c>
      <c r="G3807" s="8">
        <v>1994</v>
      </c>
      <c r="H3807" s="8">
        <v>600</v>
      </c>
      <c r="I3807" s="8">
        <v>0</v>
      </c>
      <c r="J3807" s="8">
        <v>0</v>
      </c>
      <c r="K3807" s="8">
        <v>0</v>
      </c>
      <c r="L3807" s="8">
        <v>12133</v>
      </c>
      <c r="M3807" s="8">
        <f t="shared" si="202"/>
        <v>43.960144927536234</v>
      </c>
      <c r="N3807" s="8">
        <v>36</v>
      </c>
      <c r="O3807" s="8">
        <v>5</v>
      </c>
      <c r="P3807" s="8">
        <v>3</v>
      </c>
      <c r="Q3807" s="8">
        <v>142993</v>
      </c>
      <c r="R3807" s="8">
        <f t="shared" si="203"/>
        <v>518.09057971014488</v>
      </c>
      <c r="S3807" s="5">
        <v>1</v>
      </c>
      <c r="T3807" s="5">
        <v>0</v>
      </c>
      <c r="U3807" s="5">
        <v>1</v>
      </c>
      <c r="V3807" s="5">
        <v>0</v>
      </c>
      <c r="W3807" s="5">
        <v>0</v>
      </c>
      <c r="X3807" s="5">
        <v>0</v>
      </c>
      <c r="Y3807" s="5">
        <v>0</v>
      </c>
      <c r="Z3807" s="5">
        <v>1</v>
      </c>
      <c r="AA3807" s="5">
        <v>0</v>
      </c>
      <c r="AB3807" s="5">
        <v>0</v>
      </c>
      <c r="AC3807" s="5">
        <v>1</v>
      </c>
      <c r="AD3807" s="5">
        <v>0</v>
      </c>
      <c r="AE3807" s="8">
        <v>60913</v>
      </c>
      <c r="AF3807" s="5">
        <v>0</v>
      </c>
    </row>
    <row r="3808" spans="1:32" x14ac:dyDescent="0.25">
      <c r="A3808" s="2">
        <v>2009</v>
      </c>
      <c r="B3808" s="1" t="s">
        <v>30</v>
      </c>
      <c r="C3808" s="8">
        <v>130</v>
      </c>
      <c r="D3808" s="8">
        <v>11673</v>
      </c>
      <c r="E3808" s="8">
        <f t="shared" si="204"/>
        <v>7482.6923076923076</v>
      </c>
      <c r="F3808" s="8">
        <v>4851</v>
      </c>
      <c r="G3808" s="8">
        <v>1593</v>
      </c>
      <c r="H3808" s="8">
        <v>500</v>
      </c>
      <c r="I3808" s="8">
        <v>0</v>
      </c>
      <c r="J3808" s="8">
        <v>0</v>
      </c>
      <c r="K3808" s="8">
        <v>0</v>
      </c>
      <c r="L3808" s="8">
        <v>13845</v>
      </c>
      <c r="M3808" s="8">
        <f t="shared" si="202"/>
        <v>106.5</v>
      </c>
      <c r="N3808" s="8">
        <v>36</v>
      </c>
      <c r="O3808" s="8">
        <v>5</v>
      </c>
      <c r="P3808" s="8">
        <v>5</v>
      </c>
      <c r="Q3808" s="8">
        <v>92464</v>
      </c>
      <c r="R3808" s="8">
        <f t="shared" si="203"/>
        <v>711.26153846153841</v>
      </c>
      <c r="S3808" s="5">
        <v>1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1</v>
      </c>
      <c r="AA3808" s="5">
        <v>0</v>
      </c>
      <c r="AB3808" s="5">
        <v>0</v>
      </c>
      <c r="AC3808" s="5">
        <v>1</v>
      </c>
      <c r="AD3808" s="5">
        <v>0</v>
      </c>
      <c r="AE3808" s="8">
        <v>29232</v>
      </c>
      <c r="AF3808" s="5">
        <v>1</v>
      </c>
    </row>
    <row r="3809" spans="1:32" x14ac:dyDescent="0.25">
      <c r="A3809" s="2">
        <v>2009</v>
      </c>
      <c r="B3809" s="1" t="s">
        <v>30</v>
      </c>
      <c r="C3809" s="8">
        <v>24</v>
      </c>
      <c r="D3809" s="8">
        <v>3434</v>
      </c>
      <c r="E3809" s="8">
        <f t="shared" si="204"/>
        <v>11923.611111111111</v>
      </c>
      <c r="F3809" s="8">
        <v>1179</v>
      </c>
      <c r="G3809" s="8">
        <v>88</v>
      </c>
      <c r="H3809" s="8">
        <v>42</v>
      </c>
      <c r="I3809" s="8">
        <v>97</v>
      </c>
      <c r="J3809" s="8">
        <v>0</v>
      </c>
      <c r="K3809" s="8">
        <v>0</v>
      </c>
      <c r="L3809" s="8">
        <v>1498</v>
      </c>
      <c r="M3809" s="8">
        <f t="shared" si="202"/>
        <v>62.416666666666664</v>
      </c>
      <c r="N3809" s="8">
        <v>7</v>
      </c>
      <c r="O3809" s="8">
        <v>1</v>
      </c>
      <c r="P3809" s="8">
        <v>0</v>
      </c>
      <c r="Q3809" s="8">
        <v>5333</v>
      </c>
      <c r="R3809" s="8">
        <f t="shared" si="203"/>
        <v>222.20833333333334</v>
      </c>
      <c r="S3809" s="5">
        <v>1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1</v>
      </c>
      <c r="AA3809" s="5">
        <v>1</v>
      </c>
      <c r="AB3809" s="5">
        <v>0</v>
      </c>
      <c r="AC3809" s="5">
        <v>1</v>
      </c>
      <c r="AD3809" s="5">
        <v>1</v>
      </c>
      <c r="AE3809" s="8">
        <v>4204</v>
      </c>
      <c r="AF3809" s="5">
        <v>0</v>
      </c>
    </row>
    <row r="3810" spans="1:32" x14ac:dyDescent="0.25">
      <c r="A3810" s="2">
        <v>2009</v>
      </c>
      <c r="B3810" s="1" t="s">
        <v>30</v>
      </c>
      <c r="C3810" s="8">
        <v>10</v>
      </c>
      <c r="D3810" s="8">
        <v>507</v>
      </c>
      <c r="E3810" s="8">
        <f t="shared" si="204"/>
        <v>4225</v>
      </c>
      <c r="F3810" s="8">
        <v>916</v>
      </c>
      <c r="G3810" s="8">
        <v>181</v>
      </c>
      <c r="H3810" s="8">
        <v>51</v>
      </c>
      <c r="I3810" s="8">
        <v>361</v>
      </c>
      <c r="J3810" s="8">
        <v>0</v>
      </c>
      <c r="K3810" s="8">
        <v>0</v>
      </c>
      <c r="L3810" s="8">
        <v>2890</v>
      </c>
      <c r="M3810" s="8">
        <f t="shared" si="202"/>
        <v>289</v>
      </c>
      <c r="N3810" s="8">
        <v>13</v>
      </c>
      <c r="O3810" s="8">
        <v>3</v>
      </c>
      <c r="P3810" s="8">
        <v>0</v>
      </c>
      <c r="Q3810" s="8">
        <v>1574</v>
      </c>
      <c r="R3810" s="8">
        <f t="shared" si="203"/>
        <v>157.4</v>
      </c>
      <c r="S3810" s="5">
        <v>1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1</v>
      </c>
      <c r="AA3810" s="5">
        <v>1</v>
      </c>
      <c r="AB3810" s="5">
        <v>0</v>
      </c>
      <c r="AC3810" s="5">
        <v>1</v>
      </c>
      <c r="AD3810" s="5">
        <v>0</v>
      </c>
      <c r="AE3810" s="8">
        <v>3205</v>
      </c>
      <c r="AF3810" s="5">
        <v>1</v>
      </c>
    </row>
    <row r="3811" spans="1:32" x14ac:dyDescent="0.25">
      <c r="A3811" s="2">
        <v>2009</v>
      </c>
      <c r="B3811" s="1" t="s">
        <v>30</v>
      </c>
      <c r="C3811" s="8">
        <v>27</v>
      </c>
      <c r="D3811" s="8">
        <v>871</v>
      </c>
      <c r="E3811" s="8">
        <f t="shared" si="204"/>
        <v>2688.2716049382716</v>
      </c>
      <c r="F3811" s="8">
        <v>2377</v>
      </c>
      <c r="G3811" s="8">
        <v>83</v>
      </c>
      <c r="H3811" s="8">
        <v>59</v>
      </c>
      <c r="I3811" s="8">
        <v>0</v>
      </c>
      <c r="J3811" s="8">
        <v>0</v>
      </c>
      <c r="K3811" s="8">
        <v>0</v>
      </c>
      <c r="L3811" s="8">
        <v>2736</v>
      </c>
      <c r="M3811" s="8">
        <f t="shared" si="202"/>
        <v>101.33333333333333</v>
      </c>
      <c r="N3811" s="8">
        <v>14</v>
      </c>
      <c r="O3811" s="8">
        <v>4</v>
      </c>
      <c r="P3811" s="8">
        <v>1</v>
      </c>
      <c r="Q3811" s="8">
        <v>11991</v>
      </c>
      <c r="R3811" s="8">
        <f t="shared" si="203"/>
        <v>444.11111111111109</v>
      </c>
      <c r="S3811" s="5">
        <v>1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1</v>
      </c>
      <c r="AA3811" s="5">
        <v>0</v>
      </c>
      <c r="AB3811" s="5">
        <v>0</v>
      </c>
      <c r="AC3811" s="5">
        <v>1</v>
      </c>
      <c r="AD3811" s="5">
        <v>0</v>
      </c>
      <c r="AE3811" s="8">
        <v>3634</v>
      </c>
      <c r="AF3811" s="5">
        <v>0</v>
      </c>
    </row>
    <row r="3812" spans="1:32" x14ac:dyDescent="0.25">
      <c r="A3812" s="2">
        <v>2009</v>
      </c>
      <c r="B3812" s="1" t="s">
        <v>30</v>
      </c>
      <c r="C3812" s="8">
        <v>4</v>
      </c>
      <c r="D3812" s="8">
        <v>184</v>
      </c>
      <c r="E3812" s="8">
        <f t="shared" si="204"/>
        <v>3833.3333333333335</v>
      </c>
      <c r="F3812" s="8">
        <v>955</v>
      </c>
      <c r="G3812" s="8">
        <v>16</v>
      </c>
      <c r="H3812" s="8">
        <v>3</v>
      </c>
      <c r="I3812" s="8">
        <v>0</v>
      </c>
      <c r="J3812" s="8">
        <v>0</v>
      </c>
      <c r="K3812" s="8">
        <v>0</v>
      </c>
      <c r="L3812" s="8">
        <v>473</v>
      </c>
      <c r="M3812" s="8">
        <f t="shared" si="202"/>
        <v>118.25</v>
      </c>
      <c r="N3812" s="8">
        <v>1</v>
      </c>
      <c r="O3812" s="8">
        <v>0</v>
      </c>
      <c r="P3812" s="8">
        <v>0</v>
      </c>
      <c r="Q3812" s="8">
        <v>13381</v>
      </c>
      <c r="R3812" s="8">
        <f t="shared" si="203"/>
        <v>3345.25</v>
      </c>
      <c r="S3812" s="5">
        <v>0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1</v>
      </c>
      <c r="AA3812" s="5">
        <v>1</v>
      </c>
      <c r="AB3812" s="5">
        <v>0</v>
      </c>
      <c r="AC3812" s="5">
        <v>0</v>
      </c>
      <c r="AD3812" s="5">
        <v>0</v>
      </c>
      <c r="AE3812" s="8">
        <v>567</v>
      </c>
      <c r="AF3812" s="5">
        <v>0</v>
      </c>
    </row>
    <row r="3813" spans="1:32" x14ac:dyDescent="0.25">
      <c r="A3813" s="2">
        <v>2009</v>
      </c>
      <c r="B3813" s="1" t="s">
        <v>36</v>
      </c>
      <c r="C3813" s="8">
        <v>2</v>
      </c>
      <c r="D3813" s="8">
        <v>62</v>
      </c>
      <c r="E3813" s="8">
        <f t="shared" si="204"/>
        <v>2583.3333333333335</v>
      </c>
      <c r="F3813" s="8">
        <v>576</v>
      </c>
      <c r="G3813" s="8">
        <v>70</v>
      </c>
      <c r="H3813" s="8">
        <v>30</v>
      </c>
      <c r="I3813" s="8">
        <v>0</v>
      </c>
      <c r="J3813" s="8">
        <v>0</v>
      </c>
      <c r="K3813" s="8">
        <v>0</v>
      </c>
      <c r="L3813" s="8">
        <v>82</v>
      </c>
      <c r="M3813" s="8">
        <f t="shared" si="202"/>
        <v>41</v>
      </c>
      <c r="N3813" s="8">
        <v>1</v>
      </c>
      <c r="O3813" s="8">
        <v>0</v>
      </c>
      <c r="P3813" s="8">
        <v>0</v>
      </c>
      <c r="Q3813" s="8">
        <v>1239</v>
      </c>
      <c r="R3813" s="8">
        <f t="shared" si="203"/>
        <v>619.5</v>
      </c>
      <c r="S3813" s="5">
        <v>0</v>
      </c>
      <c r="T3813" s="5">
        <v>0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  <c r="Z3813" s="5">
        <v>1</v>
      </c>
      <c r="AA3813" s="5">
        <v>0</v>
      </c>
      <c r="AB3813" s="5">
        <v>0</v>
      </c>
      <c r="AC3813" s="5">
        <v>0</v>
      </c>
      <c r="AD3813" s="5">
        <v>0</v>
      </c>
      <c r="AE3813" s="8">
        <v>1095</v>
      </c>
      <c r="AF3813" s="5">
        <v>1</v>
      </c>
    </row>
    <row r="3814" spans="1:32" x14ac:dyDescent="0.25">
      <c r="A3814" s="2">
        <v>2009</v>
      </c>
      <c r="B3814" s="1" t="s">
        <v>30</v>
      </c>
      <c r="C3814" s="8">
        <v>35</v>
      </c>
      <c r="D3814" s="8">
        <v>1802</v>
      </c>
      <c r="E3814" s="8">
        <f t="shared" si="204"/>
        <v>4290.4761904761908</v>
      </c>
      <c r="F3814" s="8">
        <v>2660</v>
      </c>
      <c r="G3814" s="8">
        <v>516</v>
      </c>
      <c r="H3814" s="8">
        <v>279</v>
      </c>
      <c r="I3814" s="8">
        <v>0</v>
      </c>
      <c r="J3814" s="8">
        <v>0</v>
      </c>
      <c r="K3814" s="8">
        <v>0</v>
      </c>
      <c r="L3814" s="8">
        <v>8446</v>
      </c>
      <c r="M3814" s="8">
        <f t="shared" si="202"/>
        <v>241.31428571428572</v>
      </c>
      <c r="N3814" s="8">
        <v>19</v>
      </c>
      <c r="O3814" s="8">
        <v>8</v>
      </c>
      <c r="P3814" s="8">
        <v>1</v>
      </c>
      <c r="Q3814" s="8">
        <v>16645</v>
      </c>
      <c r="R3814" s="8">
        <f t="shared" si="203"/>
        <v>475.57142857142856</v>
      </c>
      <c r="S3814" s="5">
        <v>1</v>
      </c>
      <c r="T3814" s="5">
        <v>0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  <c r="Z3814" s="5">
        <v>1</v>
      </c>
      <c r="AA3814" s="5">
        <v>0</v>
      </c>
      <c r="AB3814" s="5">
        <v>0</v>
      </c>
      <c r="AC3814" s="5">
        <v>1</v>
      </c>
      <c r="AD3814" s="5">
        <v>0</v>
      </c>
      <c r="AE3814" s="8">
        <v>5981</v>
      </c>
      <c r="AF3814" s="5">
        <v>1</v>
      </c>
    </row>
    <row r="3815" spans="1:32" x14ac:dyDescent="0.25">
      <c r="A3815" s="2">
        <v>2009</v>
      </c>
      <c r="B3815" s="1" t="s">
        <v>29</v>
      </c>
      <c r="C3815" s="8">
        <v>6</v>
      </c>
      <c r="D3815" s="8">
        <v>177</v>
      </c>
      <c r="E3815" s="8">
        <f t="shared" si="204"/>
        <v>2458.3333333333335</v>
      </c>
      <c r="F3815" s="8">
        <v>1022</v>
      </c>
      <c r="G3815" s="8">
        <v>52</v>
      </c>
      <c r="H3815" s="8">
        <v>47</v>
      </c>
      <c r="I3815" s="8">
        <v>0</v>
      </c>
      <c r="J3815" s="8">
        <v>0</v>
      </c>
      <c r="K3815" s="8">
        <v>0</v>
      </c>
      <c r="L3815" s="8">
        <v>420</v>
      </c>
      <c r="M3815" s="8">
        <f t="shared" si="202"/>
        <v>70</v>
      </c>
      <c r="N3815" s="8">
        <v>4</v>
      </c>
      <c r="O3815" s="8">
        <v>2</v>
      </c>
      <c r="P3815" s="8">
        <v>0</v>
      </c>
      <c r="Q3815" s="8">
        <v>666</v>
      </c>
      <c r="R3815" s="8">
        <f t="shared" si="203"/>
        <v>111</v>
      </c>
      <c r="S3815" s="5">
        <v>1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1</v>
      </c>
      <c r="AA3815" s="5">
        <v>0</v>
      </c>
      <c r="AB3815" s="5">
        <v>0</v>
      </c>
      <c r="AC3815" s="5">
        <v>1</v>
      </c>
      <c r="AD3815" s="5">
        <v>0</v>
      </c>
      <c r="AE3815" s="8">
        <v>1218</v>
      </c>
      <c r="AF3815" s="5">
        <v>1</v>
      </c>
    </row>
    <row r="3816" spans="1:32" x14ac:dyDescent="0.25">
      <c r="A3816" s="2">
        <v>2009</v>
      </c>
      <c r="B3816" s="1" t="s">
        <v>30</v>
      </c>
      <c r="C3816" s="8">
        <v>66</v>
      </c>
      <c r="D3816" s="8">
        <v>3882</v>
      </c>
      <c r="E3816" s="8">
        <f t="shared" si="204"/>
        <v>4901.515151515152</v>
      </c>
      <c r="F3816" s="8">
        <v>1859</v>
      </c>
      <c r="G3816" s="8">
        <v>550</v>
      </c>
      <c r="H3816" s="8">
        <v>246</v>
      </c>
      <c r="I3816" s="8">
        <v>0</v>
      </c>
      <c r="J3816" s="8">
        <v>0</v>
      </c>
      <c r="K3816" s="8">
        <v>0</v>
      </c>
      <c r="L3816" s="8">
        <v>6238</v>
      </c>
      <c r="M3816" s="8">
        <f t="shared" si="202"/>
        <v>94.515151515151516</v>
      </c>
      <c r="N3816" s="8">
        <v>17</v>
      </c>
      <c r="O3816" s="8">
        <v>4</v>
      </c>
      <c r="P3816" s="8">
        <v>0</v>
      </c>
      <c r="Q3816" s="8">
        <v>28996</v>
      </c>
      <c r="R3816" s="8">
        <f t="shared" si="203"/>
        <v>439.33333333333331</v>
      </c>
      <c r="S3816" s="5">
        <v>1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1</v>
      </c>
      <c r="AA3816" s="5">
        <v>0</v>
      </c>
      <c r="AB3816" s="5">
        <v>0</v>
      </c>
      <c r="AC3816" s="5">
        <v>1</v>
      </c>
      <c r="AD3816" s="5">
        <v>0</v>
      </c>
      <c r="AE3816" s="8">
        <v>15785</v>
      </c>
      <c r="AF3816" s="5">
        <v>1</v>
      </c>
    </row>
    <row r="3817" spans="1:32" x14ac:dyDescent="0.25">
      <c r="A3817" s="2">
        <v>2009</v>
      </c>
      <c r="B3817" s="1" t="s">
        <v>30</v>
      </c>
      <c r="C3817" s="8">
        <v>4</v>
      </c>
      <c r="D3817" s="8">
        <v>162</v>
      </c>
      <c r="E3817" s="8">
        <f t="shared" si="204"/>
        <v>3375</v>
      </c>
      <c r="F3817" s="8">
        <v>1043</v>
      </c>
      <c r="G3817" s="8">
        <v>45</v>
      </c>
      <c r="H3817" s="8">
        <v>23</v>
      </c>
      <c r="I3817" s="8">
        <v>0</v>
      </c>
      <c r="J3817" s="8">
        <v>0</v>
      </c>
      <c r="K3817" s="8">
        <v>0</v>
      </c>
      <c r="L3817" s="8">
        <v>450</v>
      </c>
      <c r="M3817" s="8">
        <f t="shared" si="202"/>
        <v>112.5</v>
      </c>
      <c r="N3817" s="8">
        <v>3</v>
      </c>
      <c r="O3817" s="8">
        <v>1</v>
      </c>
      <c r="P3817" s="8">
        <v>0</v>
      </c>
      <c r="Q3817" s="8">
        <v>1946</v>
      </c>
      <c r="R3817" s="8">
        <f t="shared" si="203"/>
        <v>486.5</v>
      </c>
      <c r="S3817" s="5">
        <v>1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1</v>
      </c>
      <c r="AA3817" s="5">
        <v>0</v>
      </c>
      <c r="AB3817" s="5">
        <v>0</v>
      </c>
      <c r="AC3817" s="5">
        <v>1</v>
      </c>
      <c r="AD3817" s="5">
        <v>0</v>
      </c>
      <c r="AE3817" s="8">
        <v>250</v>
      </c>
      <c r="AF3817" s="5">
        <v>1</v>
      </c>
    </row>
    <row r="3818" spans="1:32" x14ac:dyDescent="0.25">
      <c r="A3818" s="2">
        <v>2009</v>
      </c>
      <c r="B3818" s="1" t="s">
        <v>30</v>
      </c>
      <c r="C3818" s="8">
        <v>39</v>
      </c>
      <c r="D3818" s="8">
        <v>2058</v>
      </c>
      <c r="E3818" s="8">
        <f t="shared" si="204"/>
        <v>4397.4358974358975</v>
      </c>
      <c r="F3818" s="8">
        <v>3107</v>
      </c>
      <c r="G3818" s="8">
        <v>355</v>
      </c>
      <c r="H3818" s="8">
        <v>219</v>
      </c>
      <c r="I3818" s="8">
        <v>29</v>
      </c>
      <c r="J3818" s="8">
        <v>0</v>
      </c>
      <c r="K3818" s="8">
        <v>0</v>
      </c>
      <c r="L3818" s="8">
        <v>4046</v>
      </c>
      <c r="M3818" s="8">
        <f t="shared" si="202"/>
        <v>103.74358974358974</v>
      </c>
      <c r="N3818" s="8">
        <v>20</v>
      </c>
      <c r="O3818" s="8">
        <v>4</v>
      </c>
      <c r="P3818" s="8">
        <v>1</v>
      </c>
      <c r="Q3818" s="8">
        <v>21401</v>
      </c>
      <c r="R3818" s="8">
        <f t="shared" si="203"/>
        <v>548.74358974358972</v>
      </c>
      <c r="S3818" s="5">
        <v>1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1</v>
      </c>
      <c r="AA3818" s="5">
        <v>1</v>
      </c>
      <c r="AB3818" s="5">
        <v>0</v>
      </c>
      <c r="AC3818" s="5">
        <v>1</v>
      </c>
      <c r="AD3818" s="5">
        <v>0</v>
      </c>
      <c r="AE3818" s="8">
        <v>9378</v>
      </c>
      <c r="AF3818" s="5">
        <v>0</v>
      </c>
    </row>
    <row r="3819" spans="1:32" x14ac:dyDescent="0.25">
      <c r="A3819" s="2">
        <v>2009</v>
      </c>
      <c r="B3819" s="1" t="s">
        <v>30</v>
      </c>
      <c r="C3819" s="8">
        <v>74</v>
      </c>
      <c r="D3819" s="8">
        <v>3211</v>
      </c>
      <c r="E3819" s="8">
        <f t="shared" si="204"/>
        <v>3615.9909909909911</v>
      </c>
      <c r="F3819" s="8">
        <v>4584</v>
      </c>
      <c r="G3819" s="8">
        <v>425</v>
      </c>
      <c r="H3819" s="8">
        <v>292</v>
      </c>
      <c r="I3819" s="8">
        <v>0</v>
      </c>
      <c r="J3819" s="8">
        <v>0</v>
      </c>
      <c r="K3819" s="8">
        <v>0</v>
      </c>
      <c r="L3819" s="8">
        <v>9450</v>
      </c>
      <c r="M3819" s="8">
        <f t="shared" si="202"/>
        <v>127.70270270270271</v>
      </c>
      <c r="N3819" s="8">
        <v>26</v>
      </c>
      <c r="O3819" s="8">
        <v>8</v>
      </c>
      <c r="P3819" s="8">
        <v>1</v>
      </c>
      <c r="Q3819" s="8">
        <v>52293</v>
      </c>
      <c r="R3819" s="8">
        <f t="shared" si="203"/>
        <v>706.66216216216219</v>
      </c>
      <c r="S3819" s="5">
        <v>1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1</v>
      </c>
      <c r="AA3819" s="5">
        <v>0</v>
      </c>
      <c r="AB3819" s="5">
        <v>0</v>
      </c>
      <c r="AC3819" s="5">
        <v>1</v>
      </c>
      <c r="AD3819" s="5">
        <v>0</v>
      </c>
      <c r="AE3819" s="8">
        <v>16796</v>
      </c>
      <c r="AF3819" s="5">
        <v>1</v>
      </c>
    </row>
    <row r="3820" spans="1:32" x14ac:dyDescent="0.25">
      <c r="A3820" s="2">
        <v>2009</v>
      </c>
      <c r="B3820" s="1" t="s">
        <v>30</v>
      </c>
      <c r="C3820" s="8">
        <v>16</v>
      </c>
      <c r="D3820" s="8">
        <v>797.3</v>
      </c>
      <c r="E3820" s="8">
        <f t="shared" ref="E3820:E3871" si="205">D3820/C3820*1000/12</f>
        <v>4152.604166666667</v>
      </c>
      <c r="F3820" s="8">
        <v>2275</v>
      </c>
      <c r="G3820" s="8">
        <v>204</v>
      </c>
      <c r="H3820" s="8">
        <v>150</v>
      </c>
      <c r="I3820" s="8">
        <v>0</v>
      </c>
      <c r="J3820" s="8">
        <v>0</v>
      </c>
      <c r="K3820" s="8">
        <v>0</v>
      </c>
      <c r="L3820" s="8">
        <v>1630</v>
      </c>
      <c r="M3820" s="8">
        <f t="shared" si="202"/>
        <v>101.875</v>
      </c>
      <c r="N3820" s="8">
        <v>4</v>
      </c>
      <c r="O3820" s="8">
        <v>2</v>
      </c>
      <c r="P3820" s="8">
        <v>1</v>
      </c>
      <c r="Q3820" s="8">
        <v>9099</v>
      </c>
      <c r="R3820" s="8">
        <f t="shared" si="203"/>
        <v>568.6875</v>
      </c>
      <c r="S3820" s="5">
        <v>1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1</v>
      </c>
      <c r="AA3820" s="5">
        <v>0</v>
      </c>
      <c r="AB3820" s="5">
        <v>0</v>
      </c>
      <c r="AC3820" s="5">
        <v>1</v>
      </c>
      <c r="AD3820" s="5">
        <v>0</v>
      </c>
      <c r="AE3820" s="8">
        <v>3318</v>
      </c>
      <c r="AF3820" s="5">
        <v>1</v>
      </c>
    </row>
    <row r="3821" spans="1:32" x14ac:dyDescent="0.25">
      <c r="A3821" s="2">
        <v>2009</v>
      </c>
      <c r="B3821" s="1" t="s">
        <v>30</v>
      </c>
      <c r="C3821" s="8">
        <v>23</v>
      </c>
      <c r="D3821" s="8">
        <v>898</v>
      </c>
      <c r="E3821" s="8">
        <f t="shared" si="205"/>
        <v>3253.6231884057966</v>
      </c>
      <c r="F3821" s="8">
        <v>2005</v>
      </c>
      <c r="G3821" s="8">
        <v>500</v>
      </c>
      <c r="H3821" s="8">
        <v>255</v>
      </c>
      <c r="I3821" s="8">
        <v>0</v>
      </c>
      <c r="J3821" s="8">
        <v>0</v>
      </c>
      <c r="K3821" s="8">
        <v>0</v>
      </c>
      <c r="L3821" s="8">
        <v>1941</v>
      </c>
      <c r="M3821" s="8">
        <f t="shared" si="202"/>
        <v>84.391304347826093</v>
      </c>
      <c r="N3821" s="8">
        <v>9</v>
      </c>
      <c r="O3821" s="8">
        <v>3</v>
      </c>
      <c r="P3821" s="8">
        <v>0</v>
      </c>
      <c r="Q3821" s="8">
        <v>9039</v>
      </c>
      <c r="R3821" s="8">
        <f t="shared" si="203"/>
        <v>393</v>
      </c>
      <c r="S3821" s="5">
        <v>1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1</v>
      </c>
      <c r="AA3821" s="5">
        <v>0</v>
      </c>
      <c r="AB3821" s="5">
        <v>0</v>
      </c>
      <c r="AC3821" s="5">
        <v>1</v>
      </c>
      <c r="AD3821" s="5">
        <v>0</v>
      </c>
      <c r="AE3821" s="8">
        <v>5544</v>
      </c>
      <c r="AF3821" s="5">
        <v>1</v>
      </c>
    </row>
    <row r="3822" spans="1:32" x14ac:dyDescent="0.25">
      <c r="A3822" s="2">
        <v>2009</v>
      </c>
      <c r="B3822" s="1" t="s">
        <v>30</v>
      </c>
      <c r="C3822" s="8">
        <v>8</v>
      </c>
      <c r="D3822" s="8">
        <v>184</v>
      </c>
      <c r="E3822" s="8">
        <f t="shared" si="205"/>
        <v>1916.6666666666667</v>
      </c>
      <c r="F3822" s="8">
        <v>2230</v>
      </c>
      <c r="G3822" s="8">
        <v>7</v>
      </c>
      <c r="H3822" s="8">
        <v>7</v>
      </c>
      <c r="I3822" s="8">
        <v>0</v>
      </c>
      <c r="J3822" s="8">
        <v>0</v>
      </c>
      <c r="K3822" s="8">
        <v>0</v>
      </c>
      <c r="L3822" s="8">
        <v>2226</v>
      </c>
      <c r="M3822" s="8">
        <f t="shared" si="202"/>
        <v>278.25</v>
      </c>
      <c r="N3822" s="8">
        <v>14</v>
      </c>
      <c r="O3822" s="8">
        <v>3</v>
      </c>
      <c r="P3822" s="8">
        <v>1</v>
      </c>
      <c r="Q3822" s="8">
        <v>12915</v>
      </c>
      <c r="R3822" s="8">
        <f t="shared" si="203"/>
        <v>1614.375</v>
      </c>
      <c r="S3822" s="5">
        <v>1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1</v>
      </c>
      <c r="AA3822" s="5">
        <v>0</v>
      </c>
      <c r="AB3822" s="5">
        <v>0</v>
      </c>
      <c r="AC3822" s="5">
        <v>1</v>
      </c>
      <c r="AD3822" s="5">
        <v>0</v>
      </c>
      <c r="AE3822" s="8">
        <v>1256</v>
      </c>
      <c r="AF3822" s="5">
        <v>0</v>
      </c>
    </row>
    <row r="3823" spans="1:32" x14ac:dyDescent="0.25">
      <c r="A3823" s="2">
        <v>2009</v>
      </c>
      <c r="B3823" s="1" t="s">
        <v>29</v>
      </c>
      <c r="C3823" s="8">
        <v>30</v>
      </c>
      <c r="D3823" s="8">
        <v>1223.2</v>
      </c>
      <c r="E3823" s="8">
        <f t="shared" si="205"/>
        <v>3397.7777777777778</v>
      </c>
      <c r="F3823" s="8">
        <v>976</v>
      </c>
      <c r="G3823" s="8">
        <v>440</v>
      </c>
      <c r="H3823" s="8">
        <v>190</v>
      </c>
      <c r="I3823" s="8">
        <v>0</v>
      </c>
      <c r="J3823" s="8">
        <v>0</v>
      </c>
      <c r="K3823" s="8">
        <v>0</v>
      </c>
      <c r="L3823" s="8">
        <v>245</v>
      </c>
      <c r="M3823" s="8">
        <f t="shared" si="202"/>
        <v>8.1666666666666661</v>
      </c>
      <c r="N3823" s="8">
        <v>0</v>
      </c>
      <c r="O3823" s="8">
        <v>1</v>
      </c>
      <c r="P3823" s="8">
        <v>0</v>
      </c>
      <c r="Q3823" s="8">
        <v>6001</v>
      </c>
      <c r="R3823" s="8">
        <f t="shared" si="203"/>
        <v>200.03333333333333</v>
      </c>
      <c r="S3823" s="5">
        <v>1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1</v>
      </c>
      <c r="AA3823" s="5">
        <v>0</v>
      </c>
      <c r="AB3823" s="5">
        <v>0</v>
      </c>
      <c r="AC3823" s="5">
        <v>1</v>
      </c>
      <c r="AD3823" s="5">
        <v>0</v>
      </c>
      <c r="AE3823" s="8">
        <v>4700</v>
      </c>
      <c r="AF3823" s="5">
        <v>1</v>
      </c>
    </row>
    <row r="3824" spans="1:32" x14ac:dyDescent="0.25">
      <c r="A3824" s="2">
        <v>2009</v>
      </c>
      <c r="B3824" s="1" t="s">
        <v>30</v>
      </c>
      <c r="C3824" s="8">
        <v>25</v>
      </c>
      <c r="D3824" s="8">
        <v>1064</v>
      </c>
      <c r="E3824" s="8">
        <f t="shared" si="205"/>
        <v>3546.6666666666665</v>
      </c>
      <c r="F3824" s="8">
        <v>1147</v>
      </c>
      <c r="G3824" s="8">
        <v>165</v>
      </c>
      <c r="H3824" s="8">
        <v>120</v>
      </c>
      <c r="I3824" s="8">
        <v>0</v>
      </c>
      <c r="J3824" s="8">
        <v>0</v>
      </c>
      <c r="K3824" s="8">
        <v>0</v>
      </c>
      <c r="L3824" s="8">
        <v>1914</v>
      </c>
      <c r="M3824" s="8">
        <f t="shared" si="202"/>
        <v>76.56</v>
      </c>
      <c r="N3824" s="8">
        <v>6</v>
      </c>
      <c r="O3824" s="8">
        <v>3</v>
      </c>
      <c r="P3824" s="8">
        <v>0</v>
      </c>
      <c r="Q3824" s="8">
        <v>9750</v>
      </c>
      <c r="R3824" s="8">
        <f t="shared" si="203"/>
        <v>390</v>
      </c>
      <c r="S3824" s="5">
        <v>1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1</v>
      </c>
      <c r="AA3824" s="5">
        <v>0</v>
      </c>
      <c r="AB3824" s="5">
        <v>0</v>
      </c>
      <c r="AC3824" s="5">
        <v>1</v>
      </c>
      <c r="AD3824" s="5">
        <v>0</v>
      </c>
      <c r="AE3824" s="8">
        <v>5766</v>
      </c>
      <c r="AF3824" s="5">
        <v>0</v>
      </c>
    </row>
    <row r="3825" spans="1:32" x14ac:dyDescent="0.25">
      <c r="A3825" s="2">
        <v>2009</v>
      </c>
      <c r="B3825" s="1" t="s">
        <v>30</v>
      </c>
      <c r="C3825" s="8">
        <v>3</v>
      </c>
      <c r="D3825" s="8">
        <v>26</v>
      </c>
      <c r="E3825" s="8">
        <f t="shared" si="205"/>
        <v>722.22222222222217</v>
      </c>
      <c r="F3825" s="8">
        <v>0</v>
      </c>
      <c r="G3825" s="8">
        <v>0</v>
      </c>
      <c r="H3825" s="8">
        <v>0</v>
      </c>
      <c r="I3825" s="8">
        <v>0</v>
      </c>
      <c r="J3825" s="8">
        <v>0</v>
      </c>
      <c r="K3825" s="8">
        <v>0</v>
      </c>
      <c r="L3825" s="8">
        <v>3400</v>
      </c>
      <c r="M3825" s="8">
        <f t="shared" si="202"/>
        <v>1133.3333333333333</v>
      </c>
      <c r="N3825" s="8">
        <v>8</v>
      </c>
      <c r="O3825" s="8">
        <v>6</v>
      </c>
      <c r="P3825" s="8">
        <v>0</v>
      </c>
      <c r="Q3825" s="8">
        <v>5218</v>
      </c>
      <c r="R3825" s="8">
        <f t="shared" si="203"/>
        <v>1739.3333333333333</v>
      </c>
      <c r="S3825" s="5">
        <v>1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0</v>
      </c>
      <c r="AD3825" s="5">
        <v>0</v>
      </c>
      <c r="AE3825" s="8">
        <v>227</v>
      </c>
      <c r="AF3825" s="5">
        <v>1</v>
      </c>
    </row>
    <row r="3826" spans="1:32" x14ac:dyDescent="0.25">
      <c r="A3826" s="2">
        <v>2009</v>
      </c>
      <c r="B3826" s="1" t="s">
        <v>30</v>
      </c>
      <c r="C3826" s="8">
        <v>64</v>
      </c>
      <c r="D3826" s="8">
        <v>3088</v>
      </c>
      <c r="E3826" s="8">
        <f t="shared" si="205"/>
        <v>4020.8333333333335</v>
      </c>
      <c r="F3826" s="8">
        <v>3597</v>
      </c>
      <c r="G3826" s="8">
        <v>602</v>
      </c>
      <c r="H3826" s="8">
        <v>261</v>
      </c>
      <c r="I3826" s="8">
        <v>0</v>
      </c>
      <c r="J3826" s="8">
        <v>0</v>
      </c>
      <c r="K3826" s="8">
        <v>0</v>
      </c>
      <c r="L3826" s="8">
        <v>5794</v>
      </c>
      <c r="M3826" s="8">
        <f t="shared" si="202"/>
        <v>90.53125</v>
      </c>
      <c r="N3826" s="8">
        <v>12</v>
      </c>
      <c r="O3826" s="8">
        <v>7</v>
      </c>
      <c r="P3826" s="8">
        <v>2</v>
      </c>
      <c r="Q3826" s="8">
        <v>36776</v>
      </c>
      <c r="R3826" s="8">
        <f t="shared" si="203"/>
        <v>574.625</v>
      </c>
      <c r="S3826" s="5">
        <v>1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1</v>
      </c>
      <c r="AA3826" s="5">
        <v>0</v>
      </c>
      <c r="AB3826" s="5">
        <v>0</v>
      </c>
      <c r="AC3826" s="5">
        <v>1</v>
      </c>
      <c r="AD3826" s="5">
        <v>0</v>
      </c>
      <c r="AE3826" s="8">
        <v>16348</v>
      </c>
      <c r="AF3826" s="5">
        <v>1</v>
      </c>
    </row>
    <row r="3827" spans="1:32" x14ac:dyDescent="0.25">
      <c r="A3827" s="2">
        <v>2009</v>
      </c>
      <c r="B3827" s="1" t="s">
        <v>29</v>
      </c>
      <c r="C3827" s="8">
        <v>107</v>
      </c>
      <c r="D3827" s="8">
        <v>6673</v>
      </c>
      <c r="E3827" s="8">
        <f t="shared" si="205"/>
        <v>5197.0404984423676</v>
      </c>
      <c r="F3827" s="8">
        <v>0</v>
      </c>
      <c r="G3827" s="8">
        <v>0</v>
      </c>
      <c r="H3827" s="8">
        <v>0</v>
      </c>
      <c r="I3827" s="8">
        <v>0</v>
      </c>
      <c r="J3827" s="8">
        <v>0</v>
      </c>
      <c r="K3827" s="8">
        <v>0</v>
      </c>
      <c r="L3827" s="8">
        <v>26397</v>
      </c>
      <c r="M3827" s="8">
        <f t="shared" ref="M3827:M3890" si="206">L3827/C3827</f>
        <v>246.70093457943926</v>
      </c>
      <c r="N3827" s="8">
        <v>76</v>
      </c>
      <c r="O3827" s="8">
        <v>29</v>
      </c>
      <c r="P3827" s="8">
        <v>0</v>
      </c>
      <c r="Q3827" s="8">
        <v>539322</v>
      </c>
      <c r="R3827" s="8">
        <f t="shared" ref="R3827:R3890" si="207">Q3827/C3827</f>
        <v>5040.3925233644859</v>
      </c>
      <c r="S3827" s="5">
        <v>1</v>
      </c>
      <c r="T3827" s="5">
        <v>1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0</v>
      </c>
      <c r="AD3827" s="5">
        <v>0</v>
      </c>
      <c r="AE3827" s="8">
        <v>43058</v>
      </c>
      <c r="AF3827" s="5">
        <v>0</v>
      </c>
    </row>
    <row r="3828" spans="1:32" x14ac:dyDescent="0.25">
      <c r="A3828" s="2">
        <v>2009</v>
      </c>
      <c r="B3828" s="1" t="s">
        <v>29</v>
      </c>
      <c r="C3828" s="8">
        <v>161</v>
      </c>
      <c r="D3828" s="8">
        <v>16556</v>
      </c>
      <c r="E3828" s="8">
        <f t="shared" si="205"/>
        <v>8569.3581780538298</v>
      </c>
      <c r="F3828" s="8">
        <v>14683</v>
      </c>
      <c r="G3828" s="8">
        <v>0</v>
      </c>
      <c r="H3828" s="8">
        <v>0</v>
      </c>
      <c r="I3828" s="8">
        <v>0</v>
      </c>
      <c r="J3828" s="8">
        <v>0</v>
      </c>
      <c r="K3828" s="8">
        <v>0</v>
      </c>
      <c r="L3828" s="8">
        <v>30211</v>
      </c>
      <c r="M3828" s="8">
        <f t="shared" si="206"/>
        <v>187.64596273291926</v>
      </c>
      <c r="N3828" s="8">
        <v>62</v>
      </c>
      <c r="O3828" s="8">
        <v>33</v>
      </c>
      <c r="P3828" s="8">
        <v>0</v>
      </c>
      <c r="Q3828" s="8">
        <v>544773</v>
      </c>
      <c r="R3828" s="8">
        <f t="shared" si="207"/>
        <v>3383.6832298136646</v>
      </c>
      <c r="S3828" s="5">
        <v>1</v>
      </c>
      <c r="T3828" s="5">
        <v>1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0</v>
      </c>
      <c r="AD3828" s="5">
        <v>0</v>
      </c>
      <c r="AE3828" s="8">
        <v>113797</v>
      </c>
      <c r="AF3828" s="5">
        <v>1</v>
      </c>
    </row>
    <row r="3829" spans="1:32" x14ac:dyDescent="0.25">
      <c r="A3829" s="2">
        <v>2009</v>
      </c>
      <c r="B3829" s="1" t="s">
        <v>29</v>
      </c>
      <c r="C3829" s="8">
        <v>5</v>
      </c>
      <c r="D3829" s="8">
        <v>79</v>
      </c>
      <c r="E3829" s="8">
        <f t="shared" si="205"/>
        <v>1316.6666666666667</v>
      </c>
      <c r="F3829" s="8">
        <v>0</v>
      </c>
      <c r="G3829" s="8">
        <v>0</v>
      </c>
      <c r="H3829" s="8">
        <v>0</v>
      </c>
      <c r="I3829" s="8">
        <v>0</v>
      </c>
      <c r="J3829" s="8">
        <v>0</v>
      </c>
      <c r="K3829" s="8">
        <v>0</v>
      </c>
      <c r="L3829" s="8">
        <v>280</v>
      </c>
      <c r="M3829" s="8">
        <f t="shared" si="206"/>
        <v>56</v>
      </c>
      <c r="N3829" s="8">
        <v>1</v>
      </c>
      <c r="O3829" s="8">
        <v>1</v>
      </c>
      <c r="P3829" s="8">
        <v>0</v>
      </c>
      <c r="Q3829" s="8">
        <v>600</v>
      </c>
      <c r="R3829" s="8">
        <f t="shared" si="207"/>
        <v>120</v>
      </c>
      <c r="S3829" s="5">
        <v>1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0</v>
      </c>
      <c r="AD3829" s="5">
        <v>0</v>
      </c>
      <c r="AE3829" s="8">
        <v>575</v>
      </c>
      <c r="AF3829" s="5">
        <v>1</v>
      </c>
    </row>
    <row r="3830" spans="1:32" x14ac:dyDescent="0.25">
      <c r="A3830" s="2">
        <v>2009</v>
      </c>
      <c r="B3830" s="1" t="s">
        <v>29</v>
      </c>
      <c r="C3830" s="8">
        <v>21</v>
      </c>
      <c r="D3830" s="8">
        <v>1064</v>
      </c>
      <c r="E3830" s="8">
        <f t="shared" si="205"/>
        <v>4222.2222222222217</v>
      </c>
      <c r="F3830" s="8">
        <v>0</v>
      </c>
      <c r="G3830" s="8">
        <v>303</v>
      </c>
      <c r="H3830" s="8">
        <v>65</v>
      </c>
      <c r="I3830" s="8">
        <v>0</v>
      </c>
      <c r="J3830" s="8">
        <v>0</v>
      </c>
      <c r="K3830" s="8">
        <v>0</v>
      </c>
      <c r="L3830" s="8">
        <v>950</v>
      </c>
      <c r="M3830" s="8">
        <f t="shared" si="206"/>
        <v>45.238095238095241</v>
      </c>
      <c r="N3830" s="8">
        <v>5</v>
      </c>
      <c r="O3830" s="8">
        <v>4</v>
      </c>
      <c r="P3830" s="8">
        <v>0</v>
      </c>
      <c r="Q3830" s="8">
        <v>8202</v>
      </c>
      <c r="R3830" s="8">
        <f t="shared" si="207"/>
        <v>390.57142857142856</v>
      </c>
      <c r="S3830" s="5">
        <v>1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1</v>
      </c>
      <c r="AA3830" s="5">
        <v>0</v>
      </c>
      <c r="AB3830" s="5">
        <v>0</v>
      </c>
      <c r="AC3830" s="5">
        <v>1</v>
      </c>
      <c r="AD3830" s="5">
        <v>0</v>
      </c>
      <c r="AE3830" s="8">
        <v>5917</v>
      </c>
      <c r="AF3830" s="5">
        <v>1</v>
      </c>
    </row>
    <row r="3831" spans="1:32" x14ac:dyDescent="0.25">
      <c r="A3831" s="2">
        <v>2009</v>
      </c>
      <c r="B3831" s="1" t="s">
        <v>29</v>
      </c>
      <c r="C3831" s="8">
        <v>35</v>
      </c>
      <c r="D3831" s="8">
        <v>132</v>
      </c>
      <c r="E3831" s="8">
        <f t="shared" si="205"/>
        <v>314.28571428571428</v>
      </c>
      <c r="F3831" s="8">
        <v>0</v>
      </c>
      <c r="G3831" s="8">
        <v>0</v>
      </c>
      <c r="H3831" s="8">
        <v>0</v>
      </c>
      <c r="I3831" s="8">
        <v>0</v>
      </c>
      <c r="J3831" s="8">
        <v>0</v>
      </c>
      <c r="K3831" s="8">
        <v>0</v>
      </c>
      <c r="L3831" s="8">
        <v>360</v>
      </c>
      <c r="M3831" s="8">
        <f t="shared" si="206"/>
        <v>10.285714285714286</v>
      </c>
      <c r="N3831" s="8">
        <v>2</v>
      </c>
      <c r="O3831" s="8">
        <v>0</v>
      </c>
      <c r="P3831" s="8">
        <v>0</v>
      </c>
      <c r="Q3831" s="8">
        <v>614</v>
      </c>
      <c r="R3831" s="8">
        <f t="shared" si="207"/>
        <v>17.542857142857144</v>
      </c>
      <c r="S3831" s="5">
        <v>1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0</v>
      </c>
      <c r="AD3831" s="5">
        <v>0</v>
      </c>
      <c r="AE3831" s="8">
        <v>474</v>
      </c>
      <c r="AF3831" s="5">
        <v>0</v>
      </c>
    </row>
    <row r="3832" spans="1:32" x14ac:dyDescent="0.25">
      <c r="A3832" s="2">
        <v>2009</v>
      </c>
      <c r="B3832" s="1" t="s">
        <v>37</v>
      </c>
      <c r="C3832" s="8">
        <v>5</v>
      </c>
      <c r="D3832" s="8">
        <v>164</v>
      </c>
      <c r="E3832" s="8">
        <f t="shared" si="205"/>
        <v>2733.3333333333335</v>
      </c>
      <c r="F3832" s="8">
        <v>24</v>
      </c>
      <c r="G3832" s="8">
        <v>0</v>
      </c>
      <c r="H3832" s="8">
        <v>0</v>
      </c>
      <c r="I3832" s="8">
        <v>0</v>
      </c>
      <c r="J3832" s="8">
        <v>0</v>
      </c>
      <c r="K3832" s="8">
        <v>0</v>
      </c>
      <c r="L3832" s="8">
        <v>210</v>
      </c>
      <c r="M3832" s="8">
        <f t="shared" si="206"/>
        <v>42</v>
      </c>
      <c r="N3832" s="8">
        <v>2</v>
      </c>
      <c r="O3832" s="8">
        <v>0</v>
      </c>
      <c r="P3832" s="8">
        <v>0</v>
      </c>
      <c r="Q3832" s="8">
        <v>1303</v>
      </c>
      <c r="R3832" s="8">
        <f t="shared" si="207"/>
        <v>260.60000000000002</v>
      </c>
      <c r="S3832" s="5">
        <v>0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0</v>
      </c>
      <c r="AD3832" s="5">
        <v>0</v>
      </c>
      <c r="AE3832" s="8">
        <v>229</v>
      </c>
      <c r="AF3832" s="5">
        <v>0</v>
      </c>
    </row>
    <row r="3833" spans="1:32" x14ac:dyDescent="0.25">
      <c r="A3833" s="2">
        <v>2009</v>
      </c>
      <c r="B3833" s="1" t="s">
        <v>29</v>
      </c>
      <c r="C3833" s="8">
        <v>5</v>
      </c>
      <c r="D3833" s="8">
        <v>196</v>
      </c>
      <c r="E3833" s="8">
        <f t="shared" si="205"/>
        <v>3266.6666666666665</v>
      </c>
      <c r="F3833" s="8">
        <v>1825</v>
      </c>
      <c r="G3833" s="8">
        <v>0</v>
      </c>
      <c r="H3833" s="8">
        <v>0</v>
      </c>
      <c r="I3833" s="8">
        <v>0</v>
      </c>
      <c r="J3833" s="8">
        <v>0</v>
      </c>
      <c r="K3833" s="8">
        <v>0</v>
      </c>
      <c r="L3833" s="8">
        <v>1003</v>
      </c>
      <c r="M3833" s="8">
        <f t="shared" si="206"/>
        <v>200.6</v>
      </c>
      <c r="N3833" s="8">
        <v>1</v>
      </c>
      <c r="O3833" s="8">
        <v>1</v>
      </c>
      <c r="P3833" s="8">
        <v>0</v>
      </c>
      <c r="Q3833" s="8">
        <v>8676</v>
      </c>
      <c r="R3833" s="8">
        <f t="shared" si="207"/>
        <v>1735.2</v>
      </c>
      <c r="S3833" s="5">
        <v>1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0</v>
      </c>
      <c r="AD3833" s="5">
        <v>0</v>
      </c>
      <c r="AE3833" s="8">
        <v>1331</v>
      </c>
      <c r="AF3833" s="5">
        <v>0</v>
      </c>
    </row>
    <row r="3834" spans="1:32" x14ac:dyDescent="0.25">
      <c r="A3834" s="2">
        <v>2009</v>
      </c>
      <c r="B3834" s="1" t="s">
        <v>30</v>
      </c>
      <c r="C3834" s="8">
        <v>2</v>
      </c>
      <c r="D3834" s="8">
        <v>73</v>
      </c>
      <c r="E3834" s="8">
        <f t="shared" si="205"/>
        <v>3041.6666666666665</v>
      </c>
      <c r="F3834" s="8">
        <v>0</v>
      </c>
      <c r="G3834" s="8">
        <v>0</v>
      </c>
      <c r="H3834" s="8">
        <v>0</v>
      </c>
      <c r="I3834" s="8">
        <v>5</v>
      </c>
      <c r="J3834" s="8">
        <v>0</v>
      </c>
      <c r="K3834" s="8">
        <v>0</v>
      </c>
      <c r="L3834" s="8">
        <v>1020</v>
      </c>
      <c r="M3834" s="8">
        <f t="shared" si="206"/>
        <v>510</v>
      </c>
      <c r="N3834" s="8">
        <v>12</v>
      </c>
      <c r="O3834" s="8">
        <v>4</v>
      </c>
      <c r="P3834" s="8">
        <v>1</v>
      </c>
      <c r="Q3834" s="8">
        <v>4114</v>
      </c>
      <c r="R3834" s="8">
        <f t="shared" si="207"/>
        <v>2057</v>
      </c>
      <c r="S3834" s="5">
        <v>0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0</v>
      </c>
      <c r="AD3834" s="5">
        <v>0</v>
      </c>
      <c r="AE3834" s="8">
        <v>71</v>
      </c>
      <c r="AF3834" s="5">
        <v>1</v>
      </c>
    </row>
    <row r="3835" spans="1:32" x14ac:dyDescent="0.25">
      <c r="A3835" s="2">
        <v>2009</v>
      </c>
      <c r="B3835" s="1" t="s">
        <v>36</v>
      </c>
      <c r="C3835" s="9">
        <v>31</v>
      </c>
      <c r="D3835" s="9">
        <v>3922</v>
      </c>
      <c r="E3835" s="8">
        <f t="shared" si="205"/>
        <v>10543.010752688171</v>
      </c>
      <c r="F3835" s="9">
        <v>4150</v>
      </c>
      <c r="G3835" s="9">
        <v>0</v>
      </c>
      <c r="H3835" s="9">
        <v>0</v>
      </c>
      <c r="I3835" s="9">
        <v>0</v>
      </c>
      <c r="J3835" s="9">
        <v>0</v>
      </c>
      <c r="K3835" s="9">
        <v>0</v>
      </c>
      <c r="L3835" s="9">
        <v>1545</v>
      </c>
      <c r="M3835" s="8">
        <f t="shared" si="206"/>
        <v>49.838709677419352</v>
      </c>
      <c r="N3835" s="9">
        <v>7</v>
      </c>
      <c r="O3835" s="9">
        <v>0</v>
      </c>
      <c r="P3835" s="9">
        <v>0</v>
      </c>
      <c r="Q3835" s="9">
        <v>39905</v>
      </c>
      <c r="R3835" s="8">
        <f t="shared" si="207"/>
        <v>1287.258064516129</v>
      </c>
      <c r="S3835" s="5">
        <v>1</v>
      </c>
      <c r="T3835" s="5">
        <v>0</v>
      </c>
      <c r="U3835" s="5">
        <v>1</v>
      </c>
      <c r="V3835" s="5">
        <v>0</v>
      </c>
      <c r="W3835" s="5">
        <v>0</v>
      </c>
      <c r="X3835" s="5">
        <v>0</v>
      </c>
      <c r="Y3835" s="5">
        <v>0</v>
      </c>
      <c r="Z3835" s="5">
        <v>0</v>
      </c>
      <c r="AA3835" s="5">
        <v>0</v>
      </c>
      <c r="AB3835" s="5">
        <v>0</v>
      </c>
      <c r="AC3835" s="5">
        <v>1</v>
      </c>
      <c r="AD3835" s="5">
        <v>0</v>
      </c>
      <c r="AE3835" s="9">
        <v>10248</v>
      </c>
      <c r="AF3835" s="5">
        <v>0</v>
      </c>
    </row>
    <row r="3836" spans="1:32" x14ac:dyDescent="0.25">
      <c r="A3836" s="2">
        <v>2009</v>
      </c>
      <c r="B3836" s="1" t="s">
        <v>36</v>
      </c>
      <c r="C3836" s="9">
        <v>318</v>
      </c>
      <c r="D3836" s="9">
        <v>37873</v>
      </c>
      <c r="E3836" s="8">
        <f t="shared" si="205"/>
        <v>9924.7903563941309</v>
      </c>
      <c r="F3836" s="9">
        <v>6157</v>
      </c>
      <c r="G3836" s="9">
        <v>2836</v>
      </c>
      <c r="H3836" s="9">
        <v>1309</v>
      </c>
      <c r="I3836" s="9">
        <v>0</v>
      </c>
      <c r="J3836" s="9">
        <v>0</v>
      </c>
      <c r="K3836" s="9">
        <v>0</v>
      </c>
      <c r="L3836" s="9">
        <v>18606</v>
      </c>
      <c r="M3836" s="8">
        <f t="shared" si="206"/>
        <v>58.509433962264154</v>
      </c>
      <c r="N3836" s="9">
        <v>54</v>
      </c>
      <c r="O3836" s="9">
        <v>5</v>
      </c>
      <c r="P3836" s="9">
        <v>5</v>
      </c>
      <c r="Q3836" s="9">
        <v>229275</v>
      </c>
      <c r="R3836" s="8">
        <f t="shared" si="207"/>
        <v>720.9905660377359</v>
      </c>
      <c r="S3836" s="5">
        <v>1</v>
      </c>
      <c r="T3836" s="5">
        <v>0</v>
      </c>
      <c r="U3836" s="5">
        <v>1</v>
      </c>
      <c r="V3836" s="5">
        <v>0</v>
      </c>
      <c r="W3836" s="5">
        <v>0</v>
      </c>
      <c r="X3836" s="5">
        <v>0</v>
      </c>
      <c r="Y3836" s="5">
        <v>0</v>
      </c>
      <c r="Z3836" s="5">
        <v>1</v>
      </c>
      <c r="AA3836" s="5">
        <v>0</v>
      </c>
      <c r="AB3836" s="5">
        <v>0</v>
      </c>
      <c r="AC3836" s="5">
        <v>1</v>
      </c>
      <c r="AD3836" s="5">
        <v>0</v>
      </c>
      <c r="AE3836" s="9">
        <v>80272</v>
      </c>
      <c r="AF3836" s="5">
        <v>0</v>
      </c>
    </row>
    <row r="3837" spans="1:32" x14ac:dyDescent="0.25">
      <c r="A3837" s="2">
        <v>2009</v>
      </c>
      <c r="B3837" s="1" t="s">
        <v>36</v>
      </c>
      <c r="C3837" s="9">
        <v>208</v>
      </c>
      <c r="D3837" s="9">
        <v>21901</v>
      </c>
      <c r="E3837" s="8">
        <f t="shared" si="205"/>
        <v>8774.4391025641016</v>
      </c>
      <c r="F3837" s="9">
        <v>2942</v>
      </c>
      <c r="G3837" s="9">
        <v>887</v>
      </c>
      <c r="H3837" s="9">
        <v>350</v>
      </c>
      <c r="I3837" s="9">
        <v>153</v>
      </c>
      <c r="J3837" s="9">
        <v>0</v>
      </c>
      <c r="K3837" s="9">
        <v>0</v>
      </c>
      <c r="L3837" s="9">
        <v>11391</v>
      </c>
      <c r="M3837" s="8">
        <f t="shared" si="206"/>
        <v>54.76442307692308</v>
      </c>
      <c r="N3837" s="9">
        <v>23</v>
      </c>
      <c r="O3837" s="9">
        <v>3</v>
      </c>
      <c r="P3837" s="9">
        <v>2</v>
      </c>
      <c r="Q3837" s="9">
        <v>48379</v>
      </c>
      <c r="R3837" s="8">
        <f t="shared" si="207"/>
        <v>232.59134615384616</v>
      </c>
      <c r="S3837" s="5">
        <v>1</v>
      </c>
      <c r="T3837" s="5">
        <v>0</v>
      </c>
      <c r="U3837" s="5">
        <v>1</v>
      </c>
      <c r="V3837" s="5">
        <v>0</v>
      </c>
      <c r="W3837" s="5">
        <v>1</v>
      </c>
      <c r="X3837" s="5">
        <v>0</v>
      </c>
      <c r="Y3837" s="5">
        <v>0</v>
      </c>
      <c r="Z3837" s="5">
        <v>1</v>
      </c>
      <c r="AA3837" s="5">
        <v>1</v>
      </c>
      <c r="AB3837" s="5">
        <v>0</v>
      </c>
      <c r="AC3837" s="5">
        <v>1</v>
      </c>
      <c r="AD3837" s="5">
        <v>0</v>
      </c>
      <c r="AE3837" s="9">
        <v>59037</v>
      </c>
      <c r="AF3837" s="5">
        <v>1</v>
      </c>
    </row>
    <row r="3838" spans="1:32" x14ac:dyDescent="0.25">
      <c r="A3838" s="2">
        <v>2009</v>
      </c>
      <c r="B3838" s="1" t="s">
        <v>36</v>
      </c>
      <c r="C3838" s="9">
        <v>74</v>
      </c>
      <c r="D3838" s="9">
        <v>8992</v>
      </c>
      <c r="E3838" s="8">
        <f t="shared" si="205"/>
        <v>10126.126126126126</v>
      </c>
      <c r="F3838" s="9">
        <v>9</v>
      </c>
      <c r="G3838" s="9">
        <v>0</v>
      </c>
      <c r="H3838" s="9">
        <v>0</v>
      </c>
      <c r="I3838" s="9">
        <v>0</v>
      </c>
      <c r="J3838" s="9">
        <v>0</v>
      </c>
      <c r="K3838" s="9">
        <v>0</v>
      </c>
      <c r="L3838" s="9">
        <v>3413</v>
      </c>
      <c r="M3838" s="8">
        <f t="shared" si="206"/>
        <v>46.121621621621621</v>
      </c>
      <c r="N3838" s="9">
        <v>7</v>
      </c>
      <c r="O3838" s="9">
        <v>0</v>
      </c>
      <c r="P3838" s="9">
        <v>0</v>
      </c>
      <c r="Q3838" s="9">
        <v>34940</v>
      </c>
      <c r="R3838" s="8">
        <f t="shared" si="207"/>
        <v>472.16216216216219</v>
      </c>
      <c r="S3838" s="5">
        <v>1</v>
      </c>
      <c r="T3838" s="5">
        <v>0</v>
      </c>
      <c r="U3838" s="5">
        <v>1</v>
      </c>
      <c r="V3838" s="5">
        <v>0</v>
      </c>
      <c r="W3838" s="5">
        <v>1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1</v>
      </c>
      <c r="AD3838" s="5">
        <v>0</v>
      </c>
      <c r="AE3838" s="9">
        <v>32600</v>
      </c>
      <c r="AF3838" s="5">
        <v>1</v>
      </c>
    </row>
    <row r="3839" spans="1:32" x14ac:dyDescent="0.25">
      <c r="A3839" s="2">
        <v>2009</v>
      </c>
      <c r="B3839" s="1" t="s">
        <v>31</v>
      </c>
      <c r="C3839" s="9">
        <v>62</v>
      </c>
      <c r="D3839" s="9">
        <v>9617</v>
      </c>
      <c r="E3839" s="8">
        <f t="shared" si="205"/>
        <v>12926.075268817205</v>
      </c>
      <c r="F3839" s="9">
        <v>2</v>
      </c>
      <c r="G3839" s="9">
        <v>11</v>
      </c>
      <c r="H3839" s="9">
        <v>0</v>
      </c>
      <c r="I3839" s="9">
        <v>0</v>
      </c>
      <c r="J3839" s="9">
        <v>0</v>
      </c>
      <c r="K3839" s="9">
        <v>0</v>
      </c>
      <c r="L3839" s="9">
        <v>1928</v>
      </c>
      <c r="M3839" s="8">
        <f t="shared" si="206"/>
        <v>31.096774193548388</v>
      </c>
      <c r="N3839" s="9">
        <v>2</v>
      </c>
      <c r="O3839" s="9">
        <v>0</v>
      </c>
      <c r="P3839" s="9">
        <v>0</v>
      </c>
      <c r="Q3839" s="9">
        <v>46322</v>
      </c>
      <c r="R3839" s="8">
        <f t="shared" si="207"/>
        <v>747.12903225806451</v>
      </c>
      <c r="S3839" s="5">
        <v>1</v>
      </c>
      <c r="T3839" s="5">
        <v>0</v>
      </c>
      <c r="U3839" s="5">
        <v>1</v>
      </c>
      <c r="V3839" s="5">
        <v>0</v>
      </c>
      <c r="W3839" s="5">
        <v>1</v>
      </c>
      <c r="X3839" s="5">
        <v>0</v>
      </c>
      <c r="Y3839" s="5">
        <v>0</v>
      </c>
      <c r="Z3839" s="5">
        <v>1</v>
      </c>
      <c r="AA3839" s="5">
        <v>0</v>
      </c>
      <c r="AB3839" s="5">
        <v>0</v>
      </c>
      <c r="AC3839" s="5">
        <v>1</v>
      </c>
      <c r="AD3839" s="5">
        <v>0</v>
      </c>
      <c r="AE3839" s="9">
        <v>15920</v>
      </c>
      <c r="AF3839" s="5">
        <v>1</v>
      </c>
    </row>
    <row r="3840" spans="1:32" x14ac:dyDescent="0.25">
      <c r="A3840" s="2">
        <v>2009</v>
      </c>
      <c r="B3840" s="1" t="s">
        <v>29</v>
      </c>
      <c r="C3840" s="9">
        <v>56</v>
      </c>
      <c r="D3840" s="9">
        <v>9386</v>
      </c>
      <c r="E3840" s="8">
        <f t="shared" si="205"/>
        <v>13967.261904761906</v>
      </c>
      <c r="F3840" s="9">
        <v>2633</v>
      </c>
      <c r="G3840" s="9">
        <v>677</v>
      </c>
      <c r="H3840" s="9">
        <v>482</v>
      </c>
      <c r="I3840" s="9">
        <v>0</v>
      </c>
      <c r="J3840" s="9">
        <v>0</v>
      </c>
      <c r="K3840" s="9">
        <v>0</v>
      </c>
      <c r="L3840" s="9">
        <v>5908</v>
      </c>
      <c r="M3840" s="8">
        <f t="shared" si="206"/>
        <v>105.5</v>
      </c>
      <c r="N3840" s="9">
        <v>25</v>
      </c>
      <c r="O3840" s="9">
        <v>4</v>
      </c>
      <c r="P3840" s="9">
        <v>3</v>
      </c>
      <c r="Q3840" s="9">
        <v>290577</v>
      </c>
      <c r="R3840" s="8">
        <f t="shared" si="207"/>
        <v>5188.875</v>
      </c>
      <c r="S3840" s="5">
        <v>1</v>
      </c>
      <c r="T3840" s="5">
        <v>0</v>
      </c>
      <c r="U3840" s="5">
        <v>1</v>
      </c>
      <c r="V3840" s="5">
        <v>0</v>
      </c>
      <c r="W3840" s="5">
        <v>1</v>
      </c>
      <c r="X3840" s="5">
        <v>0</v>
      </c>
      <c r="Y3840" s="5">
        <v>0</v>
      </c>
      <c r="Z3840" s="5">
        <v>1</v>
      </c>
      <c r="AA3840" s="5">
        <v>0</v>
      </c>
      <c r="AB3840" s="5">
        <v>0</v>
      </c>
      <c r="AC3840" s="5">
        <v>1</v>
      </c>
      <c r="AD3840" s="5">
        <v>0</v>
      </c>
      <c r="AE3840" s="9">
        <v>66450</v>
      </c>
      <c r="AF3840" s="5">
        <v>0</v>
      </c>
    </row>
    <row r="3841" spans="1:32" x14ac:dyDescent="0.25">
      <c r="A3841" s="2">
        <v>2009</v>
      </c>
      <c r="B3841" s="1" t="s">
        <v>29</v>
      </c>
      <c r="C3841" s="9">
        <v>115</v>
      </c>
      <c r="D3841" s="9">
        <v>8865</v>
      </c>
      <c r="E3841" s="8">
        <f t="shared" si="205"/>
        <v>6423.9130434782601</v>
      </c>
      <c r="F3841" s="9">
        <v>1408</v>
      </c>
      <c r="G3841" s="9">
        <v>233</v>
      </c>
      <c r="H3841" s="9">
        <v>162</v>
      </c>
      <c r="I3841" s="9">
        <v>0</v>
      </c>
      <c r="J3841" s="9">
        <v>0</v>
      </c>
      <c r="K3841" s="9">
        <v>0</v>
      </c>
      <c r="L3841" s="9">
        <v>1714</v>
      </c>
      <c r="M3841" s="8">
        <f t="shared" si="206"/>
        <v>14.904347826086957</v>
      </c>
      <c r="N3841" s="9">
        <v>9</v>
      </c>
      <c r="O3841" s="9">
        <v>2</v>
      </c>
      <c r="P3841" s="9">
        <v>0</v>
      </c>
      <c r="Q3841" s="9">
        <v>26182</v>
      </c>
      <c r="R3841" s="8">
        <f t="shared" si="207"/>
        <v>227.66956521739129</v>
      </c>
      <c r="S3841" s="5">
        <v>1</v>
      </c>
      <c r="T3841" s="5">
        <v>0</v>
      </c>
      <c r="U3841" s="5">
        <v>1</v>
      </c>
      <c r="V3841" s="5">
        <v>1</v>
      </c>
      <c r="W3841" s="5">
        <v>1</v>
      </c>
      <c r="X3841" s="5">
        <v>0</v>
      </c>
      <c r="Y3841" s="5">
        <v>0</v>
      </c>
      <c r="Z3841" s="5">
        <v>1</v>
      </c>
      <c r="AA3841" s="5">
        <v>0</v>
      </c>
      <c r="AB3841" s="5">
        <v>0</v>
      </c>
      <c r="AC3841" s="5">
        <v>1</v>
      </c>
      <c r="AD3841" s="5">
        <v>0</v>
      </c>
      <c r="AE3841" s="9">
        <v>28489</v>
      </c>
      <c r="AF3841" s="5">
        <v>0</v>
      </c>
    </row>
    <row r="3842" spans="1:32" x14ac:dyDescent="0.25">
      <c r="A3842" s="2">
        <v>2009</v>
      </c>
      <c r="B3842" s="1" t="s">
        <v>29</v>
      </c>
      <c r="C3842" s="9">
        <v>77</v>
      </c>
      <c r="D3842" s="9">
        <v>9459</v>
      </c>
      <c r="E3842" s="8">
        <f t="shared" si="205"/>
        <v>10237.012987012988</v>
      </c>
      <c r="F3842" s="9">
        <v>8981</v>
      </c>
      <c r="G3842" s="9">
        <v>946</v>
      </c>
      <c r="H3842" s="9">
        <v>0</v>
      </c>
      <c r="I3842" s="9">
        <v>0</v>
      </c>
      <c r="J3842" s="9">
        <v>0</v>
      </c>
      <c r="K3842" s="9">
        <v>0</v>
      </c>
      <c r="L3842" s="9">
        <v>8230</v>
      </c>
      <c r="M3842" s="8">
        <f t="shared" si="206"/>
        <v>106.88311688311688</v>
      </c>
      <c r="N3842" s="9">
        <v>18</v>
      </c>
      <c r="O3842" s="9">
        <v>2</v>
      </c>
      <c r="P3842" s="9">
        <v>0</v>
      </c>
      <c r="Q3842" s="9">
        <v>261503</v>
      </c>
      <c r="R3842" s="8">
        <f t="shared" si="207"/>
        <v>3396.1428571428573</v>
      </c>
      <c r="S3842" s="5">
        <v>1</v>
      </c>
      <c r="T3842" s="5">
        <v>0</v>
      </c>
      <c r="U3842" s="5">
        <v>1</v>
      </c>
      <c r="V3842" s="5">
        <v>1</v>
      </c>
      <c r="W3842" s="5">
        <v>1</v>
      </c>
      <c r="X3842" s="5">
        <v>0</v>
      </c>
      <c r="Y3842" s="5">
        <v>0</v>
      </c>
      <c r="Z3842" s="5">
        <v>1</v>
      </c>
      <c r="AA3842" s="5">
        <v>0</v>
      </c>
      <c r="AB3842" s="5">
        <v>0</v>
      </c>
      <c r="AC3842" s="5">
        <v>1</v>
      </c>
      <c r="AD3842" s="5">
        <v>0</v>
      </c>
      <c r="AE3842" s="9">
        <v>73020</v>
      </c>
      <c r="AF3842" s="5">
        <v>0</v>
      </c>
    </row>
    <row r="3843" spans="1:32" x14ac:dyDescent="0.25">
      <c r="A3843" s="2">
        <v>2009</v>
      </c>
      <c r="B3843" s="1" t="s">
        <v>29</v>
      </c>
      <c r="C3843" s="9">
        <v>1</v>
      </c>
      <c r="D3843" s="9">
        <v>67</v>
      </c>
      <c r="E3843" s="8">
        <f t="shared" si="205"/>
        <v>5583.333333333333</v>
      </c>
      <c r="F3843" s="9">
        <v>0</v>
      </c>
      <c r="G3843" s="9">
        <v>0</v>
      </c>
      <c r="H3843" s="9">
        <v>0</v>
      </c>
      <c r="I3843" s="9">
        <v>46</v>
      </c>
      <c r="J3843" s="9">
        <v>0</v>
      </c>
      <c r="K3843" s="9">
        <v>0</v>
      </c>
      <c r="L3843" s="9">
        <v>687</v>
      </c>
      <c r="M3843" s="8">
        <f t="shared" si="206"/>
        <v>687</v>
      </c>
      <c r="N3843" s="9">
        <v>8</v>
      </c>
      <c r="O3843" s="9">
        <v>0</v>
      </c>
      <c r="P3843" s="9">
        <v>0</v>
      </c>
      <c r="Q3843" s="9">
        <v>3437</v>
      </c>
      <c r="R3843" s="8">
        <f t="shared" si="207"/>
        <v>3437</v>
      </c>
      <c r="S3843" s="5">
        <v>1</v>
      </c>
      <c r="T3843" s="5">
        <v>0</v>
      </c>
      <c r="U3843" s="5">
        <v>1</v>
      </c>
      <c r="V3843" s="5">
        <v>1</v>
      </c>
      <c r="W3843" s="5">
        <v>1</v>
      </c>
      <c r="X3843" s="5">
        <v>0</v>
      </c>
      <c r="Y3843" s="5">
        <v>0</v>
      </c>
      <c r="Z3843" s="5">
        <v>0</v>
      </c>
      <c r="AA3843" s="5">
        <v>1</v>
      </c>
      <c r="AB3843" s="5">
        <v>0</v>
      </c>
      <c r="AC3843" s="5">
        <v>1</v>
      </c>
      <c r="AD3843" s="5">
        <v>0</v>
      </c>
      <c r="AE3843" s="9">
        <v>110</v>
      </c>
      <c r="AF3843" s="5">
        <v>1</v>
      </c>
    </row>
    <row r="3844" spans="1:32" x14ac:dyDescent="0.25">
      <c r="A3844" s="2">
        <v>2009</v>
      </c>
      <c r="B3844" s="1" t="s">
        <v>29</v>
      </c>
      <c r="C3844" s="9">
        <v>590</v>
      </c>
      <c r="D3844" s="9">
        <v>105011</v>
      </c>
      <c r="E3844" s="8">
        <f t="shared" si="205"/>
        <v>14832.062146892655</v>
      </c>
      <c r="F3844" s="9">
        <v>5520</v>
      </c>
      <c r="G3844" s="9">
        <v>2098</v>
      </c>
      <c r="H3844" s="9">
        <v>900</v>
      </c>
      <c r="I3844" s="9">
        <v>0</v>
      </c>
      <c r="J3844" s="9">
        <v>0</v>
      </c>
      <c r="K3844" s="9">
        <v>0</v>
      </c>
      <c r="L3844" s="9">
        <v>28546</v>
      </c>
      <c r="M3844" s="8">
        <f t="shared" si="206"/>
        <v>48.383050847457625</v>
      </c>
      <c r="N3844" s="9">
        <v>63</v>
      </c>
      <c r="O3844" s="9">
        <v>5</v>
      </c>
      <c r="P3844" s="9">
        <v>5</v>
      </c>
      <c r="Q3844" s="9">
        <v>705239</v>
      </c>
      <c r="R3844" s="8">
        <f t="shared" si="207"/>
        <v>1195.3203389830508</v>
      </c>
      <c r="S3844" s="5">
        <v>1</v>
      </c>
      <c r="T3844" s="5">
        <v>0</v>
      </c>
      <c r="U3844" s="5">
        <v>1</v>
      </c>
      <c r="V3844" s="5">
        <v>1</v>
      </c>
      <c r="W3844" s="5">
        <v>1</v>
      </c>
      <c r="X3844" s="5">
        <v>0</v>
      </c>
      <c r="Y3844" s="5">
        <v>0</v>
      </c>
      <c r="Z3844" s="5">
        <v>1</v>
      </c>
      <c r="AA3844" s="5">
        <v>0</v>
      </c>
      <c r="AB3844" s="5">
        <v>0</v>
      </c>
      <c r="AC3844" s="5">
        <v>1</v>
      </c>
      <c r="AD3844" s="5">
        <v>0</v>
      </c>
      <c r="AE3844" s="9">
        <v>219468</v>
      </c>
      <c r="AF3844" s="5">
        <v>1</v>
      </c>
    </row>
    <row r="3845" spans="1:32" x14ac:dyDescent="0.25">
      <c r="A3845" s="2">
        <v>2009</v>
      </c>
      <c r="B3845" s="1" t="s">
        <v>40</v>
      </c>
      <c r="C3845" s="8">
        <v>113</v>
      </c>
      <c r="D3845" s="8">
        <v>11283</v>
      </c>
      <c r="E3845" s="8">
        <f t="shared" si="205"/>
        <v>8320.7964601769909</v>
      </c>
      <c r="F3845" s="9">
        <v>2937</v>
      </c>
      <c r="G3845" s="9">
        <v>375</v>
      </c>
      <c r="H3845" s="9">
        <v>174</v>
      </c>
      <c r="I3845" s="9">
        <v>0</v>
      </c>
      <c r="J3845" s="9">
        <v>0</v>
      </c>
      <c r="K3845" s="9">
        <v>0</v>
      </c>
      <c r="L3845" s="9">
        <v>8415</v>
      </c>
      <c r="M3845" s="8">
        <f t="shared" si="206"/>
        <v>74.469026548672559</v>
      </c>
      <c r="N3845" s="9">
        <v>23</v>
      </c>
      <c r="O3845" s="9">
        <v>9</v>
      </c>
      <c r="P3845" s="9">
        <v>2</v>
      </c>
      <c r="Q3845" s="9">
        <v>181475</v>
      </c>
      <c r="R3845" s="8">
        <f t="shared" si="207"/>
        <v>1605.9734513274336</v>
      </c>
      <c r="S3845" s="5">
        <v>1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1</v>
      </c>
      <c r="AA3845" s="5">
        <v>0</v>
      </c>
      <c r="AB3845" s="5">
        <v>0</v>
      </c>
      <c r="AC3845" s="5">
        <v>1</v>
      </c>
      <c r="AD3845" s="5">
        <v>0</v>
      </c>
      <c r="AE3845" s="9">
        <v>23759</v>
      </c>
      <c r="AF3845" s="5">
        <v>0</v>
      </c>
    </row>
    <row r="3846" spans="1:32" x14ac:dyDescent="0.25">
      <c r="A3846" s="2">
        <v>2009</v>
      </c>
      <c r="B3846" s="1" t="s">
        <v>30</v>
      </c>
      <c r="C3846" s="8">
        <v>20</v>
      </c>
      <c r="D3846" s="8">
        <v>2209</v>
      </c>
      <c r="E3846" s="8">
        <f t="shared" si="205"/>
        <v>9204.1666666666661</v>
      </c>
      <c r="F3846" s="8">
        <v>746</v>
      </c>
      <c r="G3846" s="8">
        <v>141</v>
      </c>
      <c r="H3846" s="8">
        <v>70</v>
      </c>
      <c r="I3846" s="8">
        <v>0</v>
      </c>
      <c r="J3846" s="8">
        <v>0</v>
      </c>
      <c r="K3846" s="8">
        <v>0</v>
      </c>
      <c r="L3846" s="8">
        <v>618</v>
      </c>
      <c r="M3846" s="8">
        <f t="shared" si="206"/>
        <v>30.9</v>
      </c>
      <c r="N3846" s="8">
        <v>5</v>
      </c>
      <c r="O3846" s="8">
        <v>0</v>
      </c>
      <c r="P3846" s="8">
        <v>0</v>
      </c>
      <c r="Q3846" s="8">
        <v>3349</v>
      </c>
      <c r="R3846" s="8">
        <f t="shared" si="207"/>
        <v>167.45</v>
      </c>
      <c r="S3846" s="5">
        <v>0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1</v>
      </c>
      <c r="AA3846" s="5">
        <v>0</v>
      </c>
      <c r="AB3846" s="5">
        <v>0</v>
      </c>
      <c r="AC3846" s="5">
        <v>1</v>
      </c>
      <c r="AD3846" s="5">
        <v>0</v>
      </c>
      <c r="AE3846" s="8">
        <v>3415</v>
      </c>
      <c r="AF3846" s="5">
        <v>0</v>
      </c>
    </row>
    <row r="3847" spans="1:32" x14ac:dyDescent="0.25">
      <c r="A3847" s="2">
        <v>2009</v>
      </c>
      <c r="B3847" s="1" t="s">
        <v>29</v>
      </c>
      <c r="C3847" s="8">
        <v>13</v>
      </c>
      <c r="D3847" s="8">
        <v>727</v>
      </c>
      <c r="E3847" s="8">
        <f t="shared" si="205"/>
        <v>4660.2564102564102</v>
      </c>
      <c r="F3847" s="8">
        <v>562</v>
      </c>
      <c r="G3847" s="8">
        <v>76</v>
      </c>
      <c r="H3847" s="8">
        <v>51</v>
      </c>
      <c r="I3847" s="8">
        <v>20</v>
      </c>
      <c r="J3847" s="8">
        <v>0</v>
      </c>
      <c r="K3847" s="8">
        <v>0</v>
      </c>
      <c r="L3847" s="8">
        <v>1489</v>
      </c>
      <c r="M3847" s="8">
        <f t="shared" si="206"/>
        <v>114.53846153846153</v>
      </c>
      <c r="N3847" s="8">
        <v>7</v>
      </c>
      <c r="O3847" s="8">
        <v>2</v>
      </c>
      <c r="P3847" s="8">
        <v>1</v>
      </c>
      <c r="Q3847" s="8">
        <v>4457</v>
      </c>
      <c r="R3847" s="8">
        <f t="shared" si="207"/>
        <v>342.84615384615387</v>
      </c>
      <c r="S3847" s="5">
        <v>1</v>
      </c>
      <c r="T3847" s="5">
        <v>0</v>
      </c>
      <c r="U3847" s="5">
        <v>1</v>
      </c>
      <c r="V3847" s="5">
        <v>1</v>
      </c>
      <c r="W3847" s="5">
        <v>0</v>
      </c>
      <c r="X3847" s="5">
        <v>0</v>
      </c>
      <c r="Y3847" s="5">
        <v>0</v>
      </c>
      <c r="Z3847" s="5">
        <v>1</v>
      </c>
      <c r="AA3847" s="5">
        <v>1</v>
      </c>
      <c r="AB3847" s="5">
        <v>0</v>
      </c>
      <c r="AC3847" s="5">
        <v>1</v>
      </c>
      <c r="AD3847" s="5">
        <v>0</v>
      </c>
      <c r="AE3847" s="8">
        <v>1916</v>
      </c>
      <c r="AF3847" s="5">
        <v>1</v>
      </c>
    </row>
    <row r="3848" spans="1:32" x14ac:dyDescent="0.25">
      <c r="A3848" s="2">
        <v>2009</v>
      </c>
      <c r="B3848" s="1" t="s">
        <v>38</v>
      </c>
      <c r="C3848" s="8">
        <v>12</v>
      </c>
      <c r="D3848" s="8">
        <v>645</v>
      </c>
      <c r="E3848" s="8">
        <f t="shared" si="205"/>
        <v>4479.166666666667</v>
      </c>
      <c r="F3848" s="8">
        <v>662</v>
      </c>
      <c r="G3848" s="8">
        <v>184</v>
      </c>
      <c r="H3848" s="8">
        <v>81</v>
      </c>
      <c r="I3848" s="8">
        <v>0</v>
      </c>
      <c r="J3848" s="8">
        <v>0</v>
      </c>
      <c r="K3848" s="8">
        <v>0</v>
      </c>
      <c r="L3848" s="8">
        <v>1104</v>
      </c>
      <c r="M3848" s="8">
        <f t="shared" si="206"/>
        <v>92</v>
      </c>
      <c r="N3848" s="8">
        <v>4</v>
      </c>
      <c r="O3848" s="8">
        <v>1</v>
      </c>
      <c r="P3848" s="8">
        <v>0</v>
      </c>
      <c r="Q3848" s="8">
        <v>1415</v>
      </c>
      <c r="R3848" s="8">
        <f t="shared" si="207"/>
        <v>117.91666666666667</v>
      </c>
      <c r="S3848" s="5">
        <v>1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1</v>
      </c>
      <c r="AA3848" s="5">
        <v>0</v>
      </c>
      <c r="AB3848" s="5">
        <v>0</v>
      </c>
      <c r="AC3848" s="5">
        <v>1</v>
      </c>
      <c r="AD3848" s="5">
        <v>0</v>
      </c>
      <c r="AE3848" s="8">
        <v>1380</v>
      </c>
      <c r="AF3848" s="5">
        <v>1</v>
      </c>
    </row>
    <row r="3849" spans="1:32" x14ac:dyDescent="0.25">
      <c r="A3849" s="2">
        <v>2009</v>
      </c>
      <c r="B3849" s="1" t="s">
        <v>29</v>
      </c>
      <c r="C3849" s="8">
        <v>10</v>
      </c>
      <c r="D3849" s="8">
        <v>867</v>
      </c>
      <c r="E3849" s="8">
        <f t="shared" si="205"/>
        <v>7225</v>
      </c>
      <c r="F3849" s="8">
        <v>10</v>
      </c>
      <c r="G3849" s="8">
        <v>0</v>
      </c>
      <c r="H3849" s="8">
        <v>0</v>
      </c>
      <c r="I3849" s="8">
        <v>110</v>
      </c>
      <c r="J3849" s="8">
        <v>0</v>
      </c>
      <c r="K3849" s="8">
        <v>0</v>
      </c>
      <c r="L3849" s="8">
        <v>785</v>
      </c>
      <c r="M3849" s="8">
        <f t="shared" si="206"/>
        <v>78.5</v>
      </c>
      <c r="N3849" s="8">
        <v>2</v>
      </c>
      <c r="O3849" s="8">
        <v>0</v>
      </c>
      <c r="P3849" s="8">
        <v>0</v>
      </c>
      <c r="Q3849" s="8">
        <v>6796</v>
      </c>
      <c r="R3849" s="8">
        <f t="shared" si="207"/>
        <v>679.6</v>
      </c>
      <c r="S3849" s="5">
        <v>0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1</v>
      </c>
      <c r="AB3849" s="5">
        <v>0</v>
      </c>
      <c r="AC3849" s="5">
        <v>0</v>
      </c>
      <c r="AD3849" s="5">
        <v>0</v>
      </c>
      <c r="AE3849" s="8">
        <v>1944</v>
      </c>
      <c r="AF3849" s="5">
        <v>1</v>
      </c>
    </row>
    <row r="3850" spans="1:32" x14ac:dyDescent="0.25">
      <c r="A3850" s="2">
        <v>2009</v>
      </c>
      <c r="B3850" s="1" t="s">
        <v>29</v>
      </c>
      <c r="C3850" s="8">
        <v>10</v>
      </c>
      <c r="D3850" s="8">
        <v>607</v>
      </c>
      <c r="E3850" s="8">
        <f t="shared" si="205"/>
        <v>5058.333333333333</v>
      </c>
      <c r="F3850" s="8">
        <v>1411</v>
      </c>
      <c r="G3850" s="8">
        <v>0</v>
      </c>
      <c r="H3850" s="8">
        <v>0</v>
      </c>
      <c r="I3850" s="8">
        <v>0</v>
      </c>
      <c r="J3850" s="8">
        <v>0</v>
      </c>
      <c r="K3850" s="8">
        <v>0</v>
      </c>
      <c r="L3850" s="8">
        <v>2130</v>
      </c>
      <c r="M3850" s="8">
        <f t="shared" si="206"/>
        <v>213</v>
      </c>
      <c r="N3850" s="8">
        <v>6</v>
      </c>
      <c r="O3850" s="8">
        <v>3</v>
      </c>
      <c r="P3850" s="8">
        <v>1</v>
      </c>
      <c r="Q3850" s="8">
        <v>8861</v>
      </c>
      <c r="R3850" s="8">
        <f t="shared" si="207"/>
        <v>886.1</v>
      </c>
      <c r="S3850" s="5">
        <v>1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0</v>
      </c>
      <c r="AD3850" s="5">
        <v>0</v>
      </c>
      <c r="AE3850" s="8">
        <v>3637</v>
      </c>
      <c r="AF3850" s="5">
        <v>1</v>
      </c>
    </row>
    <row r="3851" spans="1:32" x14ac:dyDescent="0.25">
      <c r="A3851" s="2">
        <v>2009</v>
      </c>
      <c r="B3851" s="1" t="s">
        <v>29</v>
      </c>
      <c r="C3851" s="8">
        <v>7</v>
      </c>
      <c r="D3851" s="8">
        <v>400</v>
      </c>
      <c r="E3851" s="8">
        <f t="shared" si="205"/>
        <v>4761.9047619047624</v>
      </c>
      <c r="F3851" s="8">
        <v>608</v>
      </c>
      <c r="G3851" s="8">
        <v>122</v>
      </c>
      <c r="H3851" s="8">
        <v>55</v>
      </c>
      <c r="I3851" s="8">
        <v>0</v>
      </c>
      <c r="J3851" s="8">
        <v>0</v>
      </c>
      <c r="K3851" s="8">
        <v>0</v>
      </c>
      <c r="L3851" s="8">
        <v>1135</v>
      </c>
      <c r="M3851" s="8">
        <f t="shared" si="206"/>
        <v>162.14285714285714</v>
      </c>
      <c r="N3851" s="8">
        <v>4</v>
      </c>
      <c r="O3851" s="8">
        <v>2</v>
      </c>
      <c r="P3851" s="8">
        <v>0</v>
      </c>
      <c r="Q3851" s="8">
        <v>1369</v>
      </c>
      <c r="R3851" s="8">
        <f t="shared" si="207"/>
        <v>195.57142857142858</v>
      </c>
      <c r="S3851" s="5">
        <v>1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1</v>
      </c>
      <c r="AA3851" s="5">
        <v>0</v>
      </c>
      <c r="AB3851" s="5">
        <v>0</v>
      </c>
      <c r="AC3851" s="5">
        <v>1</v>
      </c>
      <c r="AD3851" s="5">
        <v>0</v>
      </c>
      <c r="AE3851" s="8">
        <v>2270</v>
      </c>
      <c r="AF3851" s="5">
        <v>1</v>
      </c>
    </row>
    <row r="3852" spans="1:32" x14ac:dyDescent="0.25">
      <c r="A3852" s="2">
        <v>2009</v>
      </c>
      <c r="B3852" s="1" t="s">
        <v>29</v>
      </c>
      <c r="C3852" s="8">
        <v>70</v>
      </c>
      <c r="D3852" s="8">
        <v>5082</v>
      </c>
      <c r="E3852" s="8">
        <f t="shared" si="205"/>
        <v>6050</v>
      </c>
      <c r="F3852" s="8">
        <v>3200</v>
      </c>
      <c r="G3852" s="8">
        <v>476</v>
      </c>
      <c r="H3852" s="8">
        <v>216</v>
      </c>
      <c r="I3852" s="8">
        <v>0</v>
      </c>
      <c r="J3852" s="8">
        <v>0</v>
      </c>
      <c r="K3852" s="8">
        <v>0</v>
      </c>
      <c r="L3852" s="8">
        <v>4579</v>
      </c>
      <c r="M3852" s="8">
        <f t="shared" si="206"/>
        <v>65.414285714285711</v>
      </c>
      <c r="N3852" s="8">
        <v>11</v>
      </c>
      <c r="O3852" s="8">
        <v>5</v>
      </c>
      <c r="P3852" s="8">
        <v>0</v>
      </c>
      <c r="Q3852" s="8">
        <v>65590</v>
      </c>
      <c r="R3852" s="8">
        <f t="shared" si="207"/>
        <v>937</v>
      </c>
      <c r="S3852" s="5">
        <v>1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1</v>
      </c>
      <c r="AA3852" s="5">
        <v>0</v>
      </c>
      <c r="AB3852" s="5">
        <v>0</v>
      </c>
      <c r="AC3852" s="5">
        <v>1</v>
      </c>
      <c r="AD3852" s="5">
        <v>0</v>
      </c>
      <c r="AE3852" s="8">
        <v>9607</v>
      </c>
      <c r="AF3852" s="5">
        <v>0</v>
      </c>
    </row>
    <row r="3853" spans="1:32" x14ac:dyDescent="0.25">
      <c r="A3853" s="2">
        <v>2009</v>
      </c>
      <c r="B3853" s="1" t="s">
        <v>30</v>
      </c>
      <c r="C3853" s="8">
        <v>53</v>
      </c>
      <c r="D3853" s="8">
        <v>3213</v>
      </c>
      <c r="E3853" s="8">
        <f t="shared" si="205"/>
        <v>5051.8867924528304</v>
      </c>
      <c r="F3853" s="8">
        <v>3770</v>
      </c>
      <c r="G3853" s="8">
        <v>359</v>
      </c>
      <c r="H3853" s="8">
        <v>139</v>
      </c>
      <c r="I3853" s="8">
        <v>0</v>
      </c>
      <c r="J3853" s="8">
        <v>0</v>
      </c>
      <c r="K3853" s="8">
        <v>0</v>
      </c>
      <c r="L3853" s="8">
        <v>5101</v>
      </c>
      <c r="M3853" s="8">
        <f t="shared" si="206"/>
        <v>96.245283018867923</v>
      </c>
      <c r="N3853" s="8">
        <v>20</v>
      </c>
      <c r="O3853" s="8">
        <v>3</v>
      </c>
      <c r="P3853" s="8">
        <v>0</v>
      </c>
      <c r="Q3853" s="8">
        <v>36507</v>
      </c>
      <c r="R3853" s="8">
        <f t="shared" si="207"/>
        <v>688.81132075471703</v>
      </c>
      <c r="S3853" s="5">
        <v>1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1</v>
      </c>
      <c r="AA3853" s="5">
        <v>0</v>
      </c>
      <c r="AB3853" s="5">
        <v>0</v>
      </c>
      <c r="AC3853" s="5">
        <v>1</v>
      </c>
      <c r="AD3853" s="5">
        <v>0</v>
      </c>
      <c r="AE3853" s="8">
        <v>10171</v>
      </c>
      <c r="AF3853" s="5">
        <v>0</v>
      </c>
    </row>
    <row r="3854" spans="1:32" x14ac:dyDescent="0.25">
      <c r="A3854" s="2">
        <v>2009</v>
      </c>
      <c r="B3854" s="1" t="s">
        <v>30</v>
      </c>
      <c r="C3854" s="8">
        <v>82</v>
      </c>
      <c r="D3854" s="8">
        <v>5400</v>
      </c>
      <c r="E3854" s="8">
        <f t="shared" si="205"/>
        <v>5487.8048780487807</v>
      </c>
      <c r="F3854" s="8">
        <v>4488</v>
      </c>
      <c r="G3854" s="8">
        <v>579</v>
      </c>
      <c r="H3854" s="8">
        <v>304</v>
      </c>
      <c r="I3854" s="8">
        <v>0</v>
      </c>
      <c r="J3854" s="8">
        <v>0</v>
      </c>
      <c r="K3854" s="8">
        <v>0</v>
      </c>
      <c r="L3854" s="8">
        <v>3924</v>
      </c>
      <c r="M3854" s="8">
        <f t="shared" si="206"/>
        <v>47.853658536585364</v>
      </c>
      <c r="N3854" s="8">
        <v>10</v>
      </c>
      <c r="O3854" s="8">
        <v>3</v>
      </c>
      <c r="P3854" s="8">
        <v>1</v>
      </c>
      <c r="Q3854" s="8">
        <v>21509</v>
      </c>
      <c r="R3854" s="8">
        <f t="shared" si="207"/>
        <v>262.30487804878049</v>
      </c>
      <c r="S3854" s="5">
        <v>1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1</v>
      </c>
      <c r="AA3854" s="5">
        <v>0</v>
      </c>
      <c r="AB3854" s="5">
        <v>0</v>
      </c>
      <c r="AC3854" s="5">
        <v>1</v>
      </c>
      <c r="AD3854" s="5">
        <v>0</v>
      </c>
      <c r="AE3854" s="8">
        <v>11281</v>
      </c>
      <c r="AF3854" s="5">
        <v>0</v>
      </c>
    </row>
    <row r="3855" spans="1:32" x14ac:dyDescent="0.25">
      <c r="A3855" s="2">
        <v>2009</v>
      </c>
      <c r="B3855" s="1" t="s">
        <v>30</v>
      </c>
      <c r="C3855" s="8">
        <v>2</v>
      </c>
      <c r="D3855" s="8">
        <v>95</v>
      </c>
      <c r="E3855" s="8">
        <f t="shared" si="205"/>
        <v>3958.3333333333335</v>
      </c>
      <c r="F3855" s="8">
        <v>504</v>
      </c>
      <c r="G3855" s="8">
        <v>0</v>
      </c>
      <c r="H3855" s="8">
        <v>0</v>
      </c>
      <c r="I3855" s="8">
        <v>0</v>
      </c>
      <c r="J3855" s="8">
        <v>0</v>
      </c>
      <c r="K3855" s="8">
        <v>0</v>
      </c>
      <c r="L3855" s="8">
        <v>467</v>
      </c>
      <c r="M3855" s="8">
        <f t="shared" si="206"/>
        <v>233.5</v>
      </c>
      <c r="N3855" s="8">
        <v>2</v>
      </c>
      <c r="O3855" s="8">
        <v>0</v>
      </c>
      <c r="P3855" s="8">
        <v>0</v>
      </c>
      <c r="Q3855" s="8">
        <v>6725</v>
      </c>
      <c r="R3855" s="8">
        <f t="shared" si="207"/>
        <v>3362.5</v>
      </c>
      <c r="S3855" s="5">
        <v>0</v>
      </c>
      <c r="T3855" s="5">
        <v>0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  <c r="Z3855" s="5">
        <v>0</v>
      </c>
      <c r="AA3855" s="5">
        <v>0</v>
      </c>
      <c r="AB3855" s="5">
        <v>0</v>
      </c>
      <c r="AC3855" s="5">
        <v>0</v>
      </c>
      <c r="AD3855" s="5">
        <v>0</v>
      </c>
      <c r="AE3855" s="8">
        <v>13</v>
      </c>
      <c r="AF3855" s="5">
        <v>1</v>
      </c>
    </row>
    <row r="3856" spans="1:32" x14ac:dyDescent="0.25">
      <c r="A3856" s="2">
        <v>2009</v>
      </c>
      <c r="B3856" s="1" t="s">
        <v>33</v>
      </c>
      <c r="C3856" s="8">
        <v>7</v>
      </c>
      <c r="D3856" s="8">
        <v>560</v>
      </c>
      <c r="E3856" s="8">
        <f t="shared" si="205"/>
        <v>6666.666666666667</v>
      </c>
      <c r="F3856" s="8">
        <v>966</v>
      </c>
      <c r="G3856" s="8">
        <v>56</v>
      </c>
      <c r="H3856" s="8">
        <v>0</v>
      </c>
      <c r="I3856" s="8">
        <v>354</v>
      </c>
      <c r="J3856" s="8">
        <v>0</v>
      </c>
      <c r="K3856" s="8">
        <v>0</v>
      </c>
      <c r="L3856" s="8">
        <v>2188</v>
      </c>
      <c r="M3856" s="8">
        <f t="shared" si="206"/>
        <v>312.57142857142856</v>
      </c>
      <c r="N3856" s="8">
        <v>7</v>
      </c>
      <c r="O3856" s="8">
        <v>3</v>
      </c>
      <c r="P3856" s="8">
        <v>0</v>
      </c>
      <c r="Q3856" s="8">
        <v>5597</v>
      </c>
      <c r="R3856" s="8">
        <f t="shared" si="207"/>
        <v>799.57142857142856</v>
      </c>
      <c r="S3856" s="5">
        <v>1</v>
      </c>
      <c r="T3856" s="5">
        <v>0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  <c r="Z3856" s="5">
        <v>1</v>
      </c>
      <c r="AA3856" s="5">
        <v>1</v>
      </c>
      <c r="AB3856" s="5">
        <v>0</v>
      </c>
      <c r="AC3856" s="5">
        <v>1</v>
      </c>
      <c r="AD3856" s="5">
        <v>0</v>
      </c>
      <c r="AE3856" s="8">
        <v>1379</v>
      </c>
      <c r="AF3856" s="5">
        <v>1</v>
      </c>
    </row>
    <row r="3857" spans="1:32" x14ac:dyDescent="0.25">
      <c r="A3857" s="2">
        <v>2009</v>
      </c>
      <c r="B3857" s="1" t="s">
        <v>30</v>
      </c>
      <c r="C3857" s="8">
        <v>4</v>
      </c>
      <c r="D3857" s="8">
        <v>249</v>
      </c>
      <c r="E3857" s="8">
        <f t="shared" si="205"/>
        <v>5187.5</v>
      </c>
      <c r="F3857" s="8">
        <v>227</v>
      </c>
      <c r="G3857" s="8">
        <v>0</v>
      </c>
      <c r="H3857" s="8">
        <v>0</v>
      </c>
      <c r="I3857" s="8">
        <v>0</v>
      </c>
      <c r="J3857" s="8">
        <v>0</v>
      </c>
      <c r="K3857" s="8">
        <v>0</v>
      </c>
      <c r="L3857" s="8">
        <v>476</v>
      </c>
      <c r="M3857" s="8">
        <f t="shared" si="206"/>
        <v>119</v>
      </c>
      <c r="N3857" s="8">
        <v>3</v>
      </c>
      <c r="O3857" s="8">
        <v>2</v>
      </c>
      <c r="P3857" s="8">
        <v>0</v>
      </c>
      <c r="Q3857" s="8">
        <v>622</v>
      </c>
      <c r="R3857" s="8">
        <f t="shared" si="207"/>
        <v>155.5</v>
      </c>
      <c r="S3857" s="5">
        <v>1</v>
      </c>
      <c r="T3857" s="5">
        <v>0</v>
      </c>
      <c r="U3857" s="5">
        <v>1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8">
        <v>931</v>
      </c>
      <c r="AF3857" s="5">
        <v>1</v>
      </c>
    </row>
    <row r="3858" spans="1:32" x14ac:dyDescent="0.25">
      <c r="A3858" s="2">
        <v>2009</v>
      </c>
      <c r="B3858" s="1" t="s">
        <v>29</v>
      </c>
      <c r="C3858" s="8">
        <v>110</v>
      </c>
      <c r="D3858" s="8">
        <v>6901</v>
      </c>
      <c r="E3858" s="8">
        <f t="shared" si="205"/>
        <v>5228.030303030303</v>
      </c>
      <c r="F3858" s="8">
        <v>10657</v>
      </c>
      <c r="G3858" s="8">
        <v>966</v>
      </c>
      <c r="H3858" s="8">
        <v>407</v>
      </c>
      <c r="I3858" s="8">
        <v>0</v>
      </c>
      <c r="J3858" s="8">
        <v>0</v>
      </c>
      <c r="K3858" s="8">
        <v>0</v>
      </c>
      <c r="L3858" s="8">
        <v>4798</v>
      </c>
      <c r="M3858" s="8">
        <f t="shared" si="206"/>
        <v>43.618181818181817</v>
      </c>
      <c r="N3858" s="8">
        <v>3</v>
      </c>
      <c r="O3858" s="8">
        <v>6</v>
      </c>
      <c r="P3858" s="8">
        <v>1</v>
      </c>
      <c r="Q3858" s="8">
        <v>46782</v>
      </c>
      <c r="R3858" s="8">
        <f t="shared" si="207"/>
        <v>425.29090909090911</v>
      </c>
      <c r="S3858" s="5">
        <v>1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1</v>
      </c>
      <c r="AA3858" s="5">
        <v>0</v>
      </c>
      <c r="AB3858" s="5">
        <v>0</v>
      </c>
      <c r="AC3858" s="5">
        <v>1</v>
      </c>
      <c r="AD3858" s="5">
        <v>0</v>
      </c>
      <c r="AE3858" s="8">
        <v>13948</v>
      </c>
      <c r="AF3858" s="5">
        <v>1</v>
      </c>
    </row>
    <row r="3859" spans="1:32" x14ac:dyDescent="0.25">
      <c r="A3859" s="2">
        <v>2009</v>
      </c>
      <c r="B3859" s="1" t="s">
        <v>29</v>
      </c>
      <c r="C3859" s="8">
        <v>42</v>
      </c>
      <c r="D3859" s="8">
        <v>2434</v>
      </c>
      <c r="E3859" s="8">
        <f t="shared" si="205"/>
        <v>4829.3650793650786</v>
      </c>
      <c r="F3859" s="8">
        <v>583</v>
      </c>
      <c r="G3859" s="8">
        <v>256</v>
      </c>
      <c r="H3859" s="8">
        <v>203</v>
      </c>
      <c r="I3859" s="8">
        <v>0</v>
      </c>
      <c r="J3859" s="8">
        <v>0</v>
      </c>
      <c r="K3859" s="8">
        <v>0</v>
      </c>
      <c r="L3859" s="8">
        <v>3010</v>
      </c>
      <c r="M3859" s="8">
        <f t="shared" si="206"/>
        <v>71.666666666666671</v>
      </c>
      <c r="N3859" s="8">
        <v>11</v>
      </c>
      <c r="O3859" s="8">
        <v>0</v>
      </c>
      <c r="P3859" s="8">
        <v>0</v>
      </c>
      <c r="Q3859" s="8">
        <v>2954</v>
      </c>
      <c r="R3859" s="8">
        <f t="shared" si="207"/>
        <v>70.333333333333329</v>
      </c>
      <c r="S3859" s="5">
        <v>1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1</v>
      </c>
      <c r="AA3859" s="5">
        <v>0</v>
      </c>
      <c r="AB3859" s="5">
        <v>0</v>
      </c>
      <c r="AC3859" s="5">
        <v>1</v>
      </c>
      <c r="AD3859" s="5">
        <v>0</v>
      </c>
      <c r="AE3859" s="8">
        <v>9232</v>
      </c>
      <c r="AF3859" s="5">
        <v>1</v>
      </c>
    </row>
    <row r="3860" spans="1:32" x14ac:dyDescent="0.25">
      <c r="A3860" s="2">
        <v>2009</v>
      </c>
      <c r="B3860" s="1" t="s">
        <v>30</v>
      </c>
      <c r="C3860" s="8">
        <v>35</v>
      </c>
      <c r="D3860" s="8">
        <v>2002</v>
      </c>
      <c r="E3860" s="8">
        <f t="shared" si="205"/>
        <v>4766.666666666667</v>
      </c>
      <c r="F3860" s="8">
        <v>637</v>
      </c>
      <c r="G3860" s="8">
        <v>209</v>
      </c>
      <c r="H3860" s="8">
        <v>0</v>
      </c>
      <c r="I3860" s="8">
        <v>0</v>
      </c>
      <c r="J3860" s="8">
        <v>0</v>
      </c>
      <c r="K3860" s="8">
        <v>0</v>
      </c>
      <c r="L3860" s="8">
        <v>2079</v>
      </c>
      <c r="M3860" s="8">
        <f t="shared" si="206"/>
        <v>59.4</v>
      </c>
      <c r="N3860" s="8">
        <v>4</v>
      </c>
      <c r="O3860" s="8">
        <v>3</v>
      </c>
      <c r="P3860" s="8">
        <v>0</v>
      </c>
      <c r="Q3860" s="8">
        <v>17046</v>
      </c>
      <c r="R3860" s="8">
        <f t="shared" si="207"/>
        <v>487.02857142857141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1</v>
      </c>
      <c r="AA3860" s="5">
        <v>0</v>
      </c>
      <c r="AB3860" s="5">
        <v>0</v>
      </c>
      <c r="AC3860" s="5">
        <v>0</v>
      </c>
      <c r="AD3860" s="5">
        <v>0</v>
      </c>
      <c r="AE3860" s="8">
        <v>7422</v>
      </c>
      <c r="AF3860" s="5">
        <v>0</v>
      </c>
    </row>
    <row r="3861" spans="1:32" x14ac:dyDescent="0.25">
      <c r="A3861" s="2">
        <v>2009</v>
      </c>
      <c r="B3861" s="1" t="s">
        <v>29</v>
      </c>
      <c r="C3861" s="8">
        <v>13</v>
      </c>
      <c r="D3861" s="8">
        <v>2126</v>
      </c>
      <c r="E3861" s="8">
        <f t="shared" si="205"/>
        <v>13628.205128205131</v>
      </c>
      <c r="F3861" s="8">
        <v>1827</v>
      </c>
      <c r="G3861" s="8">
        <v>0</v>
      </c>
      <c r="H3861" s="8">
        <v>0</v>
      </c>
      <c r="I3861" s="8">
        <v>0</v>
      </c>
      <c r="J3861" s="8">
        <v>0</v>
      </c>
      <c r="K3861" s="8">
        <v>0</v>
      </c>
      <c r="L3861" s="8">
        <v>2082</v>
      </c>
      <c r="M3861" s="8">
        <f t="shared" si="206"/>
        <v>160.15384615384616</v>
      </c>
      <c r="N3861" s="8">
        <v>5</v>
      </c>
      <c r="O3861" s="8">
        <v>0</v>
      </c>
      <c r="P3861" s="8">
        <v>0</v>
      </c>
      <c r="Q3861" s="8">
        <v>23875</v>
      </c>
      <c r="R3861" s="8">
        <f t="shared" si="207"/>
        <v>1836.5384615384614</v>
      </c>
      <c r="S3861" s="5">
        <v>1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0</v>
      </c>
      <c r="AD3861" s="5">
        <v>0</v>
      </c>
      <c r="AE3861" s="8">
        <v>851</v>
      </c>
      <c r="AF3861" s="5">
        <v>0</v>
      </c>
    </row>
    <row r="3862" spans="1:32" x14ac:dyDescent="0.25">
      <c r="A3862" s="2">
        <v>2009</v>
      </c>
      <c r="B3862" s="1" t="s">
        <v>29</v>
      </c>
      <c r="C3862" s="8">
        <v>17</v>
      </c>
      <c r="D3862" s="8">
        <v>996</v>
      </c>
      <c r="E3862" s="8">
        <f t="shared" si="205"/>
        <v>4882.3529411764703</v>
      </c>
      <c r="F3862" s="8">
        <v>700</v>
      </c>
      <c r="G3862" s="8">
        <v>30</v>
      </c>
      <c r="H3862" s="8">
        <v>0</v>
      </c>
      <c r="I3862" s="8">
        <v>0</v>
      </c>
      <c r="J3862" s="8">
        <v>0</v>
      </c>
      <c r="K3862" s="8">
        <v>0</v>
      </c>
      <c r="L3862" s="8">
        <v>75</v>
      </c>
      <c r="M3862" s="8">
        <f t="shared" si="206"/>
        <v>4.4117647058823533</v>
      </c>
      <c r="N3862" s="8">
        <v>1</v>
      </c>
      <c r="O3862" s="8">
        <v>0</v>
      </c>
      <c r="P3862" s="8">
        <v>0</v>
      </c>
      <c r="Q3862" s="8">
        <v>12298</v>
      </c>
      <c r="R3862" s="8">
        <f t="shared" si="207"/>
        <v>723.41176470588232</v>
      </c>
      <c r="S3862" s="5">
        <v>1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0</v>
      </c>
      <c r="AD3862" s="5">
        <v>0</v>
      </c>
      <c r="AE3862" s="8">
        <v>5765</v>
      </c>
      <c r="AF3862" s="5">
        <v>1</v>
      </c>
    </row>
    <row r="3863" spans="1:32" x14ac:dyDescent="0.25">
      <c r="A3863" s="2">
        <v>2009</v>
      </c>
      <c r="B3863" s="1" t="s">
        <v>36</v>
      </c>
      <c r="C3863" s="8">
        <v>78</v>
      </c>
      <c r="D3863" s="8">
        <v>5113</v>
      </c>
      <c r="E3863" s="8">
        <f t="shared" si="205"/>
        <v>5462.6068376068388</v>
      </c>
      <c r="F3863" s="8">
        <v>4993</v>
      </c>
      <c r="G3863" s="8">
        <v>728</v>
      </c>
      <c r="H3863" s="8">
        <v>313</v>
      </c>
      <c r="I3863" s="8">
        <v>0</v>
      </c>
      <c r="J3863" s="8">
        <v>0</v>
      </c>
      <c r="K3863" s="8">
        <v>0</v>
      </c>
      <c r="L3863" s="8">
        <v>3385</v>
      </c>
      <c r="M3863" s="8">
        <f t="shared" si="206"/>
        <v>43.397435897435898</v>
      </c>
      <c r="N3863" s="8">
        <v>2</v>
      </c>
      <c r="O3863" s="8">
        <v>1</v>
      </c>
      <c r="P3863" s="8">
        <v>0</v>
      </c>
      <c r="Q3863" s="8">
        <v>19265</v>
      </c>
      <c r="R3863" s="8">
        <f t="shared" si="207"/>
        <v>246.98717948717947</v>
      </c>
      <c r="S3863" s="5">
        <v>1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1</v>
      </c>
      <c r="AA3863" s="5">
        <v>0</v>
      </c>
      <c r="AB3863" s="5">
        <v>0</v>
      </c>
      <c r="AC3863" s="5">
        <v>1</v>
      </c>
      <c r="AD3863" s="5">
        <v>0</v>
      </c>
      <c r="AE3863" s="8">
        <v>11411</v>
      </c>
      <c r="AF3863" s="5">
        <v>0</v>
      </c>
    </row>
    <row r="3864" spans="1:32" x14ac:dyDescent="0.25">
      <c r="A3864" s="2">
        <v>2009</v>
      </c>
      <c r="B3864" s="1" t="s">
        <v>31</v>
      </c>
      <c r="C3864" s="8">
        <v>39</v>
      </c>
      <c r="D3864" s="8">
        <v>2387</v>
      </c>
      <c r="E3864" s="8">
        <f t="shared" si="205"/>
        <v>5100.4273504273506</v>
      </c>
      <c r="F3864" s="8">
        <v>1927</v>
      </c>
      <c r="G3864" s="8">
        <v>158</v>
      </c>
      <c r="H3864" s="8">
        <v>71</v>
      </c>
      <c r="I3864" s="8">
        <v>0</v>
      </c>
      <c r="J3864" s="8">
        <v>0</v>
      </c>
      <c r="K3864" s="8">
        <v>0</v>
      </c>
      <c r="L3864" s="8">
        <v>2453</v>
      </c>
      <c r="M3864" s="8">
        <f t="shared" si="206"/>
        <v>62.897435897435898</v>
      </c>
      <c r="N3864" s="8">
        <v>1</v>
      </c>
      <c r="O3864" s="8">
        <v>0</v>
      </c>
      <c r="P3864" s="8">
        <v>0</v>
      </c>
      <c r="Q3864" s="8">
        <v>43694</v>
      </c>
      <c r="R3864" s="8">
        <f t="shared" si="207"/>
        <v>1120.3589743589744</v>
      </c>
      <c r="S3864" s="5">
        <v>1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1</v>
      </c>
      <c r="AA3864" s="5">
        <v>0</v>
      </c>
      <c r="AB3864" s="5">
        <v>0</v>
      </c>
      <c r="AC3864" s="5">
        <v>1</v>
      </c>
      <c r="AD3864" s="5">
        <v>0</v>
      </c>
      <c r="AE3864" s="8">
        <v>7722</v>
      </c>
      <c r="AF3864" s="5">
        <v>1</v>
      </c>
    </row>
    <row r="3865" spans="1:32" x14ac:dyDescent="0.25">
      <c r="A3865" s="2">
        <v>2009</v>
      </c>
      <c r="B3865" s="1" t="s">
        <v>29</v>
      </c>
      <c r="C3865" s="8">
        <v>18</v>
      </c>
      <c r="D3865" s="8">
        <v>2621</v>
      </c>
      <c r="E3865" s="8">
        <f t="shared" si="205"/>
        <v>12134.259259259261</v>
      </c>
      <c r="F3865" s="8">
        <v>2000</v>
      </c>
      <c r="G3865" s="8">
        <v>0</v>
      </c>
      <c r="H3865" s="8">
        <v>0</v>
      </c>
      <c r="I3865" s="8">
        <v>0</v>
      </c>
      <c r="J3865" s="8">
        <v>0</v>
      </c>
      <c r="K3865" s="8">
        <v>0</v>
      </c>
      <c r="L3865" s="8">
        <v>2368</v>
      </c>
      <c r="M3865" s="8">
        <f t="shared" si="206"/>
        <v>131.55555555555554</v>
      </c>
      <c r="N3865" s="8">
        <v>5</v>
      </c>
      <c r="O3865" s="8">
        <v>2</v>
      </c>
      <c r="P3865" s="8">
        <v>0</v>
      </c>
      <c r="Q3865" s="8">
        <v>55641</v>
      </c>
      <c r="R3865" s="8">
        <f t="shared" si="207"/>
        <v>3091.1666666666665</v>
      </c>
      <c r="S3865" s="5">
        <v>1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8">
        <v>5143</v>
      </c>
      <c r="AF3865" s="5">
        <v>0</v>
      </c>
    </row>
    <row r="3866" spans="1:32" x14ac:dyDescent="0.25">
      <c r="A3866" s="2">
        <v>2009</v>
      </c>
      <c r="B3866" s="1" t="s">
        <v>29</v>
      </c>
      <c r="C3866" s="8">
        <v>67</v>
      </c>
      <c r="D3866" s="8">
        <v>5284</v>
      </c>
      <c r="E3866" s="8">
        <f t="shared" si="205"/>
        <v>6572.139303482586</v>
      </c>
      <c r="F3866" s="8">
        <v>1866</v>
      </c>
      <c r="G3866" s="8">
        <v>401</v>
      </c>
      <c r="H3866" s="8">
        <v>190</v>
      </c>
      <c r="I3866" s="8">
        <v>0</v>
      </c>
      <c r="J3866" s="8">
        <v>0</v>
      </c>
      <c r="K3866" s="8">
        <v>0</v>
      </c>
      <c r="L3866" s="8">
        <v>4036</v>
      </c>
      <c r="M3866" s="8">
        <f t="shared" si="206"/>
        <v>60.238805970149251</v>
      </c>
      <c r="N3866" s="8">
        <v>10</v>
      </c>
      <c r="O3866" s="8">
        <v>2</v>
      </c>
      <c r="P3866" s="8">
        <v>1</v>
      </c>
      <c r="Q3866" s="8">
        <v>14828</v>
      </c>
      <c r="R3866" s="8">
        <f t="shared" si="207"/>
        <v>221.31343283582089</v>
      </c>
      <c r="S3866" s="5">
        <v>1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1</v>
      </c>
      <c r="AA3866" s="5">
        <v>0</v>
      </c>
      <c r="AB3866" s="5">
        <v>0</v>
      </c>
      <c r="AC3866" s="5">
        <v>1</v>
      </c>
      <c r="AD3866" s="5">
        <v>0</v>
      </c>
      <c r="AE3866" s="8">
        <v>14911</v>
      </c>
      <c r="AF3866" s="5">
        <v>0</v>
      </c>
    </row>
    <row r="3867" spans="1:32" x14ac:dyDescent="0.25">
      <c r="A3867" s="2">
        <v>2009</v>
      </c>
      <c r="B3867" s="1" t="s">
        <v>36</v>
      </c>
      <c r="C3867" s="8">
        <v>80</v>
      </c>
      <c r="D3867" s="8">
        <v>6424</v>
      </c>
      <c r="E3867" s="8">
        <f t="shared" si="205"/>
        <v>6691.666666666667</v>
      </c>
      <c r="F3867" s="8">
        <v>2803</v>
      </c>
      <c r="G3867" s="8">
        <v>525</v>
      </c>
      <c r="H3867" s="8">
        <v>227</v>
      </c>
      <c r="I3867" s="8">
        <v>0</v>
      </c>
      <c r="J3867" s="8">
        <v>0</v>
      </c>
      <c r="K3867" s="8">
        <v>0</v>
      </c>
      <c r="L3867" s="8">
        <v>4058</v>
      </c>
      <c r="M3867" s="8">
        <f t="shared" si="206"/>
        <v>50.725000000000001</v>
      </c>
      <c r="N3867" s="8">
        <v>15</v>
      </c>
      <c r="O3867" s="8">
        <v>2</v>
      </c>
      <c r="P3867" s="8">
        <v>1</v>
      </c>
      <c r="Q3867" s="8">
        <v>20501</v>
      </c>
      <c r="R3867" s="8">
        <f t="shared" si="207"/>
        <v>256.26249999999999</v>
      </c>
      <c r="S3867" s="5">
        <v>1</v>
      </c>
      <c r="T3867" s="5">
        <v>0</v>
      </c>
      <c r="U3867" s="5">
        <v>1</v>
      </c>
      <c r="V3867" s="5">
        <v>0</v>
      </c>
      <c r="W3867" s="5">
        <v>0</v>
      </c>
      <c r="X3867" s="5">
        <v>0</v>
      </c>
      <c r="Y3867" s="5">
        <v>0</v>
      </c>
      <c r="Z3867" s="5">
        <v>1</v>
      </c>
      <c r="AA3867" s="5">
        <v>0</v>
      </c>
      <c r="AB3867" s="5">
        <v>0</v>
      </c>
      <c r="AC3867" s="5">
        <v>1</v>
      </c>
      <c r="AD3867" s="5">
        <v>0</v>
      </c>
      <c r="AE3867" s="8">
        <v>19009</v>
      </c>
      <c r="AF3867" s="5">
        <v>0</v>
      </c>
    </row>
    <row r="3868" spans="1:32" x14ac:dyDescent="0.25">
      <c r="A3868" s="2">
        <v>2009</v>
      </c>
      <c r="B3868" s="1" t="s">
        <v>30</v>
      </c>
      <c r="C3868" s="8">
        <v>28</v>
      </c>
      <c r="D3868" s="8">
        <v>1207</v>
      </c>
      <c r="E3868" s="8">
        <f t="shared" si="205"/>
        <v>3592.2619047619046</v>
      </c>
      <c r="F3868" s="8">
        <v>2375</v>
      </c>
      <c r="G3868" s="8">
        <v>130</v>
      </c>
      <c r="H3868" s="8">
        <v>66</v>
      </c>
      <c r="I3868" s="8">
        <v>0</v>
      </c>
      <c r="J3868" s="8">
        <v>0</v>
      </c>
      <c r="K3868" s="8">
        <v>0</v>
      </c>
      <c r="L3868" s="8">
        <v>925</v>
      </c>
      <c r="M3868" s="8">
        <f t="shared" si="206"/>
        <v>33.035714285714285</v>
      </c>
      <c r="N3868" s="8">
        <v>4</v>
      </c>
      <c r="O3868" s="8">
        <v>0</v>
      </c>
      <c r="P3868" s="8">
        <v>0</v>
      </c>
      <c r="Q3868" s="8">
        <v>10938</v>
      </c>
      <c r="R3868" s="8">
        <f t="shared" si="207"/>
        <v>390.64285714285717</v>
      </c>
      <c r="S3868" s="5">
        <v>0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1</v>
      </c>
      <c r="AA3868" s="5">
        <v>0</v>
      </c>
      <c r="AB3868" s="5">
        <v>0</v>
      </c>
      <c r="AC3868" s="5">
        <v>1</v>
      </c>
      <c r="AD3868" s="5">
        <v>0</v>
      </c>
      <c r="AE3868" s="8">
        <v>3067</v>
      </c>
      <c r="AF3868" s="5">
        <v>0</v>
      </c>
    </row>
    <row r="3869" spans="1:32" x14ac:dyDescent="0.25">
      <c r="A3869" s="2">
        <v>2009</v>
      </c>
      <c r="B3869" s="1" t="s">
        <v>29</v>
      </c>
      <c r="C3869" s="8">
        <v>14</v>
      </c>
      <c r="D3869" s="8">
        <v>185</v>
      </c>
      <c r="E3869" s="8">
        <f t="shared" si="205"/>
        <v>1101.1904761904761</v>
      </c>
      <c r="F3869" s="8">
        <v>1917</v>
      </c>
      <c r="G3869" s="8">
        <v>0</v>
      </c>
      <c r="H3869" s="8">
        <v>0</v>
      </c>
      <c r="I3869" s="8">
        <v>0</v>
      </c>
      <c r="J3869" s="8">
        <v>0</v>
      </c>
      <c r="K3869" s="8">
        <v>0</v>
      </c>
      <c r="L3869" s="8">
        <v>1396</v>
      </c>
      <c r="M3869" s="8">
        <f t="shared" si="206"/>
        <v>99.714285714285708</v>
      </c>
      <c r="N3869" s="8">
        <v>7</v>
      </c>
      <c r="O3869" s="8">
        <v>0</v>
      </c>
      <c r="P3869" s="8">
        <v>0</v>
      </c>
      <c r="Q3869" s="8">
        <v>4302</v>
      </c>
      <c r="R3869" s="8">
        <f t="shared" si="207"/>
        <v>307.28571428571428</v>
      </c>
      <c r="S3869" s="5">
        <v>1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0</v>
      </c>
      <c r="AD3869" s="5">
        <v>0</v>
      </c>
      <c r="AE3869" s="8">
        <v>4202</v>
      </c>
      <c r="AF3869" s="5">
        <v>0</v>
      </c>
    </row>
    <row r="3870" spans="1:32" x14ac:dyDescent="0.25">
      <c r="A3870" s="2">
        <v>2009</v>
      </c>
      <c r="B3870" s="1" t="s">
        <v>29</v>
      </c>
      <c r="C3870" s="8">
        <v>58</v>
      </c>
      <c r="D3870" s="8">
        <v>2178</v>
      </c>
      <c r="E3870" s="8">
        <f t="shared" si="205"/>
        <v>3129.3103448275856</v>
      </c>
      <c r="F3870" s="8">
        <v>0</v>
      </c>
      <c r="G3870" s="8">
        <v>42</v>
      </c>
      <c r="H3870" s="8">
        <v>17</v>
      </c>
      <c r="I3870" s="8">
        <v>0</v>
      </c>
      <c r="J3870" s="8">
        <v>0</v>
      </c>
      <c r="K3870" s="8">
        <v>0</v>
      </c>
      <c r="L3870" s="8">
        <v>1156</v>
      </c>
      <c r="M3870" s="8">
        <f t="shared" si="206"/>
        <v>19.931034482758619</v>
      </c>
      <c r="N3870" s="8">
        <v>2</v>
      </c>
      <c r="O3870" s="8">
        <v>1</v>
      </c>
      <c r="P3870" s="8">
        <v>0</v>
      </c>
      <c r="Q3870" s="8">
        <v>2005</v>
      </c>
      <c r="R3870" s="8">
        <f t="shared" si="207"/>
        <v>34.568965517241381</v>
      </c>
      <c r="S3870" s="5">
        <v>0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1</v>
      </c>
      <c r="AA3870" s="5">
        <v>0</v>
      </c>
      <c r="AB3870" s="5">
        <v>0</v>
      </c>
      <c r="AC3870" s="5">
        <v>1</v>
      </c>
      <c r="AD3870" s="5">
        <v>0</v>
      </c>
      <c r="AE3870" s="8">
        <v>11043</v>
      </c>
      <c r="AF3870" s="5">
        <v>0</v>
      </c>
    </row>
    <row r="3871" spans="1:32" x14ac:dyDescent="0.25">
      <c r="A3871" s="2">
        <v>2009</v>
      </c>
      <c r="B3871" s="1" t="s">
        <v>30</v>
      </c>
      <c r="C3871" s="8">
        <v>25</v>
      </c>
      <c r="D3871" s="8">
        <v>2077</v>
      </c>
      <c r="E3871" s="8">
        <f t="shared" si="205"/>
        <v>6923.333333333333</v>
      </c>
      <c r="F3871" s="8">
        <v>2336</v>
      </c>
      <c r="G3871" s="8">
        <v>115</v>
      </c>
      <c r="H3871" s="8">
        <v>59</v>
      </c>
      <c r="I3871" s="8">
        <v>0</v>
      </c>
      <c r="J3871" s="8">
        <v>0</v>
      </c>
      <c r="K3871" s="8">
        <v>0</v>
      </c>
      <c r="L3871" s="8">
        <v>2024</v>
      </c>
      <c r="M3871" s="8">
        <f t="shared" si="206"/>
        <v>80.959999999999994</v>
      </c>
      <c r="N3871" s="8">
        <v>5</v>
      </c>
      <c r="O3871" s="8">
        <v>1</v>
      </c>
      <c r="P3871" s="8">
        <v>0</v>
      </c>
      <c r="Q3871" s="8">
        <v>7593</v>
      </c>
      <c r="R3871" s="8">
        <f t="shared" si="207"/>
        <v>303.72000000000003</v>
      </c>
      <c r="S3871" s="5">
        <v>1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1</v>
      </c>
      <c r="AA3871" s="5">
        <v>0</v>
      </c>
      <c r="AB3871" s="5">
        <v>0</v>
      </c>
      <c r="AC3871" s="5">
        <v>1</v>
      </c>
      <c r="AD3871" s="5">
        <v>0</v>
      </c>
      <c r="AE3871" s="8">
        <v>1959</v>
      </c>
      <c r="AF3871" s="5">
        <v>1</v>
      </c>
    </row>
    <row r="3872" spans="1:32" x14ac:dyDescent="0.25">
      <c r="A3872" s="2">
        <v>2009</v>
      </c>
      <c r="B3872" s="1" t="s">
        <v>36</v>
      </c>
      <c r="C3872" s="8">
        <v>24</v>
      </c>
      <c r="D3872" s="8">
        <v>1944</v>
      </c>
      <c r="E3872" s="8">
        <f t="shared" ref="E3872:E3919" si="208">D3872/C3872*1000/12</f>
        <v>6750</v>
      </c>
      <c r="F3872" s="8">
        <v>910</v>
      </c>
      <c r="G3872" s="8">
        <v>145</v>
      </c>
      <c r="H3872" s="8">
        <v>52</v>
      </c>
      <c r="I3872" s="8">
        <v>0</v>
      </c>
      <c r="J3872" s="8">
        <v>0</v>
      </c>
      <c r="K3872" s="8">
        <v>0</v>
      </c>
      <c r="L3872" s="8">
        <v>2334</v>
      </c>
      <c r="M3872" s="8">
        <f t="shared" si="206"/>
        <v>97.25</v>
      </c>
      <c r="N3872" s="8">
        <v>8</v>
      </c>
      <c r="O3872" s="8">
        <v>1</v>
      </c>
      <c r="P3872" s="8">
        <v>2</v>
      </c>
      <c r="Q3872" s="8">
        <v>16445</v>
      </c>
      <c r="R3872" s="8">
        <f t="shared" si="207"/>
        <v>685.20833333333337</v>
      </c>
      <c r="S3872" s="5">
        <v>1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1</v>
      </c>
      <c r="AA3872" s="5">
        <v>0</v>
      </c>
      <c r="AB3872" s="5">
        <v>0</v>
      </c>
      <c r="AC3872" s="5">
        <v>1</v>
      </c>
      <c r="AD3872" s="5">
        <v>0</v>
      </c>
      <c r="AE3872" s="8">
        <v>6587</v>
      </c>
      <c r="AF3872" s="5">
        <v>0</v>
      </c>
    </row>
    <row r="3873" spans="1:32" x14ac:dyDescent="0.25">
      <c r="A3873" s="2">
        <v>2009</v>
      </c>
      <c r="B3873" s="1" t="s">
        <v>30</v>
      </c>
      <c r="C3873" s="8">
        <v>12</v>
      </c>
      <c r="D3873" s="8">
        <v>1547</v>
      </c>
      <c r="E3873" s="8">
        <f t="shared" si="208"/>
        <v>10743.055555555555</v>
      </c>
      <c r="F3873" s="8">
        <v>475</v>
      </c>
      <c r="G3873" s="8">
        <v>188</v>
      </c>
      <c r="H3873" s="8">
        <v>0</v>
      </c>
      <c r="I3873" s="8">
        <v>0</v>
      </c>
      <c r="J3873" s="8">
        <v>0</v>
      </c>
      <c r="K3873" s="8">
        <v>0</v>
      </c>
      <c r="L3873" s="8">
        <v>984</v>
      </c>
      <c r="M3873" s="8">
        <f t="shared" si="206"/>
        <v>82</v>
      </c>
      <c r="N3873" s="8">
        <v>4</v>
      </c>
      <c r="O3873" s="8">
        <v>0</v>
      </c>
      <c r="P3873" s="8">
        <v>0</v>
      </c>
      <c r="Q3873" s="8">
        <v>7488</v>
      </c>
      <c r="R3873" s="8">
        <f t="shared" si="207"/>
        <v>624</v>
      </c>
      <c r="S3873" s="5">
        <v>1</v>
      </c>
      <c r="T3873" s="5">
        <v>0</v>
      </c>
      <c r="U3873" s="5">
        <v>1</v>
      </c>
      <c r="V3873" s="5">
        <v>0</v>
      </c>
      <c r="W3873" s="5">
        <v>0</v>
      </c>
      <c r="X3873" s="5">
        <v>0</v>
      </c>
      <c r="Y3873" s="5">
        <v>0</v>
      </c>
      <c r="Z3873" s="5">
        <v>1</v>
      </c>
      <c r="AA3873" s="5">
        <v>0</v>
      </c>
      <c r="AB3873" s="5">
        <v>0</v>
      </c>
      <c r="AC3873" s="5">
        <v>0</v>
      </c>
      <c r="AD3873" s="5">
        <v>0</v>
      </c>
      <c r="AE3873" s="8">
        <v>1368</v>
      </c>
      <c r="AF3873" s="5">
        <v>1</v>
      </c>
    </row>
    <row r="3874" spans="1:32" x14ac:dyDescent="0.25">
      <c r="A3874" s="2">
        <v>2009</v>
      </c>
      <c r="B3874" s="1" t="s">
        <v>29</v>
      </c>
      <c r="C3874" s="8">
        <v>102</v>
      </c>
      <c r="D3874" s="8">
        <v>8145</v>
      </c>
      <c r="E3874" s="8">
        <f t="shared" si="208"/>
        <v>6654.411764705882</v>
      </c>
      <c r="F3874" s="8">
        <v>7731</v>
      </c>
      <c r="G3874" s="8">
        <v>528</v>
      </c>
      <c r="H3874" s="8">
        <v>237</v>
      </c>
      <c r="I3874" s="8">
        <v>0</v>
      </c>
      <c r="J3874" s="8">
        <v>0</v>
      </c>
      <c r="K3874" s="8">
        <v>0</v>
      </c>
      <c r="L3874" s="8">
        <v>590</v>
      </c>
      <c r="M3874" s="8">
        <f t="shared" si="206"/>
        <v>5.784313725490196</v>
      </c>
      <c r="N3874" s="8">
        <v>2</v>
      </c>
      <c r="O3874" s="8">
        <v>0</v>
      </c>
      <c r="P3874" s="8">
        <v>0</v>
      </c>
      <c r="Q3874" s="8">
        <v>23629</v>
      </c>
      <c r="R3874" s="8">
        <f t="shared" si="207"/>
        <v>231.65686274509804</v>
      </c>
      <c r="S3874" s="5">
        <v>1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1</v>
      </c>
      <c r="AA3874" s="5">
        <v>0</v>
      </c>
      <c r="AB3874" s="5">
        <v>0</v>
      </c>
      <c r="AC3874" s="5">
        <v>1</v>
      </c>
      <c r="AD3874" s="5">
        <v>0</v>
      </c>
      <c r="AE3874" s="8">
        <v>37886</v>
      </c>
      <c r="AF3874" s="5">
        <v>0</v>
      </c>
    </row>
    <row r="3875" spans="1:32" x14ac:dyDescent="0.25">
      <c r="A3875" s="2">
        <v>2009</v>
      </c>
      <c r="B3875" s="1" t="s">
        <v>36</v>
      </c>
      <c r="C3875" s="8">
        <v>362</v>
      </c>
      <c r="D3875" s="8">
        <v>39036</v>
      </c>
      <c r="E3875" s="8">
        <f t="shared" si="208"/>
        <v>8986.187845303868</v>
      </c>
      <c r="F3875" s="8">
        <v>9446</v>
      </c>
      <c r="G3875" s="8">
        <v>2145</v>
      </c>
      <c r="H3875" s="8">
        <v>1000</v>
      </c>
      <c r="I3875" s="8">
        <v>0</v>
      </c>
      <c r="J3875" s="8">
        <v>0</v>
      </c>
      <c r="K3875" s="8">
        <v>0</v>
      </c>
      <c r="L3875" s="8">
        <v>27980</v>
      </c>
      <c r="M3875" s="8">
        <f t="shared" si="206"/>
        <v>77.292817679558013</v>
      </c>
      <c r="N3875" s="8">
        <v>61</v>
      </c>
      <c r="O3875" s="8">
        <v>9</v>
      </c>
      <c r="P3875" s="8">
        <v>4</v>
      </c>
      <c r="Q3875" s="8">
        <v>171721</v>
      </c>
      <c r="R3875" s="8">
        <f t="shared" si="207"/>
        <v>474.36740331491711</v>
      </c>
      <c r="S3875" s="5">
        <v>1</v>
      </c>
      <c r="T3875" s="5">
        <v>1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1</v>
      </c>
      <c r="AA3875" s="5">
        <v>0</v>
      </c>
      <c r="AB3875" s="5">
        <v>0</v>
      </c>
      <c r="AC3875" s="5">
        <v>1</v>
      </c>
      <c r="AD3875" s="5">
        <v>0</v>
      </c>
      <c r="AE3875" s="8">
        <v>95498</v>
      </c>
      <c r="AF3875" s="5">
        <v>0</v>
      </c>
    </row>
    <row r="3876" spans="1:32" x14ac:dyDescent="0.25">
      <c r="A3876" s="2">
        <v>2009</v>
      </c>
      <c r="B3876" s="1" t="s">
        <v>31</v>
      </c>
      <c r="C3876" s="8">
        <v>319</v>
      </c>
      <c r="D3876" s="8">
        <v>35594</v>
      </c>
      <c r="E3876" s="8">
        <f t="shared" si="208"/>
        <v>9298.3281086729348</v>
      </c>
      <c r="F3876" s="8">
        <v>8612</v>
      </c>
      <c r="G3876" s="8">
        <v>993</v>
      </c>
      <c r="H3876" s="8">
        <v>320</v>
      </c>
      <c r="I3876" s="8">
        <v>0</v>
      </c>
      <c r="J3876" s="8">
        <v>0.17</v>
      </c>
      <c r="K3876" s="8">
        <v>0</v>
      </c>
      <c r="L3876" s="8">
        <v>9896</v>
      </c>
      <c r="M3876" s="8">
        <f t="shared" si="206"/>
        <v>31.021943573667713</v>
      </c>
      <c r="N3876" s="8">
        <v>33</v>
      </c>
      <c r="O3876" s="8">
        <v>4</v>
      </c>
      <c r="P3876" s="8">
        <v>3</v>
      </c>
      <c r="Q3876" s="8">
        <v>155355</v>
      </c>
      <c r="R3876" s="8">
        <f t="shared" si="207"/>
        <v>487.00626959247649</v>
      </c>
      <c r="S3876" s="5">
        <v>1</v>
      </c>
      <c r="T3876" s="5">
        <v>0</v>
      </c>
      <c r="U3876" s="5">
        <v>0</v>
      </c>
      <c r="V3876" s="5">
        <v>1</v>
      </c>
      <c r="W3876" s="5">
        <v>0</v>
      </c>
      <c r="X3876" s="5">
        <v>0</v>
      </c>
      <c r="Y3876" s="5">
        <v>0</v>
      </c>
      <c r="Z3876" s="5">
        <v>1</v>
      </c>
      <c r="AA3876" s="5">
        <v>0</v>
      </c>
      <c r="AB3876" s="5">
        <v>1</v>
      </c>
      <c r="AC3876" s="5">
        <v>1</v>
      </c>
      <c r="AD3876" s="5">
        <v>0</v>
      </c>
      <c r="AE3876" s="8">
        <v>45053</v>
      </c>
      <c r="AF3876" s="5">
        <v>0</v>
      </c>
    </row>
    <row r="3877" spans="1:32" x14ac:dyDescent="0.25">
      <c r="A3877" s="2">
        <v>2009</v>
      </c>
      <c r="B3877" s="1" t="s">
        <v>35</v>
      </c>
      <c r="C3877" s="8">
        <v>258</v>
      </c>
      <c r="D3877" s="8">
        <v>24128</v>
      </c>
      <c r="E3877" s="8">
        <f t="shared" si="208"/>
        <v>7793.2816537467697</v>
      </c>
      <c r="F3877" s="8">
        <v>5043</v>
      </c>
      <c r="G3877" s="8">
        <v>1893</v>
      </c>
      <c r="H3877" s="8">
        <v>670</v>
      </c>
      <c r="I3877" s="8">
        <v>1179</v>
      </c>
      <c r="J3877" s="8">
        <v>0</v>
      </c>
      <c r="K3877" s="8">
        <v>0</v>
      </c>
      <c r="L3877" s="8">
        <v>13362</v>
      </c>
      <c r="M3877" s="8">
        <f t="shared" si="206"/>
        <v>51.790697674418603</v>
      </c>
      <c r="N3877" s="8">
        <v>31</v>
      </c>
      <c r="O3877" s="8">
        <v>4</v>
      </c>
      <c r="P3877" s="8">
        <v>3</v>
      </c>
      <c r="Q3877" s="8">
        <v>151502</v>
      </c>
      <c r="R3877" s="8">
        <f t="shared" si="207"/>
        <v>587.21705426356584</v>
      </c>
      <c r="S3877" s="5">
        <v>1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1</v>
      </c>
      <c r="AA3877" s="5">
        <v>1</v>
      </c>
      <c r="AB3877" s="5">
        <v>0</v>
      </c>
      <c r="AC3877" s="5">
        <v>1</v>
      </c>
      <c r="AD3877" s="5">
        <v>0</v>
      </c>
      <c r="AE3877" s="8">
        <v>58737</v>
      </c>
      <c r="AF3877" s="5">
        <v>0</v>
      </c>
    </row>
    <row r="3878" spans="1:32" x14ac:dyDescent="0.25">
      <c r="A3878" s="2">
        <v>2009</v>
      </c>
      <c r="B3878" s="1" t="s">
        <v>31</v>
      </c>
      <c r="C3878" s="8">
        <v>115</v>
      </c>
      <c r="D3878" s="8">
        <v>8331</v>
      </c>
      <c r="E3878" s="8">
        <f t="shared" si="208"/>
        <v>6036.9565217391309</v>
      </c>
      <c r="F3878" s="8">
        <v>3418</v>
      </c>
      <c r="G3878" s="8">
        <v>1225</v>
      </c>
      <c r="H3878" s="8">
        <v>645</v>
      </c>
      <c r="I3878" s="8">
        <v>0</v>
      </c>
      <c r="J3878" s="8">
        <v>0</v>
      </c>
      <c r="K3878" s="8">
        <v>0</v>
      </c>
      <c r="L3878" s="8">
        <v>7186</v>
      </c>
      <c r="M3878" s="8">
        <f t="shared" si="206"/>
        <v>62.486956521739131</v>
      </c>
      <c r="N3878" s="8">
        <v>20</v>
      </c>
      <c r="O3878" s="8">
        <v>4</v>
      </c>
      <c r="P3878" s="8">
        <v>2</v>
      </c>
      <c r="Q3878" s="8">
        <v>56166</v>
      </c>
      <c r="R3878" s="8">
        <f t="shared" si="207"/>
        <v>488.4</v>
      </c>
      <c r="S3878" s="5">
        <v>1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1</v>
      </c>
      <c r="AA3878" s="5">
        <v>0</v>
      </c>
      <c r="AB3878" s="5">
        <v>0</v>
      </c>
      <c r="AC3878" s="5">
        <v>1</v>
      </c>
      <c r="AD3878" s="5">
        <v>0</v>
      </c>
      <c r="AE3878" s="8">
        <v>23361</v>
      </c>
      <c r="AF3878" s="5">
        <v>0</v>
      </c>
    </row>
    <row r="3879" spans="1:32" x14ac:dyDescent="0.25">
      <c r="A3879" s="2">
        <v>2009</v>
      </c>
      <c r="B3879" s="1" t="s">
        <v>29</v>
      </c>
      <c r="C3879" s="8">
        <v>119</v>
      </c>
      <c r="D3879" s="8">
        <v>11977</v>
      </c>
      <c r="E3879" s="8">
        <f t="shared" si="208"/>
        <v>8387.254901960785</v>
      </c>
      <c r="F3879" s="8">
        <v>172</v>
      </c>
      <c r="G3879" s="8">
        <v>0</v>
      </c>
      <c r="H3879" s="8">
        <v>0</v>
      </c>
      <c r="I3879" s="8">
        <v>0</v>
      </c>
      <c r="J3879" s="8">
        <v>127</v>
      </c>
      <c r="K3879" s="8">
        <v>93</v>
      </c>
      <c r="L3879" s="8">
        <v>3428</v>
      </c>
      <c r="M3879" s="8">
        <f t="shared" si="206"/>
        <v>28.806722689075631</v>
      </c>
      <c r="N3879" s="8">
        <v>12</v>
      </c>
      <c r="O3879" s="8">
        <v>0</v>
      </c>
      <c r="P3879" s="8">
        <v>0</v>
      </c>
      <c r="Q3879" s="8">
        <v>27307</v>
      </c>
      <c r="R3879" s="8">
        <f t="shared" si="207"/>
        <v>229.47058823529412</v>
      </c>
      <c r="S3879" s="5">
        <v>0</v>
      </c>
      <c r="T3879" s="5">
        <v>0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  <c r="Z3879" s="5">
        <v>0</v>
      </c>
      <c r="AA3879" s="5">
        <v>0</v>
      </c>
      <c r="AB3879" s="5">
        <v>1</v>
      </c>
      <c r="AC3879" s="5">
        <v>0</v>
      </c>
      <c r="AD3879" s="5">
        <v>1</v>
      </c>
      <c r="AE3879" s="8">
        <v>68205</v>
      </c>
      <c r="AF3879" s="5">
        <v>0</v>
      </c>
    </row>
    <row r="3880" spans="1:32" x14ac:dyDescent="0.25">
      <c r="A3880" s="2">
        <v>2009</v>
      </c>
      <c r="B3880" s="1" t="s">
        <v>29</v>
      </c>
      <c r="C3880" s="8">
        <v>14</v>
      </c>
      <c r="D3880" s="8">
        <v>1706</v>
      </c>
      <c r="E3880" s="8">
        <f t="shared" si="208"/>
        <v>10154.761904761905</v>
      </c>
      <c r="F3880" s="8">
        <v>189</v>
      </c>
      <c r="G3880" s="8">
        <v>0</v>
      </c>
      <c r="H3880" s="8">
        <v>0</v>
      </c>
      <c r="I3880" s="8">
        <v>0</v>
      </c>
      <c r="J3880" s="8">
        <v>0</v>
      </c>
      <c r="K3880" s="8">
        <v>0</v>
      </c>
      <c r="L3880" s="8">
        <v>505</v>
      </c>
      <c r="M3880" s="8">
        <f t="shared" si="206"/>
        <v>36.071428571428569</v>
      </c>
      <c r="N3880" s="8">
        <v>3</v>
      </c>
      <c r="O3880" s="8">
        <v>0</v>
      </c>
      <c r="P3880" s="8">
        <v>0</v>
      </c>
      <c r="Q3880" s="8">
        <v>5330</v>
      </c>
      <c r="R3880" s="8">
        <f t="shared" si="207"/>
        <v>380.71428571428572</v>
      </c>
      <c r="S3880" s="5">
        <v>0</v>
      </c>
      <c r="T3880" s="5">
        <v>0</v>
      </c>
      <c r="U3880" s="5">
        <v>1</v>
      </c>
      <c r="V3880" s="5">
        <v>1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0</v>
      </c>
      <c r="AD3880" s="5">
        <v>0</v>
      </c>
      <c r="AE3880" s="8">
        <v>6441</v>
      </c>
      <c r="AF3880" s="5">
        <v>1</v>
      </c>
    </row>
    <row r="3881" spans="1:32" x14ac:dyDescent="0.25">
      <c r="A3881" s="2">
        <v>2009</v>
      </c>
      <c r="B3881" s="1" t="s">
        <v>29</v>
      </c>
      <c r="C3881" s="8">
        <v>50</v>
      </c>
      <c r="D3881" s="8">
        <v>4450</v>
      </c>
      <c r="E3881" s="8">
        <f t="shared" si="208"/>
        <v>7416.666666666667</v>
      </c>
      <c r="F3881" s="8">
        <v>4788</v>
      </c>
      <c r="G3881" s="8">
        <v>0</v>
      </c>
      <c r="H3881" s="8">
        <v>0</v>
      </c>
      <c r="I3881" s="8">
        <v>0</v>
      </c>
      <c r="J3881" s="8">
        <v>0</v>
      </c>
      <c r="K3881" s="8">
        <v>0</v>
      </c>
      <c r="L3881" s="8">
        <v>2054</v>
      </c>
      <c r="M3881" s="8">
        <f t="shared" si="206"/>
        <v>41.08</v>
      </c>
      <c r="N3881" s="8">
        <v>8</v>
      </c>
      <c r="O3881" s="8">
        <v>4</v>
      </c>
      <c r="P3881" s="8">
        <v>0</v>
      </c>
      <c r="Q3881" s="8">
        <v>45124</v>
      </c>
      <c r="R3881" s="8">
        <f t="shared" si="207"/>
        <v>902.48</v>
      </c>
      <c r="S3881" s="5">
        <v>1</v>
      </c>
      <c r="T3881" s="5">
        <v>1</v>
      </c>
      <c r="U3881" s="5">
        <v>1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0</v>
      </c>
      <c r="AD3881" s="5">
        <v>0</v>
      </c>
      <c r="AE3881" s="8">
        <v>5621</v>
      </c>
      <c r="AF3881" s="5">
        <v>0</v>
      </c>
    </row>
    <row r="3882" spans="1:32" x14ac:dyDescent="0.25">
      <c r="A3882" s="2">
        <v>2009</v>
      </c>
      <c r="B3882" s="1" t="s">
        <v>36</v>
      </c>
      <c r="C3882" s="8">
        <v>47</v>
      </c>
      <c r="D3882" s="8">
        <v>4546</v>
      </c>
      <c r="E3882" s="8">
        <f t="shared" si="208"/>
        <v>8060.2836879432625</v>
      </c>
      <c r="F3882" s="8">
        <v>2440</v>
      </c>
      <c r="G3882" s="8">
        <v>770</v>
      </c>
      <c r="H3882" s="8">
        <v>280</v>
      </c>
      <c r="I3882" s="8">
        <v>0</v>
      </c>
      <c r="J3882" s="8">
        <v>0</v>
      </c>
      <c r="K3882" s="8">
        <v>0</v>
      </c>
      <c r="L3882" s="8">
        <v>3750</v>
      </c>
      <c r="M3882" s="8">
        <f t="shared" si="206"/>
        <v>79.787234042553195</v>
      </c>
      <c r="N3882" s="8">
        <v>17</v>
      </c>
      <c r="O3882" s="8">
        <v>3</v>
      </c>
      <c r="P3882" s="8">
        <v>1</v>
      </c>
      <c r="Q3882" s="8">
        <v>3918</v>
      </c>
      <c r="R3882" s="8">
        <f t="shared" si="207"/>
        <v>83.361702127659569</v>
      </c>
      <c r="S3882" s="5">
        <v>1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1</v>
      </c>
      <c r="AA3882" s="5">
        <v>0</v>
      </c>
      <c r="AB3882" s="5">
        <v>0</v>
      </c>
      <c r="AC3882" s="5">
        <v>1</v>
      </c>
      <c r="AD3882" s="5">
        <v>0</v>
      </c>
      <c r="AE3882" s="8">
        <v>8770</v>
      </c>
      <c r="AF3882" s="5">
        <v>0</v>
      </c>
    </row>
    <row r="3883" spans="1:32" x14ac:dyDescent="0.25">
      <c r="A3883" s="2">
        <v>2009</v>
      </c>
      <c r="B3883" s="1" t="s">
        <v>29</v>
      </c>
      <c r="C3883" s="8">
        <v>4</v>
      </c>
      <c r="D3883" s="8">
        <v>208</v>
      </c>
      <c r="E3883" s="8">
        <f t="shared" si="208"/>
        <v>4333.333333333333</v>
      </c>
      <c r="F3883" s="8">
        <v>200</v>
      </c>
      <c r="G3883" s="8">
        <v>33</v>
      </c>
      <c r="H3883" s="8">
        <v>13</v>
      </c>
      <c r="I3883" s="8">
        <v>0</v>
      </c>
      <c r="J3883" s="8">
        <v>0</v>
      </c>
      <c r="K3883" s="8">
        <v>0</v>
      </c>
      <c r="L3883" s="8">
        <v>104</v>
      </c>
      <c r="M3883" s="8">
        <f t="shared" si="206"/>
        <v>26</v>
      </c>
      <c r="N3883" s="8">
        <v>2</v>
      </c>
      <c r="O3883" s="8">
        <v>0</v>
      </c>
      <c r="P3883" s="8">
        <v>0</v>
      </c>
      <c r="Q3883" s="8">
        <v>39</v>
      </c>
      <c r="R3883" s="8">
        <f t="shared" si="207"/>
        <v>9.75</v>
      </c>
      <c r="S3883" s="5">
        <v>0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1</v>
      </c>
      <c r="AA3883" s="5">
        <v>0</v>
      </c>
      <c r="AB3883" s="5">
        <v>0</v>
      </c>
      <c r="AC3883" s="5">
        <v>1</v>
      </c>
      <c r="AD3883" s="5">
        <v>0</v>
      </c>
      <c r="AE3883" s="8">
        <v>206</v>
      </c>
      <c r="AF3883" s="5">
        <v>1</v>
      </c>
    </row>
    <row r="3884" spans="1:32" x14ac:dyDescent="0.25">
      <c r="A3884" s="2">
        <v>2009</v>
      </c>
      <c r="B3884" s="1" t="s">
        <v>29</v>
      </c>
      <c r="C3884" s="8">
        <v>3</v>
      </c>
      <c r="D3884" s="8">
        <v>156</v>
      </c>
      <c r="E3884" s="8">
        <f t="shared" si="208"/>
        <v>4333.333333333333</v>
      </c>
      <c r="F3884" s="8">
        <v>6</v>
      </c>
      <c r="G3884" s="8">
        <v>0</v>
      </c>
      <c r="H3884" s="8">
        <v>0</v>
      </c>
      <c r="I3884" s="8">
        <v>0</v>
      </c>
      <c r="J3884" s="8">
        <v>0</v>
      </c>
      <c r="K3884" s="8">
        <v>0</v>
      </c>
      <c r="L3884" s="8">
        <v>80</v>
      </c>
      <c r="M3884" s="8">
        <f t="shared" si="206"/>
        <v>26.666666666666668</v>
      </c>
      <c r="N3884" s="8">
        <v>1</v>
      </c>
      <c r="O3884" s="8">
        <v>0</v>
      </c>
      <c r="P3884" s="8">
        <v>0</v>
      </c>
      <c r="Q3884" s="8">
        <v>28</v>
      </c>
      <c r="R3884" s="8">
        <f t="shared" si="207"/>
        <v>9.3333333333333339</v>
      </c>
      <c r="S3884" s="5">
        <v>0</v>
      </c>
      <c r="T3884" s="5">
        <v>0</v>
      </c>
      <c r="U3884" s="5">
        <v>1</v>
      </c>
      <c r="V3884" s="5">
        <v>1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0</v>
      </c>
      <c r="AD3884" s="5">
        <v>0</v>
      </c>
      <c r="AE3884" s="8">
        <v>199</v>
      </c>
      <c r="AF3884" s="5">
        <v>1</v>
      </c>
    </row>
    <row r="3885" spans="1:32" x14ac:dyDescent="0.25">
      <c r="A3885" s="2">
        <v>2009</v>
      </c>
      <c r="B3885" s="1" t="s">
        <v>30</v>
      </c>
      <c r="C3885" s="8">
        <v>7</v>
      </c>
      <c r="D3885" s="8">
        <v>543</v>
      </c>
      <c r="E3885" s="8">
        <f t="shared" si="208"/>
        <v>6464.2857142857138</v>
      </c>
      <c r="F3885" s="8">
        <v>2112</v>
      </c>
      <c r="G3885" s="8">
        <v>30</v>
      </c>
      <c r="H3885" s="8">
        <v>0</v>
      </c>
      <c r="I3885" s="8">
        <v>0</v>
      </c>
      <c r="J3885" s="8">
        <v>0</v>
      </c>
      <c r="K3885" s="8">
        <v>0</v>
      </c>
      <c r="L3885" s="8">
        <v>100</v>
      </c>
      <c r="M3885" s="8">
        <f t="shared" si="206"/>
        <v>14.285714285714286</v>
      </c>
      <c r="N3885" s="8">
        <v>0</v>
      </c>
      <c r="O3885" s="8">
        <v>0</v>
      </c>
      <c r="P3885" s="8">
        <v>0</v>
      </c>
      <c r="Q3885" s="8">
        <v>5710</v>
      </c>
      <c r="R3885" s="8">
        <f t="shared" si="207"/>
        <v>815.71428571428567</v>
      </c>
      <c r="S3885" s="5">
        <v>0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1</v>
      </c>
      <c r="AA3885" s="5">
        <v>0</v>
      </c>
      <c r="AB3885" s="5">
        <v>0</v>
      </c>
      <c r="AC3885" s="5">
        <v>0</v>
      </c>
      <c r="AD3885" s="5">
        <v>0</v>
      </c>
      <c r="AE3885" s="8">
        <v>218</v>
      </c>
      <c r="AF3885" s="5">
        <v>0</v>
      </c>
    </row>
    <row r="3886" spans="1:32" x14ac:dyDescent="0.25">
      <c r="A3886" s="2">
        <v>2009</v>
      </c>
      <c r="B3886" s="1" t="s">
        <v>36</v>
      </c>
      <c r="C3886" s="8">
        <v>149</v>
      </c>
      <c r="D3886" s="8">
        <v>12215</v>
      </c>
      <c r="E3886" s="8">
        <f t="shared" si="208"/>
        <v>6831.6554809843401</v>
      </c>
      <c r="F3886" s="8">
        <v>4504</v>
      </c>
      <c r="G3886" s="8">
        <f>611+489</f>
        <v>1100</v>
      </c>
      <c r="H3886" s="8">
        <v>611</v>
      </c>
      <c r="I3886" s="8">
        <v>0</v>
      </c>
      <c r="J3886" s="8">
        <v>0</v>
      </c>
      <c r="K3886" s="8">
        <v>0</v>
      </c>
      <c r="L3886" s="8">
        <v>9719</v>
      </c>
      <c r="M3886" s="8">
        <f t="shared" si="206"/>
        <v>65.228187919463082</v>
      </c>
      <c r="N3886" s="8">
        <v>22</v>
      </c>
      <c r="O3886" s="8">
        <v>5</v>
      </c>
      <c r="P3886" s="8">
        <v>3</v>
      </c>
      <c r="Q3886" s="8">
        <v>71069</v>
      </c>
      <c r="R3886" s="8">
        <f t="shared" si="207"/>
        <v>476.9731543624161</v>
      </c>
      <c r="S3886" s="5">
        <v>1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1</v>
      </c>
      <c r="AA3886" s="5">
        <v>0</v>
      </c>
      <c r="AB3886" s="5">
        <v>0</v>
      </c>
      <c r="AC3886" s="5">
        <v>1</v>
      </c>
      <c r="AD3886" s="5">
        <v>0</v>
      </c>
      <c r="AE3886" s="8">
        <v>30910</v>
      </c>
      <c r="AF3886" s="5">
        <v>0</v>
      </c>
    </row>
    <row r="3887" spans="1:32" x14ac:dyDescent="0.25">
      <c r="A3887" s="2">
        <v>2009</v>
      </c>
      <c r="B3887" s="1" t="s">
        <v>29</v>
      </c>
      <c r="C3887" s="8">
        <v>12</v>
      </c>
      <c r="D3887" s="8">
        <v>954</v>
      </c>
      <c r="E3887" s="8">
        <f t="shared" si="208"/>
        <v>6625</v>
      </c>
      <c r="F3887" s="8">
        <v>1348</v>
      </c>
      <c r="G3887" s="8">
        <v>0</v>
      </c>
      <c r="H3887" s="8">
        <v>0</v>
      </c>
      <c r="I3887" s="8">
        <v>0</v>
      </c>
      <c r="J3887" s="8">
        <v>0</v>
      </c>
      <c r="K3887" s="8">
        <v>0</v>
      </c>
      <c r="L3887" s="8">
        <v>2560</v>
      </c>
      <c r="M3887" s="8">
        <f t="shared" si="206"/>
        <v>213.33333333333334</v>
      </c>
      <c r="N3887" s="8">
        <v>7</v>
      </c>
      <c r="O3887" s="8">
        <v>1</v>
      </c>
      <c r="P3887" s="8">
        <v>0</v>
      </c>
      <c r="Q3887" s="8">
        <v>10405</v>
      </c>
      <c r="R3887" s="8">
        <f t="shared" si="207"/>
        <v>867.08333333333337</v>
      </c>
      <c r="S3887" s="5">
        <v>1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0</v>
      </c>
      <c r="AD3887" s="5">
        <v>0</v>
      </c>
      <c r="AE3887" s="8">
        <v>2145</v>
      </c>
      <c r="AF3887" s="5">
        <v>1</v>
      </c>
    </row>
    <row r="3888" spans="1:32" x14ac:dyDescent="0.25">
      <c r="A3888" s="2">
        <v>2009</v>
      </c>
      <c r="B3888" s="1" t="s">
        <v>30</v>
      </c>
      <c r="C3888" s="8">
        <v>96</v>
      </c>
      <c r="D3888" s="8">
        <v>13014</v>
      </c>
      <c r="E3888" s="8">
        <f t="shared" si="208"/>
        <v>11296.875</v>
      </c>
      <c r="F3888" s="8">
        <v>2951</v>
      </c>
      <c r="G3888" s="8">
        <f>552+744</f>
        <v>1296</v>
      </c>
      <c r="H3888" s="8">
        <v>552</v>
      </c>
      <c r="I3888" s="8">
        <v>0</v>
      </c>
      <c r="J3888" s="8">
        <v>0</v>
      </c>
      <c r="K3888" s="8">
        <v>0</v>
      </c>
      <c r="L3888" s="8">
        <v>7101</v>
      </c>
      <c r="M3888" s="8">
        <f t="shared" si="206"/>
        <v>73.96875</v>
      </c>
      <c r="N3888" s="8">
        <v>18</v>
      </c>
      <c r="O3888" s="8">
        <v>4</v>
      </c>
      <c r="P3888" s="8">
        <v>2</v>
      </c>
      <c r="Q3888" s="8">
        <v>134384</v>
      </c>
      <c r="R3888" s="8">
        <f t="shared" si="207"/>
        <v>1399.8333333333333</v>
      </c>
      <c r="S3888" s="5">
        <v>1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1</v>
      </c>
      <c r="AA3888" s="5">
        <v>0</v>
      </c>
      <c r="AB3888" s="5">
        <v>0</v>
      </c>
      <c r="AC3888" s="5">
        <v>1</v>
      </c>
      <c r="AD3888" s="5">
        <v>0</v>
      </c>
      <c r="AE3888" s="8">
        <v>37031</v>
      </c>
      <c r="AF3888" s="5">
        <v>1</v>
      </c>
    </row>
    <row r="3889" spans="1:32" x14ac:dyDescent="0.25">
      <c r="A3889" s="2">
        <v>2009</v>
      </c>
      <c r="B3889" s="1" t="s">
        <v>36</v>
      </c>
      <c r="C3889" s="8">
        <v>259</v>
      </c>
      <c r="D3889" s="8">
        <v>30613</v>
      </c>
      <c r="E3889" s="8">
        <f t="shared" si="208"/>
        <v>9849.7425997425999</v>
      </c>
      <c r="F3889" s="8">
        <v>5096</v>
      </c>
      <c r="G3889" s="8">
        <f>720+1101</f>
        <v>1821</v>
      </c>
      <c r="H3889" s="8">
        <v>720</v>
      </c>
      <c r="I3889" s="8">
        <v>0</v>
      </c>
      <c r="J3889" s="8">
        <v>0</v>
      </c>
      <c r="K3889" s="8">
        <v>0</v>
      </c>
      <c r="L3889" s="8">
        <v>11262</v>
      </c>
      <c r="M3889" s="8">
        <f t="shared" si="206"/>
        <v>43.48262548262548</v>
      </c>
      <c r="N3889" s="8">
        <v>34</v>
      </c>
      <c r="O3889" s="8">
        <v>5</v>
      </c>
      <c r="P3889" s="8">
        <v>1</v>
      </c>
      <c r="Q3889" s="8">
        <v>144321</v>
      </c>
      <c r="R3889" s="8">
        <f t="shared" si="207"/>
        <v>557.22393822393826</v>
      </c>
      <c r="S3889" s="5">
        <v>1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1</v>
      </c>
      <c r="AA3889" s="5">
        <v>0</v>
      </c>
      <c r="AB3889" s="5">
        <v>0</v>
      </c>
      <c r="AC3889" s="5">
        <v>1</v>
      </c>
      <c r="AD3889" s="5">
        <v>0</v>
      </c>
      <c r="AE3889" s="8">
        <v>79123</v>
      </c>
      <c r="AF3889" s="5">
        <v>1</v>
      </c>
    </row>
    <row r="3890" spans="1:32" x14ac:dyDescent="0.25">
      <c r="A3890" s="2">
        <v>2009</v>
      </c>
      <c r="B3890" s="1" t="s">
        <v>30</v>
      </c>
      <c r="C3890" s="8">
        <v>121</v>
      </c>
      <c r="D3890" s="8">
        <v>15841</v>
      </c>
      <c r="E3890" s="8">
        <f t="shared" si="208"/>
        <v>10909.779614325069</v>
      </c>
      <c r="F3890" s="8">
        <v>4535</v>
      </c>
      <c r="G3890" s="8">
        <v>1219</v>
      </c>
      <c r="H3890" s="8">
        <v>515</v>
      </c>
      <c r="I3890" s="8">
        <v>15</v>
      </c>
      <c r="J3890" s="8">
        <v>0</v>
      </c>
      <c r="K3890" s="8">
        <v>0</v>
      </c>
      <c r="L3890" s="8">
        <v>8880</v>
      </c>
      <c r="M3890" s="8">
        <f t="shared" si="206"/>
        <v>73.388429752066116</v>
      </c>
      <c r="N3890" s="8">
        <v>37</v>
      </c>
      <c r="O3890" s="8">
        <v>7</v>
      </c>
      <c r="P3890" s="8">
        <v>4</v>
      </c>
      <c r="Q3890" s="8">
        <v>170703</v>
      </c>
      <c r="R3890" s="8">
        <f t="shared" si="207"/>
        <v>1410.7685950413222</v>
      </c>
      <c r="S3890" s="5">
        <v>1</v>
      </c>
      <c r="T3890" s="5">
        <v>1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1</v>
      </c>
      <c r="AA3890" s="5">
        <v>1</v>
      </c>
      <c r="AB3890" s="5">
        <v>0</v>
      </c>
      <c r="AC3890" s="5">
        <v>1</v>
      </c>
      <c r="AD3890" s="5">
        <v>0</v>
      </c>
      <c r="AE3890" s="8">
        <v>54830</v>
      </c>
      <c r="AF3890" s="5">
        <v>0</v>
      </c>
    </row>
    <row r="3891" spans="1:32" x14ac:dyDescent="0.25">
      <c r="A3891" s="2">
        <v>2009</v>
      </c>
      <c r="B3891" s="1" t="s">
        <v>36</v>
      </c>
      <c r="C3891" s="8">
        <v>40</v>
      </c>
      <c r="D3891" s="8">
        <v>4206</v>
      </c>
      <c r="E3891" s="8">
        <f t="shared" si="208"/>
        <v>8762.5</v>
      </c>
      <c r="F3891" s="8">
        <v>2103</v>
      </c>
      <c r="G3891" s="8">
        <v>0</v>
      </c>
      <c r="H3891" s="8">
        <v>0</v>
      </c>
      <c r="I3891" s="8">
        <v>0</v>
      </c>
      <c r="J3891" s="8">
        <v>0</v>
      </c>
      <c r="K3891" s="8">
        <v>0</v>
      </c>
      <c r="L3891" s="8">
        <v>6144</v>
      </c>
      <c r="M3891" s="8">
        <f t="shared" ref="M3891:M3954" si="209">L3891/C3891</f>
        <v>153.6</v>
      </c>
      <c r="N3891" s="8">
        <v>19</v>
      </c>
      <c r="O3891" s="8">
        <v>6</v>
      </c>
      <c r="P3891" s="8">
        <v>0</v>
      </c>
      <c r="Q3891" s="8">
        <v>58951</v>
      </c>
      <c r="R3891" s="8">
        <f t="shared" ref="R3891:R3954" si="210">Q3891/C3891</f>
        <v>1473.7750000000001</v>
      </c>
      <c r="S3891" s="5">
        <v>1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0</v>
      </c>
      <c r="AD3891" s="5">
        <v>0</v>
      </c>
      <c r="AE3891" s="8">
        <v>15757</v>
      </c>
      <c r="AF3891" s="5">
        <v>0</v>
      </c>
    </row>
    <row r="3892" spans="1:32" x14ac:dyDescent="0.25">
      <c r="A3892" s="2">
        <v>2009</v>
      </c>
      <c r="B3892" s="1" t="s">
        <v>31</v>
      </c>
      <c r="C3892" s="8">
        <v>498</v>
      </c>
      <c r="D3892" s="8">
        <v>52994</v>
      </c>
      <c r="E3892" s="8">
        <f t="shared" si="208"/>
        <v>8867.8045515394915</v>
      </c>
      <c r="F3892" s="8">
        <v>1813</v>
      </c>
      <c r="G3892" s="8">
        <v>0</v>
      </c>
      <c r="H3892" s="8">
        <v>0</v>
      </c>
      <c r="I3892" s="8">
        <v>0</v>
      </c>
      <c r="J3892" s="8">
        <f>548+241</f>
        <v>789</v>
      </c>
      <c r="K3892" s="8">
        <v>548</v>
      </c>
      <c r="L3892" s="8">
        <v>27774</v>
      </c>
      <c r="M3892" s="8">
        <f t="shared" si="209"/>
        <v>55.7710843373494</v>
      </c>
      <c r="N3892" s="8">
        <v>55</v>
      </c>
      <c r="O3892" s="8">
        <v>13</v>
      </c>
      <c r="P3892" s="8">
        <v>1</v>
      </c>
      <c r="Q3892" s="8">
        <v>242099</v>
      </c>
      <c r="R3892" s="8">
        <f t="shared" si="210"/>
        <v>486.14257028112451</v>
      </c>
      <c r="S3892" s="5">
        <v>1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1</v>
      </c>
      <c r="AC3892" s="5">
        <v>0</v>
      </c>
      <c r="AD3892" s="5">
        <v>1</v>
      </c>
      <c r="AE3892" s="8">
        <v>352835</v>
      </c>
      <c r="AF3892" s="5">
        <v>1</v>
      </c>
    </row>
    <row r="3893" spans="1:32" x14ac:dyDescent="0.25">
      <c r="A3893" s="2">
        <v>2009</v>
      </c>
      <c r="B3893" s="1" t="s">
        <v>29</v>
      </c>
      <c r="C3893" s="9">
        <v>185</v>
      </c>
      <c r="D3893" s="9">
        <v>24012</v>
      </c>
      <c r="E3893" s="9">
        <f t="shared" si="208"/>
        <v>10816.216216216217</v>
      </c>
      <c r="F3893" s="9">
        <v>0</v>
      </c>
      <c r="G3893" s="9">
        <v>0</v>
      </c>
      <c r="H3893" s="9">
        <v>0</v>
      </c>
      <c r="I3893" s="9">
        <v>0</v>
      </c>
      <c r="J3893" s="9">
        <f>194.6+21.4</f>
        <v>216</v>
      </c>
      <c r="K3893" s="9">
        <v>21.4</v>
      </c>
      <c r="L3893" s="9">
        <v>3288</v>
      </c>
      <c r="M3893" s="9">
        <f t="shared" si="209"/>
        <v>17.772972972972973</v>
      </c>
      <c r="N3893" s="9">
        <v>0</v>
      </c>
      <c r="O3893" s="9">
        <v>0</v>
      </c>
      <c r="P3893" s="9">
        <v>0</v>
      </c>
      <c r="Q3893" s="9">
        <v>472505</v>
      </c>
      <c r="R3893" s="9">
        <f t="shared" si="210"/>
        <v>2554.0810810810813</v>
      </c>
      <c r="S3893" s="5">
        <v>0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1</v>
      </c>
      <c r="AC3893" s="5">
        <v>0</v>
      </c>
      <c r="AD3893" s="5">
        <v>1</v>
      </c>
      <c r="AE3893" s="9">
        <v>214818</v>
      </c>
      <c r="AF3893" s="5">
        <v>1</v>
      </c>
    </row>
    <row r="3894" spans="1:32" x14ac:dyDescent="0.25">
      <c r="A3894" s="2">
        <v>2009</v>
      </c>
      <c r="B3894" s="1" t="s">
        <v>36</v>
      </c>
      <c r="C3894" s="114">
        <v>78</v>
      </c>
      <c r="D3894" s="114">
        <v>7709</v>
      </c>
      <c r="E3894" s="8">
        <f t="shared" si="208"/>
        <v>8236.1111111111113</v>
      </c>
      <c r="F3894" s="114">
        <v>5550</v>
      </c>
      <c r="G3894" s="9">
        <v>610</v>
      </c>
      <c r="H3894" s="9">
        <v>300</v>
      </c>
      <c r="I3894" s="9">
        <v>0</v>
      </c>
      <c r="J3894" s="9">
        <v>0</v>
      </c>
      <c r="K3894" s="9">
        <v>0</v>
      </c>
      <c r="L3894" s="9">
        <v>4219</v>
      </c>
      <c r="M3894" s="8">
        <f t="shared" si="209"/>
        <v>54.089743589743591</v>
      </c>
      <c r="N3894" s="9">
        <v>12</v>
      </c>
      <c r="O3894" s="9">
        <v>3</v>
      </c>
      <c r="P3894" s="9">
        <v>0</v>
      </c>
      <c r="Q3894" s="9">
        <v>132294</v>
      </c>
      <c r="R3894" s="8">
        <f t="shared" si="210"/>
        <v>1696.0769230769231</v>
      </c>
      <c r="S3894" s="5">
        <v>1</v>
      </c>
      <c r="T3894" s="5">
        <v>1</v>
      </c>
      <c r="U3894" s="5">
        <v>1</v>
      </c>
      <c r="V3894" s="5">
        <v>0</v>
      </c>
      <c r="W3894" s="5">
        <v>0</v>
      </c>
      <c r="X3894" s="5">
        <v>0</v>
      </c>
      <c r="Y3894" s="5">
        <v>0</v>
      </c>
      <c r="Z3894" s="5">
        <v>1</v>
      </c>
      <c r="AA3894" s="5">
        <v>0</v>
      </c>
      <c r="AB3894" s="5">
        <v>0</v>
      </c>
      <c r="AC3894" s="5">
        <v>1</v>
      </c>
      <c r="AD3894" s="5">
        <v>0</v>
      </c>
      <c r="AE3894" s="9">
        <v>14817</v>
      </c>
      <c r="AF3894" s="5">
        <v>0</v>
      </c>
    </row>
    <row r="3895" spans="1:32" x14ac:dyDescent="0.25">
      <c r="A3895" s="2">
        <v>2009</v>
      </c>
      <c r="B3895" s="1" t="s">
        <v>29</v>
      </c>
      <c r="C3895" s="9">
        <v>158</v>
      </c>
      <c r="D3895" s="9">
        <v>17711</v>
      </c>
      <c r="E3895" s="8">
        <f t="shared" si="208"/>
        <v>9341.2447257383956</v>
      </c>
      <c r="F3895" s="9">
        <v>6409</v>
      </c>
      <c r="G3895" s="9">
        <v>1218</v>
      </c>
      <c r="H3895" s="9">
        <v>511</v>
      </c>
      <c r="I3895" s="9">
        <v>0</v>
      </c>
      <c r="J3895" s="9">
        <v>0</v>
      </c>
      <c r="K3895" s="9">
        <v>0</v>
      </c>
      <c r="L3895" s="9">
        <v>7160</v>
      </c>
      <c r="M3895" s="8">
        <f t="shared" si="209"/>
        <v>45.316455696202532</v>
      </c>
      <c r="N3895" s="9">
        <v>29</v>
      </c>
      <c r="O3895" s="9">
        <v>7</v>
      </c>
      <c r="P3895" s="9">
        <v>5</v>
      </c>
      <c r="Q3895" s="9">
        <v>94421</v>
      </c>
      <c r="R3895" s="8">
        <f t="shared" si="210"/>
        <v>597.60126582278485</v>
      </c>
      <c r="S3895" s="5">
        <v>1</v>
      </c>
      <c r="T3895" s="5">
        <v>1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1</v>
      </c>
      <c r="AA3895" s="5">
        <v>0</v>
      </c>
      <c r="AB3895" s="5">
        <v>0</v>
      </c>
      <c r="AC3895" s="5">
        <v>1</v>
      </c>
      <c r="AD3895" s="5">
        <v>0</v>
      </c>
      <c r="AE3895" s="9">
        <v>36516</v>
      </c>
      <c r="AF3895" s="5">
        <v>0</v>
      </c>
    </row>
    <row r="3896" spans="1:32" x14ac:dyDescent="0.25">
      <c r="A3896" s="2">
        <v>2009</v>
      </c>
      <c r="B3896" s="1" t="s">
        <v>30</v>
      </c>
      <c r="C3896" s="9">
        <v>13</v>
      </c>
      <c r="D3896" s="9">
        <v>683</v>
      </c>
      <c r="E3896" s="8">
        <f t="shared" si="208"/>
        <v>4378.2051282051279</v>
      </c>
      <c r="F3896" s="9">
        <v>0</v>
      </c>
      <c r="G3896" s="9">
        <v>41</v>
      </c>
      <c r="H3896" s="9">
        <v>35</v>
      </c>
      <c r="I3896" s="9">
        <v>0</v>
      </c>
      <c r="J3896" s="9">
        <v>0</v>
      </c>
      <c r="K3896" s="9">
        <v>0</v>
      </c>
      <c r="L3896" s="9">
        <v>260</v>
      </c>
      <c r="M3896" s="8">
        <f t="shared" si="209"/>
        <v>20</v>
      </c>
      <c r="N3896" s="9">
        <v>2</v>
      </c>
      <c r="O3896" s="9">
        <v>0</v>
      </c>
      <c r="P3896" s="9">
        <v>0</v>
      </c>
      <c r="Q3896" s="9">
        <v>2568</v>
      </c>
      <c r="R3896" s="8">
        <f t="shared" si="210"/>
        <v>197.53846153846155</v>
      </c>
      <c r="S3896" s="5">
        <v>0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1</v>
      </c>
      <c r="AA3896" s="5">
        <v>0</v>
      </c>
      <c r="AB3896" s="5">
        <v>0</v>
      </c>
      <c r="AC3896" s="5">
        <v>1</v>
      </c>
      <c r="AD3896" s="5">
        <v>0</v>
      </c>
      <c r="AE3896" s="9">
        <v>1504</v>
      </c>
      <c r="AF3896" s="5">
        <v>0</v>
      </c>
    </row>
    <row r="3897" spans="1:32" x14ac:dyDescent="0.25">
      <c r="A3897" s="2">
        <v>2009</v>
      </c>
      <c r="B3897" s="1" t="s">
        <v>31</v>
      </c>
      <c r="C3897" s="8">
        <v>112</v>
      </c>
      <c r="D3897" s="8">
        <v>11316</v>
      </c>
      <c r="E3897" s="8">
        <f t="shared" si="208"/>
        <v>8419.6428571428569</v>
      </c>
      <c r="F3897" s="8">
        <v>3817</v>
      </c>
      <c r="G3897" s="8">
        <v>1920</v>
      </c>
      <c r="H3897" s="8">
        <v>600</v>
      </c>
      <c r="I3897" s="8">
        <v>117</v>
      </c>
      <c r="J3897" s="8">
        <v>0</v>
      </c>
      <c r="K3897" s="8">
        <v>0</v>
      </c>
      <c r="L3897" s="8">
        <v>2609</v>
      </c>
      <c r="M3897" s="8">
        <f t="shared" si="209"/>
        <v>23.294642857142858</v>
      </c>
      <c r="N3897" s="8">
        <v>25</v>
      </c>
      <c r="O3897" s="8">
        <v>5</v>
      </c>
      <c r="P3897" s="8">
        <v>2</v>
      </c>
      <c r="Q3897" s="8">
        <v>71989</v>
      </c>
      <c r="R3897" s="8">
        <f t="shared" si="210"/>
        <v>642.75892857142856</v>
      </c>
      <c r="S3897" s="5">
        <v>1</v>
      </c>
      <c r="T3897" s="5">
        <v>0</v>
      </c>
      <c r="U3897" s="5">
        <v>1</v>
      </c>
      <c r="V3897" s="5">
        <v>0</v>
      </c>
      <c r="W3897" s="5">
        <v>0</v>
      </c>
      <c r="X3897" s="5">
        <v>0</v>
      </c>
      <c r="Y3897" s="5">
        <v>0</v>
      </c>
      <c r="Z3897" s="5">
        <v>1</v>
      </c>
      <c r="AA3897" s="5">
        <v>1</v>
      </c>
      <c r="AB3897" s="5">
        <v>0</v>
      </c>
      <c r="AC3897" s="5">
        <v>1</v>
      </c>
      <c r="AD3897" s="5">
        <v>0</v>
      </c>
      <c r="AE3897" s="8">
        <v>27558</v>
      </c>
      <c r="AF3897" s="5">
        <v>1</v>
      </c>
    </row>
    <row r="3898" spans="1:32" x14ac:dyDescent="0.25">
      <c r="A3898" s="2">
        <v>2009</v>
      </c>
      <c r="B3898" s="1" t="s">
        <v>31</v>
      </c>
      <c r="C3898" s="8">
        <v>25</v>
      </c>
      <c r="D3898" s="8">
        <v>2762</v>
      </c>
      <c r="E3898" s="8">
        <f t="shared" si="208"/>
        <v>9206.6666666666661</v>
      </c>
      <c r="F3898" s="8">
        <v>1253</v>
      </c>
      <c r="G3898" s="8">
        <v>0</v>
      </c>
      <c r="H3898" s="8">
        <v>0</v>
      </c>
      <c r="I3898" s="8">
        <v>0</v>
      </c>
      <c r="J3898" s="8">
        <v>0</v>
      </c>
      <c r="K3898" s="8">
        <v>0</v>
      </c>
      <c r="L3898" s="8">
        <v>1210</v>
      </c>
      <c r="M3898" s="8">
        <f t="shared" si="209"/>
        <v>48.4</v>
      </c>
      <c r="N3898" s="8">
        <v>3</v>
      </c>
      <c r="O3898" s="8">
        <v>0</v>
      </c>
      <c r="P3898" s="8">
        <v>0</v>
      </c>
      <c r="Q3898" s="8">
        <v>18964</v>
      </c>
      <c r="R3898" s="8">
        <f t="shared" si="210"/>
        <v>758.56</v>
      </c>
      <c r="S3898" s="5">
        <v>1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0</v>
      </c>
      <c r="AD3898" s="5">
        <v>0</v>
      </c>
      <c r="AE3898" s="8">
        <v>13489</v>
      </c>
      <c r="AF3898" s="5">
        <v>1</v>
      </c>
    </row>
    <row r="3899" spans="1:32" x14ac:dyDescent="0.25">
      <c r="A3899" s="2">
        <v>2009</v>
      </c>
      <c r="B3899" s="1" t="s">
        <v>31</v>
      </c>
      <c r="C3899" s="8">
        <v>83</v>
      </c>
      <c r="D3899" s="8">
        <v>6244</v>
      </c>
      <c r="E3899" s="8">
        <f t="shared" si="208"/>
        <v>6269.0763052208831</v>
      </c>
      <c r="F3899" s="8">
        <v>1915</v>
      </c>
      <c r="G3899" s="8">
        <v>282</v>
      </c>
      <c r="H3899" s="8">
        <v>116</v>
      </c>
      <c r="I3899" s="8">
        <v>0</v>
      </c>
      <c r="J3899" s="8">
        <v>0</v>
      </c>
      <c r="K3899" s="8">
        <v>0</v>
      </c>
      <c r="L3899" s="8">
        <v>5960</v>
      </c>
      <c r="M3899" s="8">
        <f t="shared" si="209"/>
        <v>71.807228915662648</v>
      </c>
      <c r="N3899" s="8">
        <v>18</v>
      </c>
      <c r="O3899" s="8">
        <v>4</v>
      </c>
      <c r="P3899" s="8">
        <v>1</v>
      </c>
      <c r="Q3899" s="8">
        <v>36237</v>
      </c>
      <c r="R3899" s="8">
        <f t="shared" si="210"/>
        <v>436.59036144578312</v>
      </c>
      <c r="S3899" s="5">
        <v>1</v>
      </c>
      <c r="T3899" s="5">
        <v>0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  <c r="Z3899" s="5">
        <v>1</v>
      </c>
      <c r="AA3899" s="5">
        <v>0</v>
      </c>
      <c r="AB3899" s="5">
        <v>0</v>
      </c>
      <c r="AC3899" s="5">
        <v>1</v>
      </c>
      <c r="AD3899" s="5">
        <v>0</v>
      </c>
      <c r="AE3899" s="8">
        <v>16607</v>
      </c>
      <c r="AF3899" s="5">
        <v>1</v>
      </c>
    </row>
    <row r="3900" spans="1:32" x14ac:dyDescent="0.25">
      <c r="A3900" s="2">
        <v>2009</v>
      </c>
      <c r="B3900" s="1" t="s">
        <v>29</v>
      </c>
      <c r="C3900" s="8">
        <v>78</v>
      </c>
      <c r="D3900" s="8">
        <v>5889</v>
      </c>
      <c r="E3900" s="8">
        <f t="shared" si="208"/>
        <v>6291.666666666667</v>
      </c>
      <c r="F3900" s="8">
        <v>2972</v>
      </c>
      <c r="G3900" s="8">
        <v>916</v>
      </c>
      <c r="H3900" s="8">
        <v>370</v>
      </c>
      <c r="I3900" s="8">
        <v>0</v>
      </c>
      <c r="J3900" s="8">
        <v>0</v>
      </c>
      <c r="K3900" s="8">
        <v>0</v>
      </c>
      <c r="L3900" s="8">
        <v>4475</v>
      </c>
      <c r="M3900" s="8">
        <f t="shared" si="209"/>
        <v>57.371794871794869</v>
      </c>
      <c r="N3900" s="8">
        <v>14</v>
      </c>
      <c r="O3900" s="8">
        <v>4</v>
      </c>
      <c r="P3900" s="8">
        <v>1</v>
      </c>
      <c r="Q3900" s="8">
        <v>33066</v>
      </c>
      <c r="R3900" s="8">
        <f t="shared" si="210"/>
        <v>423.92307692307691</v>
      </c>
      <c r="S3900" s="5">
        <v>1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1</v>
      </c>
      <c r="AA3900" s="5">
        <v>0</v>
      </c>
      <c r="AB3900" s="5">
        <v>0</v>
      </c>
      <c r="AC3900" s="5">
        <v>1</v>
      </c>
      <c r="AD3900" s="5">
        <v>0</v>
      </c>
      <c r="AE3900" s="8">
        <v>12490</v>
      </c>
      <c r="AF3900" s="5">
        <v>1</v>
      </c>
    </row>
    <row r="3901" spans="1:32" x14ac:dyDescent="0.25">
      <c r="A3901" s="2">
        <v>2009</v>
      </c>
      <c r="B3901" s="1" t="s">
        <v>29</v>
      </c>
      <c r="C3901" s="8">
        <v>29</v>
      </c>
      <c r="D3901" s="8">
        <v>3064</v>
      </c>
      <c r="E3901" s="8">
        <f t="shared" si="208"/>
        <v>8804.5977011494269</v>
      </c>
      <c r="F3901" s="8">
        <v>2223</v>
      </c>
      <c r="G3901" s="8">
        <v>0</v>
      </c>
      <c r="H3901" s="8">
        <v>0</v>
      </c>
      <c r="I3901" s="8">
        <v>0</v>
      </c>
      <c r="J3901" s="8">
        <v>0</v>
      </c>
      <c r="K3901" s="8">
        <v>0</v>
      </c>
      <c r="L3901" s="8">
        <v>4930</v>
      </c>
      <c r="M3901" s="8">
        <f t="shared" si="209"/>
        <v>170</v>
      </c>
      <c r="N3901" s="8">
        <v>9</v>
      </c>
      <c r="O3901" s="8">
        <v>4</v>
      </c>
      <c r="P3901" s="8">
        <v>0</v>
      </c>
      <c r="Q3901" s="8">
        <v>33179</v>
      </c>
      <c r="R3901" s="8">
        <f t="shared" si="210"/>
        <v>1144.1034482758621</v>
      </c>
      <c r="S3901" s="5">
        <v>1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0</v>
      </c>
      <c r="AD3901" s="5">
        <v>0</v>
      </c>
      <c r="AE3901" s="8">
        <v>22778</v>
      </c>
      <c r="AF3901" s="5">
        <v>1</v>
      </c>
    </row>
    <row r="3902" spans="1:32" x14ac:dyDescent="0.25">
      <c r="A3902" s="2">
        <v>2009</v>
      </c>
      <c r="B3902" s="1" t="s">
        <v>29</v>
      </c>
      <c r="C3902" s="8">
        <v>19</v>
      </c>
      <c r="D3902" s="8">
        <v>1457</v>
      </c>
      <c r="E3902" s="8">
        <f t="shared" si="208"/>
        <v>6390.3508771929837</v>
      </c>
      <c r="F3902" s="8">
        <v>3035</v>
      </c>
      <c r="G3902" s="8">
        <v>115</v>
      </c>
      <c r="H3902" s="8">
        <v>5</v>
      </c>
      <c r="I3902" s="8">
        <v>0</v>
      </c>
      <c r="J3902" s="8">
        <v>0</v>
      </c>
      <c r="K3902" s="8">
        <v>0</v>
      </c>
      <c r="L3902" s="8">
        <v>3199</v>
      </c>
      <c r="M3902" s="8">
        <f t="shared" si="209"/>
        <v>168.36842105263159</v>
      </c>
      <c r="N3902" s="8">
        <v>8</v>
      </c>
      <c r="O3902" s="8">
        <v>3</v>
      </c>
      <c r="P3902" s="8">
        <v>1</v>
      </c>
      <c r="Q3902" s="8">
        <v>6590</v>
      </c>
      <c r="R3902" s="8">
        <f t="shared" si="210"/>
        <v>346.84210526315792</v>
      </c>
      <c r="S3902" s="5">
        <v>1</v>
      </c>
      <c r="T3902" s="5">
        <v>0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  <c r="Z3902" s="5">
        <v>1</v>
      </c>
      <c r="AA3902" s="5">
        <v>0</v>
      </c>
      <c r="AB3902" s="5">
        <v>0</v>
      </c>
      <c r="AC3902" s="5">
        <v>1</v>
      </c>
      <c r="AD3902" s="5">
        <v>0</v>
      </c>
      <c r="AE3902" s="8">
        <v>746</v>
      </c>
      <c r="AF3902" s="5">
        <v>0</v>
      </c>
    </row>
    <row r="3903" spans="1:32" x14ac:dyDescent="0.25">
      <c r="A3903" s="2">
        <v>2009</v>
      </c>
      <c r="B3903" s="1" t="s">
        <v>30</v>
      </c>
      <c r="C3903" s="8">
        <v>100</v>
      </c>
      <c r="D3903" s="8">
        <v>6903</v>
      </c>
      <c r="E3903" s="8">
        <f t="shared" si="208"/>
        <v>5752.5</v>
      </c>
      <c r="F3903" s="8">
        <v>3307</v>
      </c>
      <c r="G3903" s="8">
        <v>989</v>
      </c>
      <c r="H3903" s="8">
        <v>450</v>
      </c>
      <c r="I3903" s="8">
        <v>0</v>
      </c>
      <c r="J3903" s="8">
        <v>0</v>
      </c>
      <c r="K3903" s="8">
        <v>0</v>
      </c>
      <c r="L3903" s="8">
        <v>10221</v>
      </c>
      <c r="M3903" s="8">
        <f t="shared" si="209"/>
        <v>102.21</v>
      </c>
      <c r="N3903" s="8">
        <v>28</v>
      </c>
      <c r="O3903" s="8">
        <v>6</v>
      </c>
      <c r="P3903" s="8">
        <v>3</v>
      </c>
      <c r="Q3903" s="8">
        <v>48399</v>
      </c>
      <c r="R3903" s="8">
        <f t="shared" si="210"/>
        <v>483.99</v>
      </c>
      <c r="S3903" s="5">
        <v>1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1</v>
      </c>
      <c r="AA3903" s="5">
        <v>0</v>
      </c>
      <c r="AB3903" s="5">
        <v>0</v>
      </c>
      <c r="AC3903" s="5">
        <v>1</v>
      </c>
      <c r="AD3903" s="5">
        <v>0</v>
      </c>
      <c r="AE3903" s="8">
        <v>22019</v>
      </c>
      <c r="AF3903" s="5">
        <v>0</v>
      </c>
    </row>
    <row r="3904" spans="1:32" x14ac:dyDescent="0.25">
      <c r="A3904" s="2">
        <v>2009</v>
      </c>
      <c r="B3904" s="1" t="s">
        <v>30</v>
      </c>
      <c r="C3904" s="8">
        <v>86</v>
      </c>
      <c r="D3904" s="8">
        <v>8155</v>
      </c>
      <c r="E3904" s="8">
        <f t="shared" si="208"/>
        <v>7902.1317829457366</v>
      </c>
      <c r="F3904" s="8">
        <v>4421</v>
      </c>
      <c r="G3904" s="8">
        <v>891</v>
      </c>
      <c r="H3904" s="8">
        <v>460</v>
      </c>
      <c r="I3904" s="8">
        <v>4</v>
      </c>
      <c r="J3904" s="8">
        <v>0</v>
      </c>
      <c r="K3904" s="8">
        <v>0</v>
      </c>
      <c r="L3904" s="8">
        <v>7755</v>
      </c>
      <c r="M3904" s="8">
        <f t="shared" si="209"/>
        <v>90.174418604651166</v>
      </c>
      <c r="N3904" s="8">
        <v>20</v>
      </c>
      <c r="O3904" s="8">
        <v>8</v>
      </c>
      <c r="P3904" s="8">
        <v>3</v>
      </c>
      <c r="Q3904" s="8">
        <v>50119</v>
      </c>
      <c r="R3904" s="8">
        <f t="shared" si="210"/>
        <v>582.77906976744191</v>
      </c>
      <c r="S3904" s="5">
        <v>1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1</v>
      </c>
      <c r="AA3904" s="5">
        <v>1</v>
      </c>
      <c r="AB3904" s="5">
        <v>0</v>
      </c>
      <c r="AC3904" s="5">
        <v>1</v>
      </c>
      <c r="AD3904" s="5">
        <v>0</v>
      </c>
      <c r="AE3904" s="8">
        <v>19700</v>
      </c>
      <c r="AF3904" s="5">
        <v>0</v>
      </c>
    </row>
    <row r="3905" spans="1:32" x14ac:dyDescent="0.25">
      <c r="A3905" s="2">
        <v>2009</v>
      </c>
      <c r="B3905" s="1" t="s">
        <v>31</v>
      </c>
      <c r="C3905" s="8">
        <v>75</v>
      </c>
      <c r="D3905" s="8">
        <v>4092</v>
      </c>
      <c r="E3905" s="8">
        <f t="shared" si="208"/>
        <v>4546.666666666667</v>
      </c>
      <c r="F3905" s="8">
        <v>3387</v>
      </c>
      <c r="G3905" s="8">
        <v>0</v>
      </c>
      <c r="H3905" s="8">
        <v>0</v>
      </c>
      <c r="I3905" s="8">
        <v>0</v>
      </c>
      <c r="J3905" s="8">
        <v>0</v>
      </c>
      <c r="K3905" s="8">
        <v>0</v>
      </c>
      <c r="L3905" s="8">
        <v>11040</v>
      </c>
      <c r="M3905" s="8">
        <f t="shared" si="209"/>
        <v>147.19999999999999</v>
      </c>
      <c r="N3905" s="8">
        <v>27</v>
      </c>
      <c r="O3905" s="8">
        <v>6</v>
      </c>
      <c r="P3905" s="8">
        <v>4</v>
      </c>
      <c r="Q3905" s="8">
        <v>53302</v>
      </c>
      <c r="R3905" s="8">
        <f t="shared" si="210"/>
        <v>710.69333333333338</v>
      </c>
      <c r="S3905" s="5">
        <v>1</v>
      </c>
      <c r="T3905" s="5">
        <v>1</v>
      </c>
      <c r="U3905" s="5">
        <v>1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0</v>
      </c>
      <c r="AD3905" s="5">
        <v>0</v>
      </c>
      <c r="AE3905" s="8">
        <v>31908</v>
      </c>
      <c r="AF3905" s="5">
        <v>0</v>
      </c>
    </row>
    <row r="3906" spans="1:32" x14ac:dyDescent="0.25">
      <c r="A3906" s="2">
        <v>2009</v>
      </c>
      <c r="B3906" s="1" t="s">
        <v>29</v>
      </c>
      <c r="C3906" s="8">
        <v>353</v>
      </c>
      <c r="D3906" s="8">
        <v>35763</v>
      </c>
      <c r="E3906" s="8">
        <f t="shared" si="208"/>
        <v>8442.6345609065156</v>
      </c>
      <c r="F3906" s="8">
        <v>9700</v>
      </c>
      <c r="G3906" s="8">
        <v>973</v>
      </c>
      <c r="H3906" s="8">
        <v>518</v>
      </c>
      <c r="I3906" s="8">
        <v>0</v>
      </c>
      <c r="J3906" s="8">
        <v>0</v>
      </c>
      <c r="K3906" s="8">
        <v>0</v>
      </c>
      <c r="L3906" s="8">
        <v>24720</v>
      </c>
      <c r="M3906" s="8">
        <f t="shared" si="209"/>
        <v>70.028328611898019</v>
      </c>
      <c r="N3906" s="8">
        <v>54</v>
      </c>
      <c r="O3906" s="8">
        <v>48</v>
      </c>
      <c r="P3906" s="8">
        <v>4</v>
      </c>
      <c r="Q3906" s="8">
        <v>1223930</v>
      </c>
      <c r="R3906" s="8">
        <f t="shared" si="210"/>
        <v>3467.2237960339944</v>
      </c>
      <c r="S3906" s="5">
        <v>1</v>
      </c>
      <c r="T3906" s="5">
        <v>1</v>
      </c>
      <c r="U3906" s="5">
        <v>1</v>
      </c>
      <c r="V3906" s="5">
        <v>0</v>
      </c>
      <c r="W3906" s="5">
        <v>0</v>
      </c>
      <c r="X3906" s="5">
        <v>0</v>
      </c>
      <c r="Y3906" s="5">
        <v>0</v>
      </c>
      <c r="Z3906" s="5">
        <v>1</v>
      </c>
      <c r="AA3906" s="5">
        <v>0</v>
      </c>
      <c r="AB3906" s="5">
        <v>0</v>
      </c>
      <c r="AC3906" s="5">
        <v>1</v>
      </c>
      <c r="AD3906" s="5">
        <v>0</v>
      </c>
      <c r="AE3906" s="8">
        <v>187458</v>
      </c>
      <c r="AF3906" s="5">
        <v>1</v>
      </c>
    </row>
    <row r="3907" spans="1:32" x14ac:dyDescent="0.25">
      <c r="A3907" s="2">
        <v>2009</v>
      </c>
      <c r="B3907" s="1" t="s">
        <v>31</v>
      </c>
      <c r="C3907" s="8">
        <v>51</v>
      </c>
      <c r="D3907" s="8">
        <v>5131</v>
      </c>
      <c r="E3907" s="8">
        <f t="shared" si="208"/>
        <v>8383.9869281045758</v>
      </c>
      <c r="F3907" s="8">
        <v>1543</v>
      </c>
      <c r="G3907" s="8">
        <v>213</v>
      </c>
      <c r="H3907" s="8">
        <v>110</v>
      </c>
      <c r="I3907" s="8">
        <v>0</v>
      </c>
      <c r="J3907" s="8">
        <v>0</v>
      </c>
      <c r="K3907" s="8">
        <v>0</v>
      </c>
      <c r="L3907" s="8">
        <v>1468</v>
      </c>
      <c r="M3907" s="8">
        <f t="shared" si="209"/>
        <v>28.784313725490197</v>
      </c>
      <c r="N3907" s="8">
        <v>10</v>
      </c>
      <c r="O3907" s="8">
        <v>5</v>
      </c>
      <c r="P3907" s="8">
        <v>0</v>
      </c>
      <c r="Q3907" s="8">
        <v>36280</v>
      </c>
      <c r="R3907" s="8">
        <f t="shared" si="210"/>
        <v>711.37254901960785</v>
      </c>
      <c r="S3907" s="5">
        <v>1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1</v>
      </c>
      <c r="AA3907" s="5">
        <v>0</v>
      </c>
      <c r="AB3907" s="5">
        <v>0</v>
      </c>
      <c r="AC3907" s="5">
        <v>1</v>
      </c>
      <c r="AD3907" s="5">
        <v>0</v>
      </c>
      <c r="AE3907" s="8">
        <v>15347</v>
      </c>
      <c r="AF3907" s="5">
        <v>1</v>
      </c>
    </row>
    <row r="3908" spans="1:32" x14ac:dyDescent="0.25">
      <c r="A3908" s="2">
        <v>2009</v>
      </c>
      <c r="B3908" s="1" t="s">
        <v>30</v>
      </c>
      <c r="C3908" s="8">
        <v>108</v>
      </c>
      <c r="D3908" s="8">
        <v>8397</v>
      </c>
      <c r="E3908" s="8">
        <f t="shared" si="208"/>
        <v>6479.166666666667</v>
      </c>
      <c r="F3908" s="8">
        <v>5349</v>
      </c>
      <c r="G3908" s="8">
        <v>1203</v>
      </c>
      <c r="H3908" s="8">
        <v>348</v>
      </c>
      <c r="I3908" s="8">
        <f>SUM(G3908:H3908)</f>
        <v>1551</v>
      </c>
      <c r="J3908" s="8">
        <v>0</v>
      </c>
      <c r="K3908" s="8">
        <v>0</v>
      </c>
      <c r="L3908" s="8">
        <v>6256</v>
      </c>
      <c r="M3908" s="8">
        <f t="shared" si="209"/>
        <v>57.925925925925924</v>
      </c>
      <c r="N3908" s="8">
        <v>17</v>
      </c>
      <c r="O3908" s="8">
        <v>5</v>
      </c>
      <c r="P3908" s="8">
        <v>2</v>
      </c>
      <c r="Q3908" s="8">
        <v>51294</v>
      </c>
      <c r="R3908" s="8">
        <f t="shared" si="210"/>
        <v>474.94444444444446</v>
      </c>
      <c r="S3908" s="5">
        <v>1</v>
      </c>
      <c r="T3908" s="5">
        <v>1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1</v>
      </c>
      <c r="AA3908" s="5">
        <v>0</v>
      </c>
      <c r="AB3908" s="5">
        <v>0</v>
      </c>
      <c r="AC3908" s="5">
        <v>1</v>
      </c>
      <c r="AD3908" s="5">
        <v>0</v>
      </c>
      <c r="AE3908" s="8">
        <v>27330</v>
      </c>
      <c r="AF3908" s="5">
        <v>1</v>
      </c>
    </row>
    <row r="3909" spans="1:32" x14ac:dyDescent="0.25">
      <c r="A3909" s="2">
        <v>2009</v>
      </c>
      <c r="B3909" s="1" t="s">
        <v>30</v>
      </c>
      <c r="C3909" s="8">
        <v>49</v>
      </c>
      <c r="D3909" s="8">
        <v>3947</v>
      </c>
      <c r="E3909" s="8">
        <f t="shared" si="208"/>
        <v>6712.5850340136058</v>
      </c>
      <c r="F3909" s="8">
        <v>2862</v>
      </c>
      <c r="G3909" s="8">
        <v>283</v>
      </c>
      <c r="H3909" s="8">
        <v>220</v>
      </c>
      <c r="I3909" s="8">
        <f t="shared" ref="I3909:I3924" si="211">SUM(G3909:H3909)</f>
        <v>503</v>
      </c>
      <c r="J3909" s="8">
        <v>0</v>
      </c>
      <c r="K3909" s="8">
        <v>0</v>
      </c>
      <c r="L3909" s="8">
        <v>3477</v>
      </c>
      <c r="M3909" s="8">
        <f t="shared" si="209"/>
        <v>70.959183673469383</v>
      </c>
      <c r="N3909" s="8">
        <v>7</v>
      </c>
      <c r="O3909" s="8">
        <v>3</v>
      </c>
      <c r="P3909" s="8">
        <v>2</v>
      </c>
      <c r="Q3909" s="8">
        <v>24442</v>
      </c>
      <c r="R3909" s="8">
        <f t="shared" si="210"/>
        <v>498.81632653061223</v>
      </c>
      <c r="S3909" s="5">
        <v>1</v>
      </c>
      <c r="T3909" s="5">
        <v>1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1</v>
      </c>
      <c r="AA3909" s="5">
        <v>0</v>
      </c>
      <c r="AB3909" s="5">
        <v>0</v>
      </c>
      <c r="AC3909" s="5">
        <v>1</v>
      </c>
      <c r="AD3909" s="5">
        <v>0</v>
      </c>
      <c r="AE3909" s="8">
        <v>3628</v>
      </c>
      <c r="AF3909" s="5">
        <v>0</v>
      </c>
    </row>
    <row r="3910" spans="1:32" x14ac:dyDescent="0.25">
      <c r="A3910" s="2">
        <v>2009</v>
      </c>
      <c r="B3910" s="1" t="s">
        <v>30</v>
      </c>
      <c r="C3910" s="8">
        <v>171</v>
      </c>
      <c r="D3910" s="8">
        <v>17993</v>
      </c>
      <c r="E3910" s="8">
        <f t="shared" si="208"/>
        <v>8768.5185185185201</v>
      </c>
      <c r="F3910" s="8">
        <v>3856</v>
      </c>
      <c r="G3910" s="8">
        <v>2680</v>
      </c>
      <c r="H3910" s="8">
        <v>664</v>
      </c>
      <c r="I3910" s="8">
        <f t="shared" si="211"/>
        <v>3344</v>
      </c>
      <c r="J3910" s="8">
        <v>0</v>
      </c>
      <c r="K3910" s="8">
        <v>0</v>
      </c>
      <c r="L3910" s="8">
        <v>20644</v>
      </c>
      <c r="M3910" s="8">
        <f t="shared" si="209"/>
        <v>120.72514619883042</v>
      </c>
      <c r="N3910" s="8">
        <v>56</v>
      </c>
      <c r="O3910" s="8">
        <v>28</v>
      </c>
      <c r="P3910" s="8">
        <v>4</v>
      </c>
      <c r="Q3910" s="8">
        <v>94801</v>
      </c>
      <c r="R3910" s="8">
        <f t="shared" si="210"/>
        <v>554.39181286549706</v>
      </c>
      <c r="S3910" s="5">
        <v>1</v>
      </c>
      <c r="T3910" s="5">
        <v>1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1</v>
      </c>
      <c r="AA3910" s="5">
        <v>1</v>
      </c>
      <c r="AB3910" s="5">
        <v>0</v>
      </c>
      <c r="AC3910" s="5">
        <v>1</v>
      </c>
      <c r="AD3910" s="5">
        <v>0</v>
      </c>
      <c r="AE3910" s="8">
        <v>76172</v>
      </c>
      <c r="AF3910" s="5">
        <v>1</v>
      </c>
    </row>
    <row r="3911" spans="1:32" x14ac:dyDescent="0.25">
      <c r="A3911" s="2">
        <v>2009</v>
      </c>
      <c r="B3911" s="1" t="s">
        <v>30</v>
      </c>
      <c r="C3911" s="8">
        <v>99</v>
      </c>
      <c r="D3911" s="8">
        <v>4197</v>
      </c>
      <c r="E3911" s="8">
        <f t="shared" si="208"/>
        <v>3532.8282828282827</v>
      </c>
      <c r="F3911" s="8">
        <v>3680</v>
      </c>
      <c r="G3911" s="8">
        <v>1391</v>
      </c>
      <c r="H3911" s="8">
        <v>468</v>
      </c>
      <c r="I3911" s="8">
        <f t="shared" si="211"/>
        <v>1859</v>
      </c>
      <c r="J3911" s="8">
        <v>0</v>
      </c>
      <c r="K3911" s="8">
        <v>0</v>
      </c>
      <c r="L3911" s="8">
        <v>10932</v>
      </c>
      <c r="M3911" s="8">
        <f t="shared" si="209"/>
        <v>110.42424242424242</v>
      </c>
      <c r="N3911" s="8">
        <v>27</v>
      </c>
      <c r="O3911" s="8">
        <v>5</v>
      </c>
      <c r="P3911" s="8">
        <v>1</v>
      </c>
      <c r="Q3911" s="8">
        <v>43334</v>
      </c>
      <c r="R3911" s="8">
        <f t="shared" si="210"/>
        <v>437.71717171717171</v>
      </c>
      <c r="S3911" s="5">
        <v>1</v>
      </c>
      <c r="T3911" s="5">
        <v>1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1</v>
      </c>
      <c r="AA3911" s="5">
        <v>0</v>
      </c>
      <c r="AB3911" s="5">
        <v>0</v>
      </c>
      <c r="AC3911" s="5">
        <v>1</v>
      </c>
      <c r="AD3911" s="5">
        <v>0</v>
      </c>
      <c r="AE3911" s="8">
        <v>13975</v>
      </c>
      <c r="AF3911" s="5">
        <v>0</v>
      </c>
    </row>
    <row r="3912" spans="1:32" x14ac:dyDescent="0.25">
      <c r="A3912" s="2">
        <v>2009</v>
      </c>
      <c r="B3912" s="1" t="s">
        <v>30</v>
      </c>
      <c r="C3912" s="8">
        <v>85</v>
      </c>
      <c r="D3912" s="8">
        <v>7007</v>
      </c>
      <c r="E3912" s="8">
        <f t="shared" si="208"/>
        <v>6869.6078431372553</v>
      </c>
      <c r="F3912" s="8">
        <v>2254</v>
      </c>
      <c r="G3912" s="8">
        <v>854</v>
      </c>
      <c r="H3912" s="8">
        <v>330</v>
      </c>
      <c r="I3912" s="8">
        <f t="shared" si="211"/>
        <v>1184</v>
      </c>
      <c r="J3912" s="8">
        <v>0</v>
      </c>
      <c r="K3912" s="8">
        <v>0</v>
      </c>
      <c r="L3912" s="8">
        <v>5631</v>
      </c>
      <c r="M3912" s="8">
        <f t="shared" si="209"/>
        <v>66.247058823529414</v>
      </c>
      <c r="N3912" s="8">
        <v>21</v>
      </c>
      <c r="O3912" s="8">
        <v>8</v>
      </c>
      <c r="P3912" s="8">
        <v>3</v>
      </c>
      <c r="Q3912" s="8">
        <v>28314</v>
      </c>
      <c r="R3912" s="8">
        <f t="shared" si="210"/>
        <v>333.10588235294119</v>
      </c>
      <c r="S3912" s="5">
        <v>1</v>
      </c>
      <c r="T3912" s="5">
        <v>1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1</v>
      </c>
      <c r="AA3912" s="5">
        <v>0</v>
      </c>
      <c r="AB3912" s="5">
        <v>0</v>
      </c>
      <c r="AC3912" s="5">
        <v>1</v>
      </c>
      <c r="AD3912" s="5">
        <v>0</v>
      </c>
      <c r="AE3912" s="8">
        <v>18447</v>
      </c>
      <c r="AF3912" s="5">
        <v>0</v>
      </c>
    </row>
    <row r="3913" spans="1:32" x14ac:dyDescent="0.25">
      <c r="A3913" s="2">
        <v>2009</v>
      </c>
      <c r="B3913" s="1" t="s">
        <v>30</v>
      </c>
      <c r="C3913" s="8">
        <v>84</v>
      </c>
      <c r="D3913" s="8">
        <v>5199</v>
      </c>
      <c r="E3913" s="8">
        <f t="shared" si="208"/>
        <v>5157.7380952380954</v>
      </c>
      <c r="F3913" s="8">
        <v>3809</v>
      </c>
      <c r="G3913" s="8">
        <v>542</v>
      </c>
      <c r="H3913" s="8">
        <v>233</v>
      </c>
      <c r="I3913" s="8">
        <f t="shared" si="211"/>
        <v>775</v>
      </c>
      <c r="J3913" s="8">
        <v>0</v>
      </c>
      <c r="K3913" s="8">
        <v>0</v>
      </c>
      <c r="L3913" s="8">
        <v>4800</v>
      </c>
      <c r="M3913" s="8">
        <f t="shared" si="209"/>
        <v>57.142857142857146</v>
      </c>
      <c r="N3913" s="8">
        <v>17</v>
      </c>
      <c r="O3913" s="8">
        <v>5</v>
      </c>
      <c r="P3913" s="8">
        <v>1</v>
      </c>
      <c r="Q3913" s="8">
        <v>30309</v>
      </c>
      <c r="R3913" s="8">
        <f t="shared" si="210"/>
        <v>360.82142857142856</v>
      </c>
      <c r="S3913" s="5">
        <v>1</v>
      </c>
      <c r="T3913" s="5">
        <v>1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1</v>
      </c>
      <c r="AA3913" s="5">
        <v>0</v>
      </c>
      <c r="AB3913" s="5">
        <v>0</v>
      </c>
      <c r="AC3913" s="5">
        <v>1</v>
      </c>
      <c r="AD3913" s="5">
        <v>0</v>
      </c>
      <c r="AE3913" s="8">
        <v>12858</v>
      </c>
      <c r="AF3913" s="5">
        <v>1</v>
      </c>
    </row>
    <row r="3914" spans="1:32" x14ac:dyDescent="0.25">
      <c r="A3914" s="2">
        <v>2009</v>
      </c>
      <c r="B3914" s="1" t="s">
        <v>30</v>
      </c>
      <c r="C3914" s="8">
        <v>98</v>
      </c>
      <c r="D3914" s="8">
        <v>8387</v>
      </c>
      <c r="E3914" s="8">
        <f t="shared" si="208"/>
        <v>7131.8027210884347</v>
      </c>
      <c r="F3914" s="8">
        <v>3796</v>
      </c>
      <c r="G3914" s="8">
        <v>839</v>
      </c>
      <c r="H3914" s="8">
        <v>300</v>
      </c>
      <c r="I3914" s="8">
        <f t="shared" si="211"/>
        <v>1139</v>
      </c>
      <c r="J3914" s="8">
        <v>0</v>
      </c>
      <c r="K3914" s="8">
        <v>0</v>
      </c>
      <c r="L3914" s="8">
        <v>6017</v>
      </c>
      <c r="M3914" s="8">
        <f t="shared" si="209"/>
        <v>61.397959183673471</v>
      </c>
      <c r="N3914" s="8">
        <v>23</v>
      </c>
      <c r="O3914" s="8">
        <v>4</v>
      </c>
      <c r="P3914" s="8">
        <v>1</v>
      </c>
      <c r="Q3914" s="8">
        <v>31643</v>
      </c>
      <c r="R3914" s="8">
        <f t="shared" si="210"/>
        <v>322.88775510204084</v>
      </c>
      <c r="S3914" s="5">
        <v>1</v>
      </c>
      <c r="T3914" s="5">
        <v>1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1</v>
      </c>
      <c r="AA3914" s="5">
        <v>0</v>
      </c>
      <c r="AB3914" s="5">
        <v>0</v>
      </c>
      <c r="AC3914" s="5">
        <v>1</v>
      </c>
      <c r="AD3914" s="5">
        <v>0</v>
      </c>
      <c r="AE3914" s="8">
        <v>16894</v>
      </c>
      <c r="AF3914" s="5">
        <v>1</v>
      </c>
    </row>
    <row r="3915" spans="1:32" x14ac:dyDescent="0.25">
      <c r="A3915" s="2">
        <v>2009</v>
      </c>
      <c r="B3915" s="1" t="s">
        <v>30</v>
      </c>
      <c r="C3915" s="8">
        <v>160</v>
      </c>
      <c r="D3915" s="8">
        <v>10523</v>
      </c>
      <c r="E3915" s="8">
        <f t="shared" si="208"/>
        <v>5480.729166666667</v>
      </c>
      <c r="F3915" s="8">
        <v>5626</v>
      </c>
      <c r="G3915" s="8">
        <v>1442</v>
      </c>
      <c r="H3915" s="8">
        <v>491</v>
      </c>
      <c r="I3915" s="8">
        <f t="shared" si="211"/>
        <v>1933</v>
      </c>
      <c r="J3915" s="8">
        <v>0</v>
      </c>
      <c r="K3915" s="8">
        <v>0</v>
      </c>
      <c r="L3915" s="8">
        <v>10405</v>
      </c>
      <c r="M3915" s="8">
        <f t="shared" si="209"/>
        <v>65.03125</v>
      </c>
      <c r="N3915" s="8">
        <v>24</v>
      </c>
      <c r="O3915" s="8">
        <v>5</v>
      </c>
      <c r="P3915" s="8">
        <v>4</v>
      </c>
      <c r="Q3915" s="8">
        <v>55320</v>
      </c>
      <c r="R3915" s="8">
        <f t="shared" si="210"/>
        <v>345.75</v>
      </c>
      <c r="S3915" s="5">
        <v>1</v>
      </c>
      <c r="T3915" s="5">
        <v>1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1</v>
      </c>
      <c r="AA3915" s="5">
        <v>1</v>
      </c>
      <c r="AB3915" s="5">
        <v>0</v>
      </c>
      <c r="AC3915" s="5">
        <v>1</v>
      </c>
      <c r="AD3915" s="5">
        <v>0</v>
      </c>
      <c r="AE3915" s="8">
        <v>29420</v>
      </c>
      <c r="AF3915" s="5">
        <v>0</v>
      </c>
    </row>
    <row r="3916" spans="1:32" x14ac:dyDescent="0.25">
      <c r="A3916" s="2">
        <v>2009</v>
      </c>
      <c r="B3916" s="1" t="s">
        <v>30</v>
      </c>
      <c r="C3916" s="8">
        <v>132</v>
      </c>
      <c r="D3916" s="8">
        <v>9658</v>
      </c>
      <c r="E3916" s="8">
        <f t="shared" si="208"/>
        <v>6097.2222222222226</v>
      </c>
      <c r="F3916" s="8">
        <v>4280</v>
      </c>
      <c r="G3916" s="8">
        <v>1409</v>
      </c>
      <c r="H3916" s="8">
        <v>477</v>
      </c>
      <c r="I3916" s="8">
        <f t="shared" si="211"/>
        <v>1886</v>
      </c>
      <c r="J3916" s="8">
        <v>0</v>
      </c>
      <c r="K3916" s="8">
        <v>0</v>
      </c>
      <c r="L3916" s="8">
        <v>9738</v>
      </c>
      <c r="M3916" s="8">
        <f t="shared" si="209"/>
        <v>73.772727272727266</v>
      </c>
      <c r="N3916" s="8">
        <v>20</v>
      </c>
      <c r="O3916" s="8">
        <v>4</v>
      </c>
      <c r="P3916" s="8">
        <v>2</v>
      </c>
      <c r="Q3916" s="8">
        <v>50520</v>
      </c>
      <c r="R3916" s="8">
        <f t="shared" si="210"/>
        <v>382.72727272727275</v>
      </c>
      <c r="S3916" s="5">
        <v>1</v>
      </c>
      <c r="T3916" s="5">
        <v>1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1</v>
      </c>
      <c r="AA3916" s="5">
        <v>1</v>
      </c>
      <c r="AB3916" s="5">
        <v>0</v>
      </c>
      <c r="AC3916" s="5">
        <v>1</v>
      </c>
      <c r="AD3916" s="5">
        <v>0</v>
      </c>
      <c r="AE3916" s="8">
        <v>26532</v>
      </c>
      <c r="AF3916" s="5">
        <v>1</v>
      </c>
    </row>
    <row r="3917" spans="1:32" x14ac:dyDescent="0.25">
      <c r="A3917" s="2">
        <v>2009</v>
      </c>
      <c r="B3917" s="1" t="s">
        <v>30</v>
      </c>
      <c r="C3917" s="8">
        <v>131</v>
      </c>
      <c r="D3917" s="8">
        <v>9517</v>
      </c>
      <c r="E3917" s="8">
        <f t="shared" si="208"/>
        <v>6054.0712468193378</v>
      </c>
      <c r="F3917" s="8">
        <v>3955</v>
      </c>
      <c r="G3917" s="8">
        <v>1404</v>
      </c>
      <c r="H3917" s="8">
        <v>488</v>
      </c>
      <c r="I3917" s="8">
        <f t="shared" si="211"/>
        <v>1892</v>
      </c>
      <c r="J3917" s="8">
        <v>0</v>
      </c>
      <c r="K3917" s="8">
        <v>0</v>
      </c>
      <c r="L3917" s="8">
        <v>7251</v>
      </c>
      <c r="M3917" s="8">
        <f t="shared" si="209"/>
        <v>55.351145038167942</v>
      </c>
      <c r="N3917" s="8">
        <v>23</v>
      </c>
      <c r="O3917" s="8">
        <v>5</v>
      </c>
      <c r="P3917" s="8">
        <v>1</v>
      </c>
      <c r="Q3917" s="8">
        <v>45694</v>
      </c>
      <c r="R3917" s="8">
        <f t="shared" si="210"/>
        <v>348.80916030534354</v>
      </c>
      <c r="S3917" s="5">
        <v>1</v>
      </c>
      <c r="T3917" s="5">
        <v>1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1</v>
      </c>
      <c r="AA3917" s="5">
        <v>0</v>
      </c>
      <c r="AB3917" s="5">
        <v>0</v>
      </c>
      <c r="AC3917" s="5">
        <v>1</v>
      </c>
      <c r="AD3917" s="5">
        <v>0</v>
      </c>
      <c r="AE3917" s="8">
        <v>30752</v>
      </c>
      <c r="AF3917" s="5">
        <v>0</v>
      </c>
    </row>
    <row r="3918" spans="1:32" x14ac:dyDescent="0.25">
      <c r="A3918" s="2">
        <v>2009</v>
      </c>
      <c r="B3918" s="1" t="s">
        <v>30</v>
      </c>
      <c r="C3918" s="8">
        <v>256</v>
      </c>
      <c r="D3918" s="8">
        <v>18206</v>
      </c>
      <c r="E3918" s="8">
        <f t="shared" si="208"/>
        <v>5926.432291666667</v>
      </c>
      <c r="F3918" s="8">
        <v>7399</v>
      </c>
      <c r="G3918" s="8">
        <v>1924</v>
      </c>
      <c r="H3918" s="8">
        <v>536</v>
      </c>
      <c r="I3918" s="8">
        <f t="shared" si="211"/>
        <v>2460</v>
      </c>
      <c r="J3918" s="8">
        <v>0</v>
      </c>
      <c r="K3918" s="8">
        <v>0</v>
      </c>
      <c r="L3918" s="8">
        <v>10918</v>
      </c>
      <c r="M3918" s="8">
        <f t="shared" si="209"/>
        <v>42.6484375</v>
      </c>
      <c r="N3918" s="8">
        <v>27</v>
      </c>
      <c r="O3918" s="8">
        <v>6</v>
      </c>
      <c r="P3918" s="8">
        <v>1</v>
      </c>
      <c r="Q3918" s="8">
        <v>87034</v>
      </c>
      <c r="R3918" s="8">
        <f t="shared" si="210"/>
        <v>339.9765625</v>
      </c>
      <c r="S3918" s="5">
        <v>1</v>
      </c>
      <c r="T3918" s="5">
        <v>1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1</v>
      </c>
      <c r="AA3918" s="5">
        <v>1</v>
      </c>
      <c r="AB3918" s="5">
        <v>0</v>
      </c>
      <c r="AC3918" s="5">
        <v>1</v>
      </c>
      <c r="AD3918" s="5">
        <v>0</v>
      </c>
      <c r="AE3918" s="8">
        <v>50956</v>
      </c>
      <c r="AF3918" s="5">
        <v>0</v>
      </c>
    </row>
    <row r="3919" spans="1:32" x14ac:dyDescent="0.25">
      <c r="A3919" s="2">
        <v>2009</v>
      </c>
      <c r="B3919" s="1" t="s">
        <v>30</v>
      </c>
      <c r="C3919" s="8">
        <v>93</v>
      </c>
      <c r="D3919" s="8">
        <v>9089</v>
      </c>
      <c r="E3919" s="8">
        <f t="shared" si="208"/>
        <v>8144.2652329749108</v>
      </c>
      <c r="F3919" s="8">
        <v>4674</v>
      </c>
      <c r="G3919" s="8">
        <v>1141</v>
      </c>
      <c r="H3919" s="8">
        <v>340</v>
      </c>
      <c r="I3919" s="8">
        <f t="shared" si="211"/>
        <v>1481</v>
      </c>
      <c r="J3919" s="8">
        <v>0</v>
      </c>
      <c r="K3919" s="8">
        <v>0</v>
      </c>
      <c r="L3919" s="8">
        <v>6832</v>
      </c>
      <c r="M3919" s="8">
        <f t="shared" si="209"/>
        <v>73.462365591397855</v>
      </c>
      <c r="N3919" s="8">
        <v>23</v>
      </c>
      <c r="O3919" s="8">
        <v>6</v>
      </c>
      <c r="P3919" s="8">
        <v>2</v>
      </c>
      <c r="Q3919" s="8">
        <v>49503</v>
      </c>
      <c r="R3919" s="8">
        <f t="shared" si="210"/>
        <v>532.29032258064512</v>
      </c>
      <c r="S3919" s="5">
        <v>1</v>
      </c>
      <c r="T3919" s="5">
        <v>1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1</v>
      </c>
      <c r="AA3919" s="5">
        <v>0</v>
      </c>
      <c r="AB3919" s="5">
        <v>0</v>
      </c>
      <c r="AC3919" s="5">
        <v>1</v>
      </c>
      <c r="AD3919" s="5">
        <v>0</v>
      </c>
      <c r="AE3919" s="8">
        <v>26882</v>
      </c>
      <c r="AF3919" s="5">
        <v>1</v>
      </c>
    </row>
    <row r="3920" spans="1:32" x14ac:dyDescent="0.25">
      <c r="A3920" s="2">
        <v>2009</v>
      </c>
      <c r="B3920" s="1" t="s">
        <v>30</v>
      </c>
      <c r="C3920" s="8">
        <v>51</v>
      </c>
      <c r="D3920" s="8">
        <v>4180</v>
      </c>
      <c r="E3920" s="8">
        <f t="shared" ref="E3920:E3968" si="212">D3920/C3920*1000/12</f>
        <v>6830.0653594771238</v>
      </c>
      <c r="F3920" s="8">
        <v>2157</v>
      </c>
      <c r="G3920" s="8">
        <v>783</v>
      </c>
      <c r="H3920" s="8">
        <v>260</v>
      </c>
      <c r="I3920" s="8">
        <f t="shared" si="211"/>
        <v>1043</v>
      </c>
      <c r="J3920" s="8">
        <v>0</v>
      </c>
      <c r="K3920" s="8">
        <v>0</v>
      </c>
      <c r="L3920" s="8">
        <v>4415</v>
      </c>
      <c r="M3920" s="8">
        <f t="shared" si="209"/>
        <v>86.568627450980387</v>
      </c>
      <c r="N3920" s="8">
        <v>13</v>
      </c>
      <c r="O3920" s="8">
        <v>5</v>
      </c>
      <c r="P3920" s="8">
        <v>3</v>
      </c>
      <c r="Q3920" s="8">
        <v>27503</v>
      </c>
      <c r="R3920" s="8">
        <f t="shared" si="210"/>
        <v>539.27450980392155</v>
      </c>
      <c r="S3920" s="5">
        <v>1</v>
      </c>
      <c r="T3920" s="5">
        <v>1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1</v>
      </c>
      <c r="AA3920" s="5">
        <v>0</v>
      </c>
      <c r="AB3920" s="5">
        <v>0</v>
      </c>
      <c r="AC3920" s="5">
        <v>1</v>
      </c>
      <c r="AD3920" s="5">
        <v>0</v>
      </c>
      <c r="AE3920" s="8">
        <v>12297</v>
      </c>
      <c r="AF3920" s="5">
        <v>0</v>
      </c>
    </row>
    <row r="3921" spans="1:32" x14ac:dyDescent="0.25">
      <c r="A3921" s="2">
        <v>2009</v>
      </c>
      <c r="B3921" s="1" t="s">
        <v>30</v>
      </c>
      <c r="C3921" s="8">
        <v>115</v>
      </c>
      <c r="D3921" s="8">
        <v>9090</v>
      </c>
      <c r="E3921" s="8">
        <f t="shared" si="212"/>
        <v>6586.9565217391309</v>
      </c>
      <c r="F3921" s="8">
        <v>4667</v>
      </c>
      <c r="G3921" s="8">
        <v>1179</v>
      </c>
      <c r="H3921" s="8">
        <v>375</v>
      </c>
      <c r="I3921" s="8">
        <f t="shared" si="211"/>
        <v>1554</v>
      </c>
      <c r="J3921" s="8">
        <v>0</v>
      </c>
      <c r="K3921" s="8">
        <v>0</v>
      </c>
      <c r="L3921" s="8">
        <v>12120</v>
      </c>
      <c r="M3921" s="8">
        <f t="shared" si="209"/>
        <v>105.39130434782609</v>
      </c>
      <c r="N3921" s="8">
        <v>12</v>
      </c>
      <c r="O3921" s="8">
        <v>3</v>
      </c>
      <c r="P3921" s="8">
        <v>3</v>
      </c>
      <c r="Q3921" s="8">
        <v>44391</v>
      </c>
      <c r="R3921" s="8">
        <f t="shared" si="210"/>
        <v>386.00869565217391</v>
      </c>
      <c r="S3921" s="5">
        <v>1</v>
      </c>
      <c r="T3921" s="5">
        <v>1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1</v>
      </c>
      <c r="AA3921" s="5">
        <v>0</v>
      </c>
      <c r="AB3921" s="5">
        <v>0</v>
      </c>
      <c r="AC3921" s="5">
        <v>1</v>
      </c>
      <c r="AD3921" s="5">
        <v>0</v>
      </c>
      <c r="AE3921" s="8">
        <v>27445</v>
      </c>
      <c r="AF3921" s="5">
        <v>1</v>
      </c>
    </row>
    <row r="3922" spans="1:32" x14ac:dyDescent="0.25">
      <c r="A3922" s="2">
        <v>2009</v>
      </c>
      <c r="B3922" s="1" t="s">
        <v>30</v>
      </c>
      <c r="C3922" s="8">
        <v>94</v>
      </c>
      <c r="D3922" s="8">
        <v>7405</v>
      </c>
      <c r="E3922" s="8">
        <f t="shared" si="212"/>
        <v>6564.7163120567375</v>
      </c>
      <c r="F3922" s="8">
        <v>3853</v>
      </c>
      <c r="G3922" s="8">
        <v>734</v>
      </c>
      <c r="H3922" s="8">
        <v>290</v>
      </c>
      <c r="I3922" s="8">
        <f t="shared" si="211"/>
        <v>1024</v>
      </c>
      <c r="J3922" s="8">
        <v>0</v>
      </c>
      <c r="K3922" s="8">
        <v>0</v>
      </c>
      <c r="L3922" s="8">
        <v>6073</v>
      </c>
      <c r="M3922" s="8">
        <f t="shared" si="209"/>
        <v>64.606382978723403</v>
      </c>
      <c r="N3922" s="8">
        <v>19</v>
      </c>
      <c r="O3922" s="8">
        <v>7</v>
      </c>
      <c r="P3922" s="8">
        <v>1</v>
      </c>
      <c r="Q3922" s="8">
        <v>41259</v>
      </c>
      <c r="R3922" s="8">
        <f t="shared" si="210"/>
        <v>438.92553191489361</v>
      </c>
      <c r="S3922" s="5">
        <v>1</v>
      </c>
      <c r="T3922" s="5">
        <v>1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  <c r="Z3922" s="5">
        <v>1</v>
      </c>
      <c r="AA3922" s="5">
        <v>0</v>
      </c>
      <c r="AB3922" s="5">
        <v>0</v>
      </c>
      <c r="AC3922" s="5">
        <v>1</v>
      </c>
      <c r="AD3922" s="5">
        <v>0</v>
      </c>
      <c r="AE3922" s="8">
        <v>20444</v>
      </c>
      <c r="AF3922" s="5">
        <v>1</v>
      </c>
    </row>
    <row r="3923" spans="1:32" x14ac:dyDescent="0.25">
      <c r="A3923" s="2">
        <v>2009</v>
      </c>
      <c r="B3923" s="1" t="s">
        <v>30</v>
      </c>
      <c r="C3923" s="8">
        <v>15</v>
      </c>
      <c r="D3923" s="8">
        <v>755</v>
      </c>
      <c r="E3923" s="8">
        <f t="shared" si="212"/>
        <v>4194.4444444444443</v>
      </c>
      <c r="F3923" s="8">
        <v>1996</v>
      </c>
      <c r="G3923" s="8">
        <v>142</v>
      </c>
      <c r="H3923" s="8">
        <v>90</v>
      </c>
      <c r="I3923" s="8">
        <f t="shared" si="211"/>
        <v>232</v>
      </c>
      <c r="J3923" s="8">
        <v>0</v>
      </c>
      <c r="K3923" s="8">
        <v>0</v>
      </c>
      <c r="L3923" s="8">
        <v>2223</v>
      </c>
      <c r="M3923" s="8">
        <f t="shared" si="209"/>
        <v>148.19999999999999</v>
      </c>
      <c r="N3923" s="8">
        <v>9</v>
      </c>
      <c r="O3923" s="8">
        <v>4</v>
      </c>
      <c r="P3923" s="8">
        <v>0</v>
      </c>
      <c r="Q3923" s="8">
        <v>10657</v>
      </c>
      <c r="R3923" s="8">
        <f t="shared" si="210"/>
        <v>710.4666666666667</v>
      </c>
      <c r="S3923" s="5">
        <v>1</v>
      </c>
      <c r="T3923" s="5">
        <v>1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  <c r="Z3923" s="5">
        <v>1</v>
      </c>
      <c r="AA3923" s="5">
        <v>0</v>
      </c>
      <c r="AB3923" s="5">
        <v>0</v>
      </c>
      <c r="AC3923" s="5">
        <v>1</v>
      </c>
      <c r="AD3923" s="5">
        <v>0</v>
      </c>
      <c r="AE3923" s="8">
        <v>3170</v>
      </c>
      <c r="AF3923" s="5">
        <v>0</v>
      </c>
    </row>
    <row r="3924" spans="1:32" x14ac:dyDescent="0.25">
      <c r="A3924" s="2">
        <v>2009</v>
      </c>
      <c r="B3924" s="1" t="s">
        <v>30</v>
      </c>
      <c r="C3924" s="8">
        <v>18</v>
      </c>
      <c r="D3924" s="8">
        <v>796</v>
      </c>
      <c r="E3924" s="8">
        <f t="shared" si="212"/>
        <v>3685.1851851851848</v>
      </c>
      <c r="F3924" s="8">
        <v>2907</v>
      </c>
      <c r="G3924" s="8">
        <v>77</v>
      </c>
      <c r="H3924" s="8">
        <v>75</v>
      </c>
      <c r="I3924" s="8">
        <f t="shared" si="211"/>
        <v>152</v>
      </c>
      <c r="J3924" s="8">
        <v>0</v>
      </c>
      <c r="K3924" s="8">
        <v>0</v>
      </c>
      <c r="L3924" s="8">
        <v>3250</v>
      </c>
      <c r="M3924" s="8">
        <f t="shared" si="209"/>
        <v>180.55555555555554</v>
      </c>
      <c r="N3924" s="8">
        <v>11</v>
      </c>
      <c r="O3924" s="8">
        <v>5</v>
      </c>
      <c r="P3924" s="8">
        <v>1</v>
      </c>
      <c r="Q3924" s="8">
        <v>16325</v>
      </c>
      <c r="R3924" s="8">
        <f t="shared" si="210"/>
        <v>906.94444444444446</v>
      </c>
      <c r="S3924" s="5">
        <v>1</v>
      </c>
      <c r="T3924" s="5">
        <v>1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1</v>
      </c>
      <c r="AA3924" s="5">
        <v>0</v>
      </c>
      <c r="AB3924" s="5">
        <v>0</v>
      </c>
      <c r="AC3924" s="5">
        <v>1</v>
      </c>
      <c r="AD3924" s="5">
        <v>0</v>
      </c>
      <c r="AE3924" s="8">
        <v>4711</v>
      </c>
      <c r="AF3924" s="5">
        <v>0</v>
      </c>
    </row>
    <row r="3925" spans="1:32" x14ac:dyDescent="0.25">
      <c r="A3925" s="2">
        <v>2009</v>
      </c>
      <c r="B3925" s="1" t="s">
        <v>36</v>
      </c>
      <c r="C3925" s="8">
        <v>63</v>
      </c>
      <c r="D3925" s="8">
        <v>7299</v>
      </c>
      <c r="E3925" s="8">
        <f t="shared" si="212"/>
        <v>9654.7619047619046</v>
      </c>
      <c r="F3925" s="8">
        <v>5082</v>
      </c>
      <c r="G3925" s="8">
        <v>403</v>
      </c>
      <c r="H3925" s="8">
        <v>214</v>
      </c>
      <c r="I3925" s="8">
        <v>0</v>
      </c>
      <c r="J3925" s="8">
        <v>0</v>
      </c>
      <c r="K3925" s="8">
        <v>0</v>
      </c>
      <c r="L3925" s="8">
        <v>4110</v>
      </c>
      <c r="M3925" s="8">
        <f t="shared" si="209"/>
        <v>65.238095238095241</v>
      </c>
      <c r="N3925" s="8">
        <v>9</v>
      </c>
      <c r="O3925" s="8">
        <v>2</v>
      </c>
      <c r="P3925" s="8">
        <v>1</v>
      </c>
      <c r="Q3925" s="8">
        <v>32005</v>
      </c>
      <c r="R3925" s="8">
        <f t="shared" si="210"/>
        <v>508.01587301587301</v>
      </c>
      <c r="S3925" s="5">
        <v>1</v>
      </c>
      <c r="T3925" s="5">
        <v>1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1</v>
      </c>
      <c r="AA3925" s="5">
        <v>0</v>
      </c>
      <c r="AB3925" s="5">
        <v>0</v>
      </c>
      <c r="AC3925" s="5">
        <v>1</v>
      </c>
      <c r="AD3925" s="5">
        <v>0</v>
      </c>
      <c r="AE3925" s="8">
        <v>13129</v>
      </c>
      <c r="AF3925" s="5">
        <v>0</v>
      </c>
    </row>
    <row r="3926" spans="1:32" x14ac:dyDescent="0.25">
      <c r="A3926" s="2">
        <v>2009</v>
      </c>
      <c r="B3926" s="1" t="s">
        <v>36</v>
      </c>
      <c r="C3926" s="8">
        <v>69</v>
      </c>
      <c r="D3926" s="8">
        <v>5648</v>
      </c>
      <c r="E3926" s="8">
        <f t="shared" si="212"/>
        <v>6821.2560386473424</v>
      </c>
      <c r="F3926" s="8">
        <v>3611</v>
      </c>
      <c r="G3926" s="8">
        <v>409</v>
      </c>
      <c r="H3926" s="8">
        <v>0</v>
      </c>
      <c r="I3926" s="8">
        <v>0</v>
      </c>
      <c r="J3926" s="8">
        <v>0</v>
      </c>
      <c r="K3926" s="8">
        <v>0</v>
      </c>
      <c r="L3926" s="8">
        <v>3535</v>
      </c>
      <c r="M3926" s="8">
        <f t="shared" si="209"/>
        <v>51.231884057971016</v>
      </c>
      <c r="N3926" s="8">
        <v>24</v>
      </c>
      <c r="O3926" s="8">
        <v>5</v>
      </c>
      <c r="P3926" s="8">
        <v>1</v>
      </c>
      <c r="Q3926" s="8">
        <v>15494</v>
      </c>
      <c r="R3926" s="8">
        <f t="shared" si="210"/>
        <v>224.55072463768116</v>
      </c>
      <c r="S3926" s="5">
        <v>1</v>
      </c>
      <c r="T3926" s="5">
        <v>1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1</v>
      </c>
      <c r="AA3926" s="5">
        <v>0</v>
      </c>
      <c r="AB3926" s="5">
        <v>0</v>
      </c>
      <c r="AC3926" s="5">
        <v>1</v>
      </c>
      <c r="AD3926" s="5">
        <v>0</v>
      </c>
      <c r="AE3926" s="8">
        <v>9021</v>
      </c>
      <c r="AF3926" s="5">
        <v>0</v>
      </c>
    </row>
    <row r="3927" spans="1:32" x14ac:dyDescent="0.25">
      <c r="A3927" s="2">
        <v>2009</v>
      </c>
      <c r="B3927" s="1" t="s">
        <v>30</v>
      </c>
      <c r="C3927" s="8">
        <v>121</v>
      </c>
      <c r="D3927" s="8">
        <v>11150</v>
      </c>
      <c r="E3927" s="8">
        <f t="shared" si="212"/>
        <v>7679.0633608815433</v>
      </c>
      <c r="F3927" s="8">
        <v>6405</v>
      </c>
      <c r="G3927" s="8">
        <v>1689</v>
      </c>
      <c r="H3927" s="8">
        <v>553</v>
      </c>
      <c r="I3927" s="8">
        <v>14</v>
      </c>
      <c r="J3927" s="8">
        <v>0</v>
      </c>
      <c r="K3927" s="8">
        <v>0</v>
      </c>
      <c r="L3927" s="8">
        <v>7201</v>
      </c>
      <c r="M3927" s="8">
        <f t="shared" si="209"/>
        <v>59.512396694214878</v>
      </c>
      <c r="N3927" s="8">
        <v>17</v>
      </c>
      <c r="O3927" s="8">
        <v>7</v>
      </c>
      <c r="P3927" s="8">
        <v>4</v>
      </c>
      <c r="Q3927" s="8">
        <v>98327</v>
      </c>
      <c r="R3927" s="8">
        <f t="shared" si="210"/>
        <v>812.61983471074382</v>
      </c>
      <c r="S3927" s="5">
        <v>1</v>
      </c>
      <c r="T3927" s="5">
        <v>1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1</v>
      </c>
      <c r="AA3927" s="5">
        <v>1</v>
      </c>
      <c r="AB3927" s="5">
        <v>0</v>
      </c>
      <c r="AC3927" s="5">
        <v>1</v>
      </c>
      <c r="AD3927" s="5">
        <v>0</v>
      </c>
      <c r="AE3927" s="8">
        <v>33866</v>
      </c>
      <c r="AF3927" s="5">
        <v>1</v>
      </c>
    </row>
    <row r="3928" spans="1:32" x14ac:dyDescent="0.25">
      <c r="A3928" s="2">
        <v>2009</v>
      </c>
      <c r="B3928" s="1" t="s">
        <v>31</v>
      </c>
      <c r="C3928" s="8">
        <v>16</v>
      </c>
      <c r="D3928" s="8">
        <v>1418</v>
      </c>
      <c r="E3928" s="8">
        <f t="shared" si="212"/>
        <v>7385.416666666667</v>
      </c>
      <c r="F3928" s="8">
        <v>0</v>
      </c>
      <c r="G3928" s="8">
        <v>0</v>
      </c>
      <c r="H3928" s="8">
        <v>0</v>
      </c>
      <c r="I3928" s="8">
        <v>0</v>
      </c>
      <c r="J3928" s="8">
        <v>0</v>
      </c>
      <c r="K3928" s="8">
        <v>0</v>
      </c>
      <c r="L3928" s="8">
        <v>841</v>
      </c>
      <c r="M3928" s="8">
        <f t="shared" si="209"/>
        <v>52.5625</v>
      </c>
      <c r="N3928" s="8">
        <v>2</v>
      </c>
      <c r="O3928" s="8">
        <v>0</v>
      </c>
      <c r="P3928" s="8">
        <v>1</v>
      </c>
      <c r="Q3928" s="8">
        <v>21874</v>
      </c>
      <c r="R3928" s="8">
        <f t="shared" si="210"/>
        <v>1367.125</v>
      </c>
      <c r="S3928" s="5">
        <v>1</v>
      </c>
      <c r="T3928" s="5">
        <v>1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1</v>
      </c>
      <c r="AD3928" s="5">
        <v>0</v>
      </c>
      <c r="AE3928" s="8">
        <v>3018</v>
      </c>
      <c r="AF3928" s="5">
        <v>0</v>
      </c>
    </row>
    <row r="3929" spans="1:32" x14ac:dyDescent="0.25">
      <c r="A3929" s="2">
        <v>2009</v>
      </c>
      <c r="B3929" s="1" t="s">
        <v>29</v>
      </c>
      <c r="C3929" s="8">
        <v>22</v>
      </c>
      <c r="D3929" s="8">
        <v>2362</v>
      </c>
      <c r="E3929" s="8">
        <f t="shared" si="212"/>
        <v>8946.9696969696961</v>
      </c>
      <c r="F3929" s="8">
        <v>0</v>
      </c>
      <c r="G3929" s="8">
        <v>538</v>
      </c>
      <c r="H3929" s="8">
        <v>305</v>
      </c>
      <c r="I3929" s="8">
        <v>0</v>
      </c>
      <c r="J3929" s="8">
        <v>0</v>
      </c>
      <c r="K3929" s="8">
        <v>0</v>
      </c>
      <c r="L3929" s="8">
        <v>1242</v>
      </c>
      <c r="M3929" s="8">
        <f t="shared" si="209"/>
        <v>56.454545454545453</v>
      </c>
      <c r="N3929" s="8">
        <v>3</v>
      </c>
      <c r="O3929" s="8">
        <v>0</v>
      </c>
      <c r="P3929" s="8">
        <v>0</v>
      </c>
      <c r="Q3929" s="8">
        <v>6311</v>
      </c>
      <c r="R3929" s="8">
        <f t="shared" si="210"/>
        <v>286.86363636363637</v>
      </c>
      <c r="S3929" s="5">
        <v>1</v>
      </c>
      <c r="T3929" s="5">
        <v>1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1</v>
      </c>
      <c r="AA3929" s="5">
        <v>0</v>
      </c>
      <c r="AB3929" s="5">
        <v>0</v>
      </c>
      <c r="AC3929" s="5">
        <v>1</v>
      </c>
      <c r="AD3929" s="5">
        <v>0</v>
      </c>
      <c r="AE3929" s="8">
        <v>8830</v>
      </c>
      <c r="AF3929" s="5">
        <v>0</v>
      </c>
    </row>
    <row r="3930" spans="1:32" x14ac:dyDescent="0.25">
      <c r="A3930" s="2">
        <v>2009</v>
      </c>
      <c r="B3930" s="1" t="s">
        <v>29</v>
      </c>
      <c r="C3930" s="8">
        <v>44</v>
      </c>
      <c r="D3930" s="8">
        <v>3715</v>
      </c>
      <c r="E3930" s="8">
        <f t="shared" si="212"/>
        <v>7035.984848484849</v>
      </c>
      <c r="F3930" s="8">
        <v>12708</v>
      </c>
      <c r="G3930" s="8">
        <v>0</v>
      </c>
      <c r="H3930" s="8">
        <v>0</v>
      </c>
      <c r="I3930" s="8">
        <v>0</v>
      </c>
      <c r="J3930" s="8">
        <v>0</v>
      </c>
      <c r="K3930" s="8">
        <v>0</v>
      </c>
      <c r="L3930" s="8">
        <v>1165</v>
      </c>
      <c r="M3930" s="8">
        <f t="shared" si="209"/>
        <v>26.477272727272727</v>
      </c>
      <c r="N3930" s="8">
        <v>6</v>
      </c>
      <c r="O3930" s="8">
        <v>2</v>
      </c>
      <c r="P3930" s="8">
        <v>0</v>
      </c>
      <c r="Q3930" s="8">
        <v>31269</v>
      </c>
      <c r="R3930" s="8">
        <f t="shared" si="210"/>
        <v>710.65909090909088</v>
      </c>
      <c r="S3930" s="5">
        <v>1</v>
      </c>
      <c r="T3930" s="5">
        <v>1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1</v>
      </c>
      <c r="AD3930" s="5">
        <v>0</v>
      </c>
      <c r="AE3930" s="8">
        <v>13892</v>
      </c>
      <c r="AF3930" s="5">
        <v>1</v>
      </c>
    </row>
    <row r="3931" spans="1:32" x14ac:dyDescent="0.25">
      <c r="A3931" s="2">
        <v>2009</v>
      </c>
      <c r="B3931" s="1" t="s">
        <v>29</v>
      </c>
      <c r="C3931" s="8">
        <v>259</v>
      </c>
      <c r="D3931" s="8">
        <v>27593</v>
      </c>
      <c r="E3931" s="8">
        <f t="shared" si="212"/>
        <v>8878.0566280566291</v>
      </c>
      <c r="F3931" s="8">
        <v>21489</v>
      </c>
      <c r="G3931" s="8">
        <v>1249</v>
      </c>
      <c r="H3931" s="8">
        <v>600</v>
      </c>
      <c r="I3931" s="8">
        <v>0</v>
      </c>
      <c r="J3931" s="8">
        <v>0</v>
      </c>
      <c r="K3931" s="8">
        <v>0</v>
      </c>
      <c r="L3931" s="8">
        <v>19967</v>
      </c>
      <c r="M3931" s="8">
        <f t="shared" si="209"/>
        <v>77.092664092664094</v>
      </c>
      <c r="N3931" s="8">
        <v>35</v>
      </c>
      <c r="O3931" s="8">
        <v>0</v>
      </c>
      <c r="P3931" s="8">
        <v>0</v>
      </c>
      <c r="Q3931" s="8">
        <v>173952</v>
      </c>
      <c r="R3931" s="8">
        <f t="shared" si="210"/>
        <v>671.62934362934368</v>
      </c>
      <c r="S3931" s="5">
        <v>1</v>
      </c>
      <c r="T3931" s="5">
        <v>1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1</v>
      </c>
      <c r="AA3931" s="5">
        <v>0</v>
      </c>
      <c r="AB3931" s="5">
        <v>0</v>
      </c>
      <c r="AC3931" s="5">
        <v>1</v>
      </c>
      <c r="AD3931" s="5">
        <v>0</v>
      </c>
      <c r="AE3931" s="8">
        <v>93911</v>
      </c>
      <c r="AF3931" s="5">
        <v>1</v>
      </c>
    </row>
    <row r="3932" spans="1:32" x14ac:dyDescent="0.25">
      <c r="A3932" s="2">
        <v>2009</v>
      </c>
      <c r="B3932" s="1" t="s">
        <v>29</v>
      </c>
      <c r="C3932" s="8">
        <v>32</v>
      </c>
      <c r="D3932" s="8">
        <v>2601</v>
      </c>
      <c r="E3932" s="8">
        <f t="shared" si="212"/>
        <v>6773.4375</v>
      </c>
      <c r="F3932" s="8">
        <v>1113</v>
      </c>
      <c r="G3932" s="8">
        <v>274</v>
      </c>
      <c r="H3932" s="8">
        <v>100</v>
      </c>
      <c r="I3932" s="8">
        <v>0</v>
      </c>
      <c r="J3932" s="8">
        <v>0</v>
      </c>
      <c r="K3932" s="8">
        <v>0</v>
      </c>
      <c r="L3932" s="8">
        <v>1151</v>
      </c>
      <c r="M3932" s="8">
        <f t="shared" si="209"/>
        <v>35.96875</v>
      </c>
      <c r="N3932" s="8">
        <v>4</v>
      </c>
      <c r="O3932" s="8">
        <v>1</v>
      </c>
      <c r="P3932" s="8">
        <v>3</v>
      </c>
      <c r="Q3932" s="8">
        <v>10366</v>
      </c>
      <c r="R3932" s="8">
        <f t="shared" si="210"/>
        <v>323.9375</v>
      </c>
      <c r="S3932" s="5">
        <v>1</v>
      </c>
      <c r="T3932" s="5">
        <v>1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1</v>
      </c>
      <c r="AA3932" s="5">
        <v>0</v>
      </c>
      <c r="AB3932" s="5">
        <v>0</v>
      </c>
      <c r="AC3932" s="5">
        <v>1</v>
      </c>
      <c r="AD3932" s="5">
        <v>0</v>
      </c>
      <c r="AE3932" s="8">
        <v>7113</v>
      </c>
      <c r="AF3932" s="5">
        <v>0</v>
      </c>
    </row>
    <row r="3933" spans="1:32" x14ac:dyDescent="0.25">
      <c r="A3933" s="2">
        <v>2009</v>
      </c>
      <c r="B3933" s="1" t="s">
        <v>30</v>
      </c>
      <c r="C3933" s="8">
        <v>54</v>
      </c>
      <c r="D3933" s="8">
        <v>2952</v>
      </c>
      <c r="E3933" s="8">
        <f t="shared" si="212"/>
        <v>4555.5555555555557</v>
      </c>
      <c r="F3933" s="8">
        <v>3065</v>
      </c>
      <c r="G3933" s="8">
        <v>586</v>
      </c>
      <c r="H3933" s="8">
        <v>275</v>
      </c>
      <c r="I3933" s="8">
        <v>18</v>
      </c>
      <c r="J3933" s="8">
        <v>0</v>
      </c>
      <c r="K3933" s="8">
        <v>0</v>
      </c>
      <c r="L3933" s="8">
        <v>4747</v>
      </c>
      <c r="M3933" s="8">
        <f t="shared" si="209"/>
        <v>87.907407407407405</v>
      </c>
      <c r="N3933" s="8">
        <v>14</v>
      </c>
      <c r="O3933" s="8">
        <v>4</v>
      </c>
      <c r="P3933" s="8">
        <v>3</v>
      </c>
      <c r="Q3933" s="8">
        <v>19392</v>
      </c>
      <c r="R3933" s="8">
        <f t="shared" si="210"/>
        <v>359.11111111111109</v>
      </c>
      <c r="S3933" s="5">
        <v>1</v>
      </c>
      <c r="T3933" s="5">
        <v>1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1</v>
      </c>
      <c r="AA3933" s="5">
        <v>1</v>
      </c>
      <c r="AB3933" s="5">
        <v>0</v>
      </c>
      <c r="AC3933" s="5">
        <v>1</v>
      </c>
      <c r="AD3933" s="5">
        <v>0</v>
      </c>
      <c r="AE3933" s="8">
        <v>9175</v>
      </c>
      <c r="AF3933" s="5">
        <v>0</v>
      </c>
    </row>
    <row r="3934" spans="1:32" x14ac:dyDescent="0.25">
      <c r="A3934" s="2">
        <v>2009</v>
      </c>
      <c r="B3934" s="1" t="s">
        <v>30</v>
      </c>
      <c r="C3934" s="8">
        <v>172</v>
      </c>
      <c r="D3934" s="8">
        <v>13231</v>
      </c>
      <c r="E3934" s="8">
        <f t="shared" si="212"/>
        <v>6410.3682170542634</v>
      </c>
      <c r="F3934" s="8">
        <v>4953</v>
      </c>
      <c r="G3934" s="8">
        <v>1437</v>
      </c>
      <c r="H3934" s="8">
        <v>450</v>
      </c>
      <c r="I3934" s="8">
        <v>62</v>
      </c>
      <c r="J3934" s="8">
        <v>0</v>
      </c>
      <c r="K3934" s="8">
        <v>0</v>
      </c>
      <c r="L3934" s="8">
        <v>8706</v>
      </c>
      <c r="M3934" s="8">
        <f t="shared" si="209"/>
        <v>50.616279069767444</v>
      </c>
      <c r="N3934" s="8">
        <v>30</v>
      </c>
      <c r="O3934" s="8">
        <v>10</v>
      </c>
      <c r="P3934" s="8">
        <v>3</v>
      </c>
      <c r="Q3934" s="8">
        <v>66969</v>
      </c>
      <c r="R3934" s="8">
        <f t="shared" si="210"/>
        <v>389.35465116279067</v>
      </c>
      <c r="S3934" s="5">
        <v>1</v>
      </c>
      <c r="T3934" s="5">
        <v>1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1</v>
      </c>
      <c r="AA3934" s="5">
        <v>1</v>
      </c>
      <c r="AB3934" s="5">
        <v>0</v>
      </c>
      <c r="AC3934" s="5">
        <v>1</v>
      </c>
      <c r="AD3934" s="5">
        <v>0</v>
      </c>
      <c r="AE3934" s="8">
        <v>33725</v>
      </c>
      <c r="AF3934" s="5">
        <v>0</v>
      </c>
    </row>
    <row r="3935" spans="1:32" x14ac:dyDescent="0.25">
      <c r="A3935" s="2">
        <v>2009</v>
      </c>
      <c r="B3935" s="1" t="s">
        <v>30</v>
      </c>
      <c r="C3935" s="8">
        <v>76</v>
      </c>
      <c r="D3935" s="8">
        <v>8838</v>
      </c>
      <c r="E3935" s="8">
        <f t="shared" si="212"/>
        <v>9690.78947368421</v>
      </c>
      <c r="F3935" s="8">
        <v>2947</v>
      </c>
      <c r="G3935" s="8">
        <v>905</v>
      </c>
      <c r="H3935" s="8">
        <v>330</v>
      </c>
      <c r="I3935" s="8">
        <v>0</v>
      </c>
      <c r="J3935" s="8">
        <v>0</v>
      </c>
      <c r="K3935" s="8">
        <v>0</v>
      </c>
      <c r="L3935" s="8">
        <v>4085</v>
      </c>
      <c r="M3935" s="8">
        <f t="shared" si="209"/>
        <v>53.75</v>
      </c>
      <c r="N3935" s="8">
        <v>16</v>
      </c>
      <c r="O3935" s="8">
        <v>3</v>
      </c>
      <c r="P3935" s="8">
        <v>2</v>
      </c>
      <c r="Q3935" s="8">
        <v>25035</v>
      </c>
      <c r="R3935" s="8">
        <f t="shared" si="210"/>
        <v>329.40789473684208</v>
      </c>
      <c r="S3935" s="5">
        <v>1</v>
      </c>
      <c r="T3935" s="5">
        <v>1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1</v>
      </c>
      <c r="AA3935" s="5">
        <v>0</v>
      </c>
      <c r="AB3935" s="5">
        <v>0</v>
      </c>
      <c r="AC3935" s="5">
        <v>1</v>
      </c>
      <c r="AD3935" s="5">
        <v>0</v>
      </c>
      <c r="AE3935" s="8">
        <v>21200</v>
      </c>
      <c r="AF3935" s="5">
        <v>1</v>
      </c>
    </row>
    <row r="3936" spans="1:32" x14ac:dyDescent="0.25">
      <c r="A3936" s="2">
        <v>2009</v>
      </c>
      <c r="B3936" s="1" t="s">
        <v>30</v>
      </c>
      <c r="C3936" s="8">
        <v>55</v>
      </c>
      <c r="D3936" s="8">
        <v>2967</v>
      </c>
      <c r="E3936" s="8">
        <f t="shared" si="212"/>
        <v>4495.454545454545</v>
      </c>
      <c r="F3936" s="8">
        <v>8073</v>
      </c>
      <c r="G3936" s="8">
        <v>638</v>
      </c>
      <c r="H3936" s="8">
        <v>300</v>
      </c>
      <c r="I3936" s="8">
        <v>0</v>
      </c>
      <c r="J3936" s="8">
        <v>0</v>
      </c>
      <c r="K3936" s="8">
        <v>0</v>
      </c>
      <c r="L3936" s="8">
        <v>3324</v>
      </c>
      <c r="M3936" s="8">
        <f t="shared" si="209"/>
        <v>60.436363636363637</v>
      </c>
      <c r="N3936" s="8">
        <v>7</v>
      </c>
      <c r="O3936" s="8">
        <v>1</v>
      </c>
      <c r="P3936" s="8">
        <v>2</v>
      </c>
      <c r="Q3936" s="8">
        <v>26492</v>
      </c>
      <c r="R3936" s="8">
        <f t="shared" si="210"/>
        <v>481.67272727272729</v>
      </c>
      <c r="S3936" s="5">
        <v>1</v>
      </c>
      <c r="T3936" s="5">
        <v>1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1</v>
      </c>
      <c r="AA3936" s="5">
        <v>0</v>
      </c>
      <c r="AB3936" s="5">
        <v>0</v>
      </c>
      <c r="AC3936" s="5">
        <v>1</v>
      </c>
      <c r="AD3936" s="5">
        <v>0</v>
      </c>
      <c r="AE3936" s="8">
        <v>8991</v>
      </c>
      <c r="AF3936" s="5">
        <v>0</v>
      </c>
    </row>
    <row r="3937" spans="1:32" x14ac:dyDescent="0.25">
      <c r="A3937" s="2">
        <v>2009</v>
      </c>
      <c r="B3937" s="1" t="s">
        <v>30</v>
      </c>
      <c r="C3937" s="8">
        <v>71</v>
      </c>
      <c r="D3937" s="8">
        <v>5819</v>
      </c>
      <c r="E3937" s="8">
        <f t="shared" si="212"/>
        <v>6829.8122065727694</v>
      </c>
      <c r="F3937" s="8">
        <v>2505</v>
      </c>
      <c r="G3937" s="8">
        <v>922</v>
      </c>
      <c r="H3937" s="8">
        <v>330</v>
      </c>
      <c r="I3937" s="8">
        <v>0</v>
      </c>
      <c r="J3937" s="8">
        <v>0</v>
      </c>
      <c r="K3937" s="8">
        <v>0</v>
      </c>
      <c r="L3937" s="8">
        <v>3078</v>
      </c>
      <c r="M3937" s="8">
        <f t="shared" si="209"/>
        <v>43.352112676056336</v>
      </c>
      <c r="N3937" s="8">
        <v>13</v>
      </c>
      <c r="O3937" s="8">
        <v>4</v>
      </c>
      <c r="P3937" s="8">
        <v>1</v>
      </c>
      <c r="Q3937" s="8">
        <v>52873</v>
      </c>
      <c r="R3937" s="8">
        <f t="shared" si="210"/>
        <v>744.69014084507046</v>
      </c>
      <c r="S3937" s="5">
        <v>1</v>
      </c>
      <c r="T3937" s="5">
        <v>1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1</v>
      </c>
      <c r="AA3937" s="5">
        <v>0</v>
      </c>
      <c r="AB3937" s="5">
        <v>0</v>
      </c>
      <c r="AC3937" s="5">
        <v>1</v>
      </c>
      <c r="AD3937" s="5">
        <v>0</v>
      </c>
      <c r="AE3937" s="8">
        <v>17908</v>
      </c>
      <c r="AF3937" s="5">
        <v>0</v>
      </c>
    </row>
    <row r="3938" spans="1:32" x14ac:dyDescent="0.25">
      <c r="A3938" s="2">
        <v>2009</v>
      </c>
      <c r="B3938" s="1" t="s">
        <v>30</v>
      </c>
      <c r="C3938" s="8">
        <v>25</v>
      </c>
      <c r="D3938" s="8">
        <v>1154</v>
      </c>
      <c r="E3938" s="8">
        <f t="shared" si="212"/>
        <v>3846.6666666666665</v>
      </c>
      <c r="F3938" s="8">
        <v>1307</v>
      </c>
      <c r="G3938" s="8">
        <v>206</v>
      </c>
      <c r="H3938" s="8">
        <v>126</v>
      </c>
      <c r="I3938" s="8">
        <v>0</v>
      </c>
      <c r="J3938" s="8">
        <v>0</v>
      </c>
      <c r="K3938" s="8">
        <v>0</v>
      </c>
      <c r="L3938" s="8">
        <v>1281</v>
      </c>
      <c r="M3938" s="8">
        <f t="shared" si="209"/>
        <v>51.24</v>
      </c>
      <c r="N3938" s="8">
        <v>5</v>
      </c>
      <c r="O3938" s="8">
        <v>0</v>
      </c>
      <c r="P3938" s="8">
        <v>0</v>
      </c>
      <c r="Q3938" s="8">
        <v>10385</v>
      </c>
      <c r="R3938" s="8">
        <f t="shared" si="210"/>
        <v>415.4</v>
      </c>
      <c r="S3938" s="5">
        <v>1</v>
      </c>
      <c r="T3938" s="5">
        <v>1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1</v>
      </c>
      <c r="AA3938" s="5">
        <v>0</v>
      </c>
      <c r="AB3938" s="5">
        <v>0</v>
      </c>
      <c r="AC3938" s="5">
        <v>1</v>
      </c>
      <c r="AD3938" s="5">
        <v>0</v>
      </c>
      <c r="AE3938" s="8">
        <v>2273</v>
      </c>
      <c r="AF3938" s="5">
        <v>1</v>
      </c>
    </row>
    <row r="3939" spans="1:32" x14ac:dyDescent="0.25">
      <c r="A3939" s="2">
        <v>2009</v>
      </c>
      <c r="B3939" s="1" t="s">
        <v>30</v>
      </c>
      <c r="C3939" s="8">
        <v>26</v>
      </c>
      <c r="D3939" s="8">
        <v>1592</v>
      </c>
      <c r="E3939" s="8">
        <f t="shared" si="212"/>
        <v>5102.5641025641025</v>
      </c>
      <c r="F3939" s="8">
        <v>3893</v>
      </c>
      <c r="G3939" s="8">
        <v>356</v>
      </c>
      <c r="H3939" s="8">
        <v>160</v>
      </c>
      <c r="I3939" s="8">
        <v>0</v>
      </c>
      <c r="J3939" s="8">
        <v>0</v>
      </c>
      <c r="K3939" s="8">
        <v>0</v>
      </c>
      <c r="L3939" s="8">
        <v>2992</v>
      </c>
      <c r="M3939" s="8">
        <f t="shared" si="209"/>
        <v>115.07692307692308</v>
      </c>
      <c r="N3939" s="8">
        <v>8</v>
      </c>
      <c r="O3939" s="8">
        <v>2</v>
      </c>
      <c r="P3939" s="8">
        <v>1</v>
      </c>
      <c r="Q3939" s="8">
        <v>21747</v>
      </c>
      <c r="R3939" s="8">
        <f t="shared" si="210"/>
        <v>836.42307692307691</v>
      </c>
      <c r="S3939" s="5">
        <v>1</v>
      </c>
      <c r="T3939" s="5">
        <v>1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1</v>
      </c>
      <c r="AA3939" s="5">
        <v>0</v>
      </c>
      <c r="AB3939" s="5">
        <v>0</v>
      </c>
      <c r="AC3939" s="5">
        <v>1</v>
      </c>
      <c r="AD3939" s="5">
        <v>0</v>
      </c>
      <c r="AE3939" s="8">
        <v>6104</v>
      </c>
      <c r="AF3939" s="5">
        <v>0</v>
      </c>
    </row>
    <row r="3940" spans="1:32" x14ac:dyDescent="0.25">
      <c r="A3940" s="2">
        <v>2009</v>
      </c>
      <c r="B3940" s="1" t="s">
        <v>30</v>
      </c>
      <c r="C3940" s="8">
        <v>149</v>
      </c>
      <c r="D3940" s="8">
        <v>12802</v>
      </c>
      <c r="E3940" s="8">
        <f t="shared" si="212"/>
        <v>7159.9552572706925</v>
      </c>
      <c r="F3940" s="8">
        <v>2817</v>
      </c>
      <c r="G3940" s="8">
        <v>571</v>
      </c>
      <c r="H3940" s="8">
        <v>440</v>
      </c>
      <c r="I3940" s="8">
        <v>196</v>
      </c>
      <c r="J3940" s="8">
        <v>0</v>
      </c>
      <c r="K3940" s="8">
        <v>0</v>
      </c>
      <c r="L3940" s="8">
        <v>7745</v>
      </c>
      <c r="M3940" s="8">
        <f t="shared" si="209"/>
        <v>51.979865771812079</v>
      </c>
      <c r="N3940" s="8">
        <v>25</v>
      </c>
      <c r="O3940" s="8">
        <v>5</v>
      </c>
      <c r="P3940" s="8">
        <v>3</v>
      </c>
      <c r="Q3940" s="8">
        <v>103475</v>
      </c>
      <c r="R3940" s="8">
        <f t="shared" si="210"/>
        <v>694.46308724832215</v>
      </c>
      <c r="S3940" s="5">
        <v>1</v>
      </c>
      <c r="T3940" s="5">
        <v>1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1</v>
      </c>
      <c r="AA3940" s="5">
        <v>1</v>
      </c>
      <c r="AB3940" s="5">
        <v>0</v>
      </c>
      <c r="AC3940" s="5">
        <v>1</v>
      </c>
      <c r="AD3940" s="5">
        <v>0</v>
      </c>
      <c r="AE3940" s="8">
        <v>43189</v>
      </c>
      <c r="AF3940" s="5">
        <v>1</v>
      </c>
    </row>
    <row r="3941" spans="1:32" x14ac:dyDescent="0.25">
      <c r="A3941" s="2">
        <v>2009</v>
      </c>
      <c r="B3941" s="1" t="s">
        <v>30</v>
      </c>
      <c r="C3941" s="8">
        <v>109</v>
      </c>
      <c r="D3941" s="8">
        <v>12637</v>
      </c>
      <c r="E3941" s="8">
        <f t="shared" si="212"/>
        <v>9661.314984709481</v>
      </c>
      <c r="F3941" s="8">
        <v>3495</v>
      </c>
      <c r="G3941" s="8">
        <v>1247</v>
      </c>
      <c r="H3941" s="8">
        <v>420</v>
      </c>
      <c r="I3941" s="8">
        <v>0</v>
      </c>
      <c r="J3941" s="8">
        <v>0</v>
      </c>
      <c r="K3941" s="8">
        <v>0</v>
      </c>
      <c r="L3941" s="8">
        <v>6610</v>
      </c>
      <c r="M3941" s="8">
        <f t="shared" si="209"/>
        <v>60.642201834862384</v>
      </c>
      <c r="N3941" s="8">
        <v>19</v>
      </c>
      <c r="O3941" s="8">
        <v>5</v>
      </c>
      <c r="P3941" s="8">
        <v>3</v>
      </c>
      <c r="Q3941" s="8">
        <v>56356</v>
      </c>
      <c r="R3941" s="8">
        <f t="shared" si="210"/>
        <v>517.02752293577987</v>
      </c>
      <c r="S3941" s="5">
        <v>1</v>
      </c>
      <c r="T3941" s="5">
        <v>1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1</v>
      </c>
      <c r="AA3941" s="5">
        <v>0</v>
      </c>
      <c r="AB3941" s="5">
        <v>0</v>
      </c>
      <c r="AC3941" s="5">
        <v>1</v>
      </c>
      <c r="AD3941" s="5">
        <v>0</v>
      </c>
      <c r="AE3941" s="8">
        <v>24240</v>
      </c>
      <c r="AF3941" s="5">
        <v>0</v>
      </c>
    </row>
    <row r="3942" spans="1:32" x14ac:dyDescent="0.25">
      <c r="A3942" s="2">
        <v>2009</v>
      </c>
      <c r="B3942" s="1" t="s">
        <v>30</v>
      </c>
      <c r="C3942" s="8">
        <v>150</v>
      </c>
      <c r="D3942" s="8">
        <v>13050</v>
      </c>
      <c r="E3942" s="8">
        <f t="shared" si="212"/>
        <v>7250</v>
      </c>
      <c r="F3942" s="8">
        <v>6997</v>
      </c>
      <c r="G3942" s="8">
        <v>1159</v>
      </c>
      <c r="H3942" s="8">
        <v>600</v>
      </c>
      <c r="I3942" s="8">
        <v>0</v>
      </c>
      <c r="J3942" s="8">
        <v>0</v>
      </c>
      <c r="K3942" s="8">
        <v>0</v>
      </c>
      <c r="L3942" s="8">
        <v>10320</v>
      </c>
      <c r="M3942" s="8">
        <f t="shared" si="209"/>
        <v>68.8</v>
      </c>
      <c r="N3942" s="8">
        <v>30</v>
      </c>
      <c r="O3942" s="8">
        <v>6</v>
      </c>
      <c r="P3942" s="8">
        <v>4</v>
      </c>
      <c r="Q3942" s="8">
        <v>81192</v>
      </c>
      <c r="R3942" s="8">
        <f t="shared" si="210"/>
        <v>541.28</v>
      </c>
      <c r="S3942" s="5">
        <v>1</v>
      </c>
      <c r="T3942" s="5">
        <v>1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1</v>
      </c>
      <c r="AA3942" s="5">
        <v>0</v>
      </c>
      <c r="AB3942" s="5">
        <v>0</v>
      </c>
      <c r="AC3942" s="5">
        <v>1</v>
      </c>
      <c r="AD3942" s="5">
        <v>0</v>
      </c>
      <c r="AE3942" s="8">
        <v>48183</v>
      </c>
      <c r="AF3942" s="5">
        <v>0</v>
      </c>
    </row>
    <row r="3943" spans="1:32" x14ac:dyDescent="0.25">
      <c r="A3943" s="2">
        <v>2009</v>
      </c>
      <c r="B3943" s="1" t="s">
        <v>33</v>
      </c>
      <c r="C3943" s="8">
        <v>26</v>
      </c>
      <c r="D3943" s="8">
        <v>1898</v>
      </c>
      <c r="E3943" s="8">
        <f t="shared" si="212"/>
        <v>6083.333333333333</v>
      </c>
      <c r="F3943" s="8">
        <v>4476</v>
      </c>
      <c r="G3943" s="8">
        <v>173</v>
      </c>
      <c r="H3943" s="8">
        <v>63</v>
      </c>
      <c r="I3943" s="8">
        <v>2</v>
      </c>
      <c r="J3943" s="8">
        <v>0</v>
      </c>
      <c r="K3943" s="8">
        <v>0</v>
      </c>
      <c r="L3943" s="8">
        <v>1231</v>
      </c>
      <c r="M3943" s="8">
        <f t="shared" si="209"/>
        <v>47.346153846153847</v>
      </c>
      <c r="N3943" s="8">
        <v>8</v>
      </c>
      <c r="O3943" s="8">
        <v>0</v>
      </c>
      <c r="P3943" s="8">
        <v>0</v>
      </c>
      <c r="Q3943" s="8">
        <v>11142</v>
      </c>
      <c r="R3943" s="8">
        <f t="shared" si="210"/>
        <v>428.53846153846155</v>
      </c>
      <c r="S3943" s="5">
        <v>1</v>
      </c>
      <c r="T3943" s="5">
        <v>1</v>
      </c>
      <c r="U3943" s="5">
        <v>0</v>
      </c>
      <c r="V3943" s="5">
        <v>0</v>
      </c>
      <c r="W3943" s="5">
        <v>0</v>
      </c>
      <c r="X3943" s="5">
        <v>0</v>
      </c>
      <c r="Y3943" s="5">
        <v>0</v>
      </c>
      <c r="Z3943" s="5">
        <v>1</v>
      </c>
      <c r="AA3943" s="5">
        <v>0</v>
      </c>
      <c r="AB3943" s="5">
        <v>0</v>
      </c>
      <c r="AC3943" s="5">
        <v>1</v>
      </c>
      <c r="AD3943" s="5">
        <v>0</v>
      </c>
      <c r="AE3943" s="8">
        <v>19332</v>
      </c>
      <c r="AF3943" s="5">
        <v>0</v>
      </c>
    </row>
    <row r="3944" spans="1:32" x14ac:dyDescent="0.25">
      <c r="A3944" s="2">
        <v>2009</v>
      </c>
      <c r="B3944" s="1" t="s">
        <v>33</v>
      </c>
      <c r="C3944" s="8">
        <v>65</v>
      </c>
      <c r="D3944" s="8">
        <v>4598</v>
      </c>
      <c r="E3944" s="8">
        <f t="shared" si="212"/>
        <v>5894.871794871794</v>
      </c>
      <c r="F3944" s="8">
        <v>2957</v>
      </c>
      <c r="G3944" s="8">
        <v>575</v>
      </c>
      <c r="H3944" s="8">
        <v>320</v>
      </c>
      <c r="I3944" s="8">
        <v>0</v>
      </c>
      <c r="J3944" s="8">
        <v>0</v>
      </c>
      <c r="K3944" s="8">
        <v>0</v>
      </c>
      <c r="L3944" s="8">
        <v>4306</v>
      </c>
      <c r="M3944" s="8">
        <f t="shared" si="209"/>
        <v>66.246153846153845</v>
      </c>
      <c r="N3944" s="8">
        <v>14</v>
      </c>
      <c r="O3944" s="8">
        <v>2</v>
      </c>
      <c r="P3944" s="8">
        <v>2</v>
      </c>
      <c r="Q3944" s="8">
        <v>35718</v>
      </c>
      <c r="R3944" s="8">
        <f t="shared" si="210"/>
        <v>549.50769230769231</v>
      </c>
      <c r="S3944" s="5">
        <v>1</v>
      </c>
      <c r="T3944" s="5">
        <v>1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1</v>
      </c>
      <c r="AA3944" s="5">
        <v>0</v>
      </c>
      <c r="AB3944" s="5">
        <v>0</v>
      </c>
      <c r="AC3944" s="5">
        <v>1</v>
      </c>
      <c r="AD3944" s="5">
        <v>0</v>
      </c>
      <c r="AE3944" s="8">
        <v>14226</v>
      </c>
      <c r="AF3944" s="5">
        <v>0</v>
      </c>
    </row>
    <row r="3945" spans="1:32" x14ac:dyDescent="0.25">
      <c r="A3945" s="2">
        <v>2009</v>
      </c>
      <c r="B3945" s="1" t="s">
        <v>31</v>
      </c>
      <c r="C3945" s="8">
        <v>95</v>
      </c>
      <c r="D3945" s="8">
        <v>9629</v>
      </c>
      <c r="E3945" s="8">
        <f t="shared" si="212"/>
        <v>8446.4912280701737</v>
      </c>
      <c r="F3945" s="8">
        <v>1553</v>
      </c>
      <c r="G3945" s="8">
        <v>835</v>
      </c>
      <c r="H3945" s="8">
        <v>246</v>
      </c>
      <c r="I3945" s="8">
        <v>0</v>
      </c>
      <c r="J3945" s="8">
        <v>0</v>
      </c>
      <c r="K3945" s="8">
        <v>0</v>
      </c>
      <c r="L3945" s="8">
        <v>8155</v>
      </c>
      <c r="M3945" s="8">
        <f t="shared" si="209"/>
        <v>85.84210526315789</v>
      </c>
      <c r="N3945" s="8">
        <v>32</v>
      </c>
      <c r="O3945" s="8">
        <v>5</v>
      </c>
      <c r="P3945" s="8">
        <v>3</v>
      </c>
      <c r="Q3945" s="8">
        <v>46009</v>
      </c>
      <c r="R3945" s="8">
        <f t="shared" si="210"/>
        <v>484.30526315789473</v>
      </c>
      <c r="S3945" s="5">
        <v>1</v>
      </c>
      <c r="T3945" s="5">
        <v>0</v>
      </c>
      <c r="U3945" s="5">
        <v>1</v>
      </c>
      <c r="V3945" s="5">
        <v>0</v>
      </c>
      <c r="W3945" s="5">
        <v>0</v>
      </c>
      <c r="X3945" s="5">
        <v>0</v>
      </c>
      <c r="Y3945" s="5">
        <v>1</v>
      </c>
      <c r="Z3945" s="5">
        <v>1</v>
      </c>
      <c r="AA3945" s="5">
        <v>0</v>
      </c>
      <c r="AB3945" s="5">
        <v>0</v>
      </c>
      <c r="AC3945" s="5">
        <v>1</v>
      </c>
      <c r="AD3945" s="5">
        <v>0</v>
      </c>
      <c r="AE3945" s="8">
        <v>20158</v>
      </c>
      <c r="AF3945" s="5">
        <v>1</v>
      </c>
    </row>
    <row r="3946" spans="1:32" x14ac:dyDescent="0.25">
      <c r="A3946" s="2">
        <v>2009</v>
      </c>
      <c r="B3946" s="1" t="s">
        <v>30</v>
      </c>
      <c r="C3946" s="8">
        <v>21</v>
      </c>
      <c r="D3946" s="8">
        <v>1084</v>
      </c>
      <c r="E3946" s="8">
        <f t="shared" si="212"/>
        <v>4301.5873015873012</v>
      </c>
      <c r="F3946" s="8">
        <v>612</v>
      </c>
      <c r="G3946" s="8">
        <v>193</v>
      </c>
      <c r="H3946" s="8">
        <v>90</v>
      </c>
      <c r="I3946" s="8">
        <v>5</v>
      </c>
      <c r="J3946" s="8">
        <v>0</v>
      </c>
      <c r="K3946" s="8">
        <v>0</v>
      </c>
      <c r="L3946" s="8">
        <v>3345</v>
      </c>
      <c r="M3946" s="8">
        <f t="shared" si="209"/>
        <v>159.28571428571428</v>
      </c>
      <c r="N3946" s="8">
        <v>13</v>
      </c>
      <c r="O3946" s="8">
        <v>1</v>
      </c>
      <c r="P3946" s="8">
        <v>1</v>
      </c>
      <c r="Q3946" s="8">
        <v>18633</v>
      </c>
      <c r="R3946" s="8">
        <f t="shared" si="210"/>
        <v>887.28571428571433</v>
      </c>
      <c r="S3946" s="5">
        <v>1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1</v>
      </c>
      <c r="AA3946" s="5">
        <v>1</v>
      </c>
      <c r="AB3946" s="5">
        <v>0</v>
      </c>
      <c r="AC3946" s="5">
        <v>1</v>
      </c>
      <c r="AD3946" s="5">
        <v>0</v>
      </c>
      <c r="AE3946" s="8">
        <v>2460</v>
      </c>
      <c r="AF3946" s="5">
        <v>0</v>
      </c>
    </row>
    <row r="3947" spans="1:32" x14ac:dyDescent="0.25">
      <c r="A3947" s="2">
        <v>2009</v>
      </c>
      <c r="B3947" s="1" t="s">
        <v>30</v>
      </c>
      <c r="C3947" s="8">
        <v>48</v>
      </c>
      <c r="D3947" s="8">
        <v>3291</v>
      </c>
      <c r="E3947" s="8">
        <f t="shared" si="212"/>
        <v>5713.541666666667</v>
      </c>
      <c r="F3947" s="8">
        <v>733</v>
      </c>
      <c r="G3947" s="8">
        <v>345</v>
      </c>
      <c r="H3947" s="8">
        <v>147</v>
      </c>
      <c r="I3947" s="8">
        <v>0</v>
      </c>
      <c r="J3947" s="8">
        <v>0</v>
      </c>
      <c r="K3947" s="8">
        <v>0</v>
      </c>
      <c r="L3947" s="8">
        <v>3539</v>
      </c>
      <c r="M3947" s="8">
        <f t="shared" si="209"/>
        <v>73.729166666666671</v>
      </c>
      <c r="N3947" s="8">
        <v>9</v>
      </c>
      <c r="O3947" s="8">
        <v>2</v>
      </c>
      <c r="P3947" s="8">
        <v>1</v>
      </c>
      <c r="Q3947" s="8">
        <v>23461</v>
      </c>
      <c r="R3947" s="8">
        <f t="shared" si="210"/>
        <v>488.77083333333331</v>
      </c>
      <c r="S3947" s="5">
        <v>1</v>
      </c>
      <c r="T3947" s="5">
        <v>0</v>
      </c>
      <c r="U3947" s="5">
        <v>1</v>
      </c>
      <c r="V3947" s="5">
        <v>0</v>
      </c>
      <c r="W3947" s="5">
        <v>0</v>
      </c>
      <c r="X3947" s="5">
        <v>0</v>
      </c>
      <c r="Y3947" s="5">
        <v>0</v>
      </c>
      <c r="Z3947" s="5">
        <v>1</v>
      </c>
      <c r="AA3947" s="5">
        <v>0</v>
      </c>
      <c r="AB3947" s="5">
        <v>0</v>
      </c>
      <c r="AC3947" s="5">
        <v>1</v>
      </c>
      <c r="AD3947" s="5">
        <v>0</v>
      </c>
      <c r="AE3947" s="8">
        <v>4907</v>
      </c>
      <c r="AF3947" s="5">
        <v>0</v>
      </c>
    </row>
    <row r="3948" spans="1:32" x14ac:dyDescent="0.25">
      <c r="A3948" s="2">
        <v>2009</v>
      </c>
      <c r="B3948" s="1" t="s">
        <v>30</v>
      </c>
      <c r="C3948" s="8">
        <v>5</v>
      </c>
      <c r="D3948" s="8">
        <v>392</v>
      </c>
      <c r="E3948" s="8">
        <f t="shared" si="212"/>
        <v>6533.333333333333</v>
      </c>
      <c r="F3948" s="8">
        <v>0</v>
      </c>
      <c r="G3948" s="8">
        <v>0</v>
      </c>
      <c r="H3948" s="8">
        <v>0</v>
      </c>
      <c r="I3948" s="8">
        <v>0</v>
      </c>
      <c r="J3948" s="8">
        <v>0</v>
      </c>
      <c r="K3948" s="8">
        <v>0</v>
      </c>
      <c r="L3948" s="8">
        <v>3204</v>
      </c>
      <c r="M3948" s="8">
        <f t="shared" si="209"/>
        <v>640.79999999999995</v>
      </c>
      <c r="N3948" s="8">
        <v>14</v>
      </c>
      <c r="O3948" s="8">
        <v>1</v>
      </c>
      <c r="P3948" s="8">
        <v>1</v>
      </c>
      <c r="Q3948" s="8">
        <v>1289</v>
      </c>
      <c r="R3948" s="8">
        <f t="shared" si="210"/>
        <v>257.8</v>
      </c>
      <c r="S3948" s="5">
        <v>0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0</v>
      </c>
      <c r="AC3948" s="5">
        <v>0</v>
      </c>
      <c r="AD3948" s="5">
        <v>0</v>
      </c>
      <c r="AE3948" s="8">
        <v>2606</v>
      </c>
      <c r="AF3948" s="5">
        <v>1</v>
      </c>
    </row>
    <row r="3949" spans="1:32" x14ac:dyDescent="0.25">
      <c r="A3949" s="2">
        <v>2009</v>
      </c>
      <c r="B3949" s="1" t="s">
        <v>30</v>
      </c>
      <c r="C3949" s="8">
        <v>19</v>
      </c>
      <c r="D3949" s="8">
        <v>1436</v>
      </c>
      <c r="E3949" s="8">
        <f t="shared" si="212"/>
        <v>6298.2456140350878</v>
      </c>
      <c r="F3949" s="8">
        <v>7907</v>
      </c>
      <c r="G3949" s="8">
        <v>50</v>
      </c>
      <c r="H3949" s="8">
        <v>46</v>
      </c>
      <c r="I3949" s="8">
        <v>0</v>
      </c>
      <c r="J3949" s="8">
        <v>0</v>
      </c>
      <c r="K3949" s="8">
        <v>0</v>
      </c>
      <c r="L3949" s="8">
        <v>295</v>
      </c>
      <c r="M3949" s="8">
        <f t="shared" si="209"/>
        <v>15.526315789473685</v>
      </c>
      <c r="N3949" s="8">
        <v>1</v>
      </c>
      <c r="O3949" s="8">
        <v>1</v>
      </c>
      <c r="P3949" s="8">
        <v>0</v>
      </c>
      <c r="Q3949" s="8">
        <v>13737</v>
      </c>
      <c r="R3949" s="8">
        <f t="shared" si="210"/>
        <v>723</v>
      </c>
      <c r="S3949" s="5">
        <v>0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1</v>
      </c>
      <c r="AA3949" s="5">
        <v>0</v>
      </c>
      <c r="AB3949" s="5">
        <v>0</v>
      </c>
      <c r="AC3949" s="5">
        <v>1</v>
      </c>
      <c r="AD3949" s="5">
        <v>0</v>
      </c>
      <c r="AE3949" s="8">
        <v>8059</v>
      </c>
      <c r="AF3949" s="5">
        <v>0</v>
      </c>
    </row>
    <row r="3950" spans="1:32" x14ac:dyDescent="0.25">
      <c r="A3950" s="2">
        <v>2009</v>
      </c>
      <c r="B3950" s="1" t="s">
        <v>30</v>
      </c>
      <c r="C3950" s="8">
        <v>15</v>
      </c>
      <c r="D3950" s="8">
        <v>657</v>
      </c>
      <c r="E3950" s="8">
        <f t="shared" si="212"/>
        <v>3650</v>
      </c>
      <c r="F3950" s="8">
        <v>663</v>
      </c>
      <c r="G3950" s="8">
        <v>0</v>
      </c>
      <c r="H3950" s="8">
        <v>0</v>
      </c>
      <c r="I3950" s="8">
        <v>6</v>
      </c>
      <c r="J3950" s="8">
        <v>0</v>
      </c>
      <c r="K3950" s="8">
        <v>0</v>
      </c>
      <c r="L3950" s="8">
        <v>500</v>
      </c>
      <c r="M3950" s="8">
        <f t="shared" si="209"/>
        <v>33.333333333333336</v>
      </c>
      <c r="N3950" s="8">
        <v>0</v>
      </c>
      <c r="O3950" s="8">
        <v>0</v>
      </c>
      <c r="P3950" s="8">
        <v>0</v>
      </c>
      <c r="Q3950" s="8">
        <v>2510</v>
      </c>
      <c r="R3950" s="8">
        <f t="shared" si="210"/>
        <v>167.33333333333334</v>
      </c>
      <c r="S3950" s="5">
        <v>1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1</v>
      </c>
      <c r="AB3950" s="5">
        <v>0</v>
      </c>
      <c r="AC3950" s="5">
        <v>0</v>
      </c>
      <c r="AD3950" s="5">
        <v>0</v>
      </c>
      <c r="AE3950" s="8">
        <v>2240</v>
      </c>
      <c r="AF3950" s="5">
        <v>1</v>
      </c>
    </row>
    <row r="3951" spans="1:32" x14ac:dyDescent="0.25">
      <c r="A3951" s="2">
        <v>2009</v>
      </c>
      <c r="B3951" s="1" t="s">
        <v>30</v>
      </c>
      <c r="C3951" s="8">
        <v>12</v>
      </c>
      <c r="D3951" s="8">
        <v>840</v>
      </c>
      <c r="E3951" s="8">
        <f t="shared" si="212"/>
        <v>5833.333333333333</v>
      </c>
      <c r="F3951" s="8">
        <v>460</v>
      </c>
      <c r="G3951" s="8">
        <v>0</v>
      </c>
      <c r="H3951" s="8">
        <v>0</v>
      </c>
      <c r="I3951" s="8">
        <v>0</v>
      </c>
      <c r="J3951" s="8">
        <v>0</v>
      </c>
      <c r="K3951" s="8">
        <v>0</v>
      </c>
      <c r="L3951" s="8">
        <v>2242</v>
      </c>
      <c r="M3951" s="8">
        <f t="shared" si="209"/>
        <v>186.83333333333334</v>
      </c>
      <c r="N3951" s="8">
        <v>11</v>
      </c>
      <c r="O3951" s="8">
        <v>2</v>
      </c>
      <c r="P3951" s="8">
        <v>1</v>
      </c>
      <c r="Q3951" s="8">
        <v>697</v>
      </c>
      <c r="R3951" s="8">
        <f t="shared" si="210"/>
        <v>58.083333333333336</v>
      </c>
      <c r="S3951" s="5">
        <v>1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8">
        <v>1859</v>
      </c>
      <c r="AF3951" s="5">
        <v>1</v>
      </c>
    </row>
    <row r="3952" spans="1:32" x14ac:dyDescent="0.25">
      <c r="A3952" s="2">
        <v>2009</v>
      </c>
      <c r="B3952" s="1" t="s">
        <v>30</v>
      </c>
      <c r="C3952" s="8">
        <v>14</v>
      </c>
      <c r="D3952" s="8">
        <v>819</v>
      </c>
      <c r="E3952" s="8">
        <f t="shared" si="212"/>
        <v>4875</v>
      </c>
      <c r="F3952" s="8">
        <v>430</v>
      </c>
      <c r="G3952" s="8">
        <v>74</v>
      </c>
      <c r="H3952" s="8">
        <v>0</v>
      </c>
      <c r="I3952" s="8">
        <v>0</v>
      </c>
      <c r="J3952" s="8">
        <v>0</v>
      </c>
      <c r="K3952" s="8">
        <v>0</v>
      </c>
      <c r="L3952" s="8">
        <v>683</v>
      </c>
      <c r="M3952" s="8">
        <f t="shared" si="209"/>
        <v>48.785714285714285</v>
      </c>
      <c r="N3952" s="8">
        <v>3</v>
      </c>
      <c r="O3952" s="8">
        <v>2</v>
      </c>
      <c r="P3952" s="8">
        <v>0</v>
      </c>
      <c r="Q3952" s="8">
        <v>1112</v>
      </c>
      <c r="R3952" s="8">
        <f t="shared" si="210"/>
        <v>79.428571428571431</v>
      </c>
      <c r="S3952" s="5">
        <v>1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1</v>
      </c>
      <c r="AA3952" s="5">
        <v>0</v>
      </c>
      <c r="AB3952" s="5">
        <v>0</v>
      </c>
      <c r="AC3952" s="5">
        <v>0</v>
      </c>
      <c r="AD3952" s="5">
        <v>0</v>
      </c>
      <c r="AE3952" s="8">
        <v>2149</v>
      </c>
      <c r="AF3952" s="5">
        <v>1</v>
      </c>
    </row>
    <row r="3953" spans="1:32" x14ac:dyDescent="0.25">
      <c r="A3953" s="2">
        <v>2009</v>
      </c>
      <c r="B3953" s="1" t="s">
        <v>30</v>
      </c>
      <c r="C3953" s="8">
        <v>2</v>
      </c>
      <c r="D3953" s="8">
        <v>121</v>
      </c>
      <c r="E3953" s="8">
        <f t="shared" si="212"/>
        <v>5041.666666666667</v>
      </c>
      <c r="F3953" s="8">
        <v>584</v>
      </c>
      <c r="G3953" s="8">
        <v>0</v>
      </c>
      <c r="H3953" s="8">
        <v>0</v>
      </c>
      <c r="I3953" s="8">
        <v>0</v>
      </c>
      <c r="J3953" s="8">
        <v>0</v>
      </c>
      <c r="K3953" s="8">
        <v>0</v>
      </c>
      <c r="L3953" s="8">
        <v>2809</v>
      </c>
      <c r="M3953" s="8">
        <f t="shared" si="209"/>
        <v>1404.5</v>
      </c>
      <c r="N3953" s="8">
        <v>4</v>
      </c>
      <c r="O3953" s="8">
        <v>0</v>
      </c>
      <c r="P3953" s="8">
        <v>0</v>
      </c>
      <c r="Q3953" s="8">
        <v>2566</v>
      </c>
      <c r="R3953" s="8">
        <f t="shared" si="210"/>
        <v>1283</v>
      </c>
      <c r="S3953" s="5">
        <v>0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0</v>
      </c>
      <c r="AC3953" s="5">
        <v>0</v>
      </c>
      <c r="AD3953" s="5">
        <v>0</v>
      </c>
      <c r="AE3953" s="8">
        <v>127</v>
      </c>
      <c r="AF3953" s="5">
        <v>1</v>
      </c>
    </row>
    <row r="3954" spans="1:32" x14ac:dyDescent="0.25">
      <c r="A3954" s="2">
        <v>2009</v>
      </c>
      <c r="B3954" s="1" t="s">
        <v>29</v>
      </c>
      <c r="C3954" s="8">
        <v>33</v>
      </c>
      <c r="D3954" s="8">
        <v>2401</v>
      </c>
      <c r="E3954" s="8">
        <f t="shared" si="212"/>
        <v>6063.1313131313118</v>
      </c>
      <c r="F3954" s="8">
        <v>564</v>
      </c>
      <c r="G3954" s="8">
        <v>305</v>
      </c>
      <c r="H3954" s="8">
        <v>100</v>
      </c>
      <c r="I3954" s="8">
        <v>0</v>
      </c>
      <c r="J3954" s="8">
        <v>0</v>
      </c>
      <c r="K3954" s="8">
        <v>0</v>
      </c>
      <c r="L3954" s="8">
        <v>2831</v>
      </c>
      <c r="M3954" s="8">
        <f t="shared" si="209"/>
        <v>85.787878787878782</v>
      </c>
      <c r="N3954" s="8">
        <v>10</v>
      </c>
      <c r="O3954" s="8">
        <v>2</v>
      </c>
      <c r="P3954" s="8">
        <v>2</v>
      </c>
      <c r="Q3954" s="8">
        <v>7212</v>
      </c>
      <c r="R3954" s="8">
        <f t="shared" si="210"/>
        <v>218.54545454545453</v>
      </c>
      <c r="S3954" s="5">
        <v>1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1</v>
      </c>
      <c r="AA3954" s="5">
        <v>0</v>
      </c>
      <c r="AB3954" s="5">
        <v>0</v>
      </c>
      <c r="AC3954" s="5">
        <v>1</v>
      </c>
      <c r="AD3954" s="5">
        <v>0</v>
      </c>
      <c r="AE3954" s="8">
        <v>4866</v>
      </c>
      <c r="AF3954" s="5">
        <v>1</v>
      </c>
    </row>
    <row r="3955" spans="1:32" x14ac:dyDescent="0.25">
      <c r="A3955" s="2">
        <v>2009</v>
      </c>
      <c r="B3955" s="1" t="s">
        <v>29</v>
      </c>
      <c r="C3955" s="8">
        <v>26</v>
      </c>
      <c r="D3955" s="8">
        <v>2211</v>
      </c>
      <c r="E3955" s="8">
        <f t="shared" si="212"/>
        <v>7086.538461538461</v>
      </c>
      <c r="F3955" s="8">
        <v>897</v>
      </c>
      <c r="G3955" s="8">
        <v>305</v>
      </c>
      <c r="H3955" s="8">
        <v>110</v>
      </c>
      <c r="I3955" s="8">
        <v>0</v>
      </c>
      <c r="J3955" s="8">
        <v>0</v>
      </c>
      <c r="K3955" s="8">
        <v>0</v>
      </c>
      <c r="L3955" s="8">
        <v>3289</v>
      </c>
      <c r="M3955" s="8">
        <f t="shared" ref="M3955:M4018" si="213">L3955/C3955</f>
        <v>126.5</v>
      </c>
      <c r="N3955" s="8">
        <v>12</v>
      </c>
      <c r="O3955" s="8">
        <v>3</v>
      </c>
      <c r="P3955" s="8">
        <v>3</v>
      </c>
      <c r="Q3955" s="8">
        <v>7210</v>
      </c>
      <c r="R3955" s="8">
        <f t="shared" ref="R3955:R4018" si="214">Q3955/C3955</f>
        <v>277.30769230769232</v>
      </c>
      <c r="S3955" s="5">
        <v>1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1</v>
      </c>
      <c r="AA3955" s="5">
        <v>0</v>
      </c>
      <c r="AB3955" s="5">
        <v>0</v>
      </c>
      <c r="AC3955" s="5">
        <v>1</v>
      </c>
      <c r="AD3955" s="5">
        <v>0</v>
      </c>
      <c r="AE3955" s="8">
        <v>4048</v>
      </c>
      <c r="AF3955" s="5">
        <v>0</v>
      </c>
    </row>
    <row r="3956" spans="1:32" x14ac:dyDescent="0.25">
      <c r="A3956" s="2">
        <v>2009</v>
      </c>
      <c r="B3956" s="1" t="s">
        <v>31</v>
      </c>
      <c r="C3956" s="8">
        <v>88</v>
      </c>
      <c r="D3956" s="8">
        <v>11387</v>
      </c>
      <c r="E3956" s="8">
        <f t="shared" si="212"/>
        <v>10783.14393939394</v>
      </c>
      <c r="F3956" s="8">
        <v>14486</v>
      </c>
      <c r="G3956" s="8">
        <v>0</v>
      </c>
      <c r="H3956" s="8">
        <v>0</v>
      </c>
      <c r="I3956" s="8">
        <v>0</v>
      </c>
      <c r="J3956" s="8">
        <v>0</v>
      </c>
      <c r="K3956" s="8">
        <v>0</v>
      </c>
      <c r="L3956" s="8">
        <v>6715</v>
      </c>
      <c r="M3956" s="8">
        <f t="shared" si="213"/>
        <v>76.306818181818187</v>
      </c>
      <c r="N3956" s="8">
        <v>22</v>
      </c>
      <c r="O3956" s="8">
        <v>13</v>
      </c>
      <c r="P3956" s="8">
        <v>0</v>
      </c>
      <c r="Q3956" s="8">
        <v>80533</v>
      </c>
      <c r="R3956" s="8">
        <f t="shared" si="214"/>
        <v>915.14772727272725</v>
      </c>
      <c r="S3956" s="5">
        <v>1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0</v>
      </c>
      <c r="AC3956" s="5">
        <v>0</v>
      </c>
      <c r="AD3956" s="5">
        <v>0</v>
      </c>
      <c r="AE3956" s="8">
        <v>68272</v>
      </c>
      <c r="AF3956" s="5">
        <v>1</v>
      </c>
    </row>
    <row r="3957" spans="1:32" x14ac:dyDescent="0.25">
      <c r="A3957" s="2">
        <v>2009</v>
      </c>
      <c r="B3957" s="1" t="s">
        <v>31</v>
      </c>
      <c r="C3957" s="8">
        <v>40</v>
      </c>
      <c r="D3957" s="8">
        <v>3127</v>
      </c>
      <c r="E3957" s="8">
        <f t="shared" si="212"/>
        <v>6514.583333333333</v>
      </c>
      <c r="F3957" s="8">
        <v>2092</v>
      </c>
      <c r="G3957" s="8">
        <v>469</v>
      </c>
      <c r="H3957" s="8">
        <v>210</v>
      </c>
      <c r="I3957" s="8">
        <v>0</v>
      </c>
      <c r="J3957" s="8">
        <v>0</v>
      </c>
      <c r="K3957" s="8">
        <v>0</v>
      </c>
      <c r="L3957" s="8">
        <v>1269</v>
      </c>
      <c r="M3957" s="8">
        <f t="shared" si="213"/>
        <v>31.725000000000001</v>
      </c>
      <c r="N3957" s="8">
        <v>4</v>
      </c>
      <c r="O3957" s="8">
        <v>2</v>
      </c>
      <c r="P3957" s="8">
        <v>2</v>
      </c>
      <c r="Q3957" s="8">
        <v>21120</v>
      </c>
      <c r="R3957" s="8">
        <f t="shared" si="214"/>
        <v>528</v>
      </c>
      <c r="S3957" s="5">
        <v>1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1</v>
      </c>
      <c r="AA3957" s="5">
        <v>0</v>
      </c>
      <c r="AB3957" s="5">
        <v>0</v>
      </c>
      <c r="AC3957" s="5">
        <v>1</v>
      </c>
      <c r="AD3957" s="5">
        <v>0</v>
      </c>
      <c r="AE3957" s="8">
        <v>5102</v>
      </c>
      <c r="AF3957" s="5">
        <v>0</v>
      </c>
    </row>
    <row r="3958" spans="1:32" x14ac:dyDescent="0.25">
      <c r="A3958" s="2">
        <v>2009</v>
      </c>
      <c r="B3958" s="1" t="s">
        <v>29</v>
      </c>
      <c r="C3958" s="8">
        <v>35</v>
      </c>
      <c r="D3958" s="8">
        <v>1853</v>
      </c>
      <c r="E3958" s="8">
        <f t="shared" si="212"/>
        <v>4411.9047619047624</v>
      </c>
      <c r="F3958" s="8">
        <v>2952</v>
      </c>
      <c r="G3958" s="8">
        <v>438</v>
      </c>
      <c r="H3958" s="8">
        <v>221</v>
      </c>
      <c r="I3958" s="8">
        <v>14</v>
      </c>
      <c r="J3958" s="8">
        <v>0</v>
      </c>
      <c r="K3958" s="8">
        <v>0</v>
      </c>
      <c r="L3958" s="8">
        <v>4625</v>
      </c>
      <c r="M3958" s="8">
        <f t="shared" si="213"/>
        <v>132.14285714285714</v>
      </c>
      <c r="N3958" s="8">
        <v>9</v>
      </c>
      <c r="O3958" s="8">
        <v>3</v>
      </c>
      <c r="P3958" s="8">
        <v>1</v>
      </c>
      <c r="Q3958" s="8">
        <v>17522</v>
      </c>
      <c r="R3958" s="8">
        <f t="shared" si="214"/>
        <v>500.62857142857143</v>
      </c>
      <c r="S3958" s="5">
        <v>1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1</v>
      </c>
      <c r="AA3958" s="5">
        <v>1</v>
      </c>
      <c r="AB3958" s="5">
        <v>0</v>
      </c>
      <c r="AC3958" s="5">
        <v>1</v>
      </c>
      <c r="AD3958" s="5">
        <v>0</v>
      </c>
      <c r="AE3958" s="8">
        <v>9574</v>
      </c>
      <c r="AF3958" s="5">
        <v>1</v>
      </c>
    </row>
    <row r="3959" spans="1:32" x14ac:dyDescent="0.25">
      <c r="A3959" s="2">
        <v>2009</v>
      </c>
      <c r="B3959" s="1" t="s">
        <v>29</v>
      </c>
      <c r="C3959" s="8">
        <v>31</v>
      </c>
      <c r="D3959" s="8">
        <v>2197</v>
      </c>
      <c r="E3959" s="8">
        <f t="shared" si="212"/>
        <v>5905.9139784946237</v>
      </c>
      <c r="F3959" s="8">
        <v>2011</v>
      </c>
      <c r="G3959" s="8">
        <v>107</v>
      </c>
      <c r="H3959" s="8">
        <v>74</v>
      </c>
      <c r="I3959" s="8">
        <v>0</v>
      </c>
      <c r="J3959" s="8">
        <v>0</v>
      </c>
      <c r="K3959" s="8">
        <v>0</v>
      </c>
      <c r="L3959" s="8">
        <v>893</v>
      </c>
      <c r="M3959" s="8">
        <f t="shared" si="213"/>
        <v>28.806451612903224</v>
      </c>
      <c r="N3959" s="8">
        <v>4</v>
      </c>
      <c r="O3959" s="8">
        <v>1</v>
      </c>
      <c r="P3959" s="8">
        <v>1</v>
      </c>
      <c r="Q3959" s="8">
        <v>10156</v>
      </c>
      <c r="R3959" s="8">
        <f t="shared" si="214"/>
        <v>327.61290322580646</v>
      </c>
      <c r="S3959" s="5">
        <v>1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1</v>
      </c>
      <c r="AA3959" s="5">
        <v>1</v>
      </c>
      <c r="AB3959" s="5">
        <v>0</v>
      </c>
      <c r="AC3959" s="5">
        <v>1</v>
      </c>
      <c r="AD3959" s="5">
        <v>0</v>
      </c>
      <c r="AE3959" s="8">
        <v>4794</v>
      </c>
      <c r="AF3959" s="5">
        <v>0</v>
      </c>
    </row>
    <row r="3960" spans="1:32" x14ac:dyDescent="0.25">
      <c r="A3960" s="2">
        <v>2009</v>
      </c>
      <c r="B3960" s="1" t="s">
        <v>29</v>
      </c>
      <c r="C3960" s="8">
        <v>81</v>
      </c>
      <c r="D3960" s="8">
        <v>7330</v>
      </c>
      <c r="E3960" s="8">
        <f t="shared" si="212"/>
        <v>7541.1522633744853</v>
      </c>
      <c r="F3960" s="8">
        <v>2770</v>
      </c>
      <c r="G3960" s="8">
        <v>702</v>
      </c>
      <c r="H3960" s="8">
        <v>284</v>
      </c>
      <c r="I3960" s="8">
        <v>0</v>
      </c>
      <c r="J3960" s="8">
        <v>0</v>
      </c>
      <c r="K3960" s="8">
        <v>0</v>
      </c>
      <c r="L3960" s="8">
        <v>2727</v>
      </c>
      <c r="M3960" s="8">
        <f t="shared" si="213"/>
        <v>33.666666666666664</v>
      </c>
      <c r="N3960" s="8">
        <v>13</v>
      </c>
      <c r="O3960" s="8">
        <v>3</v>
      </c>
      <c r="P3960" s="8">
        <v>1</v>
      </c>
      <c r="Q3960" s="8">
        <v>4125</v>
      </c>
      <c r="R3960" s="8">
        <f t="shared" si="214"/>
        <v>50.925925925925924</v>
      </c>
      <c r="S3960" s="5">
        <v>1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1</v>
      </c>
      <c r="AA3960" s="5">
        <v>0</v>
      </c>
      <c r="AB3960" s="5">
        <v>0</v>
      </c>
      <c r="AC3960" s="5">
        <v>1</v>
      </c>
      <c r="AD3960" s="5">
        <v>0</v>
      </c>
      <c r="AE3960" s="8">
        <v>21462</v>
      </c>
      <c r="AF3960" s="5">
        <v>0</v>
      </c>
    </row>
    <row r="3961" spans="1:32" x14ac:dyDescent="0.25">
      <c r="A3961" s="2">
        <v>2009</v>
      </c>
      <c r="B3961" s="1" t="s">
        <v>29</v>
      </c>
      <c r="C3961" s="8">
        <v>18</v>
      </c>
      <c r="D3961" s="8">
        <v>950</v>
      </c>
      <c r="E3961" s="8">
        <f t="shared" si="212"/>
        <v>4398.1481481481487</v>
      </c>
      <c r="F3961" s="8">
        <v>500</v>
      </c>
      <c r="G3961" s="8">
        <v>166</v>
      </c>
      <c r="H3961" s="8">
        <v>80</v>
      </c>
      <c r="I3961" s="8">
        <v>0</v>
      </c>
      <c r="J3961" s="8">
        <v>0</v>
      </c>
      <c r="K3961" s="8">
        <v>0</v>
      </c>
      <c r="L3961" s="8">
        <v>1380</v>
      </c>
      <c r="M3961" s="8">
        <f t="shared" si="213"/>
        <v>76.666666666666671</v>
      </c>
      <c r="N3961" s="8">
        <v>1</v>
      </c>
      <c r="O3961" s="8">
        <v>2</v>
      </c>
      <c r="P3961" s="8">
        <v>0</v>
      </c>
      <c r="Q3961" s="8">
        <v>18119</v>
      </c>
      <c r="R3961" s="8">
        <f t="shared" si="214"/>
        <v>1006.6111111111111</v>
      </c>
      <c r="S3961" s="5">
        <v>1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1</v>
      </c>
      <c r="AA3961" s="5">
        <v>0</v>
      </c>
      <c r="AB3961" s="5">
        <v>0</v>
      </c>
      <c r="AC3961" s="5">
        <v>1</v>
      </c>
      <c r="AD3961" s="5">
        <v>0</v>
      </c>
      <c r="AE3961" s="8">
        <v>4854</v>
      </c>
      <c r="AF3961" s="5">
        <v>1</v>
      </c>
    </row>
    <row r="3962" spans="1:32" x14ac:dyDescent="0.25">
      <c r="A3962" s="2">
        <v>2009</v>
      </c>
      <c r="B3962" s="1" t="s">
        <v>29</v>
      </c>
      <c r="C3962" s="8">
        <v>4</v>
      </c>
      <c r="D3962" s="8">
        <v>199</v>
      </c>
      <c r="E3962" s="8">
        <f t="shared" si="212"/>
        <v>4145.833333333333</v>
      </c>
      <c r="F3962" s="8">
        <v>722</v>
      </c>
      <c r="G3962" s="8">
        <v>193</v>
      </c>
      <c r="H3962" s="8">
        <v>115</v>
      </c>
      <c r="I3962" s="8">
        <v>0</v>
      </c>
      <c r="J3962" s="8">
        <v>0</v>
      </c>
      <c r="K3962" s="8">
        <v>0</v>
      </c>
      <c r="L3962" s="8">
        <v>916</v>
      </c>
      <c r="M3962" s="8">
        <f t="shared" si="213"/>
        <v>229</v>
      </c>
      <c r="N3962" s="8">
        <v>2</v>
      </c>
      <c r="O3962" s="8">
        <v>2</v>
      </c>
      <c r="P3962" s="8">
        <v>0</v>
      </c>
      <c r="Q3962" s="8">
        <v>3046</v>
      </c>
      <c r="R3962" s="8">
        <f t="shared" si="214"/>
        <v>761.5</v>
      </c>
      <c r="S3962" s="5">
        <v>1</v>
      </c>
      <c r="T3962" s="5">
        <v>0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  <c r="Z3962" s="5">
        <v>1</v>
      </c>
      <c r="AA3962" s="5">
        <v>0</v>
      </c>
      <c r="AB3962" s="5">
        <v>0</v>
      </c>
      <c r="AC3962" s="5">
        <v>1</v>
      </c>
      <c r="AD3962" s="5">
        <v>0</v>
      </c>
      <c r="AE3962" s="8">
        <v>2727</v>
      </c>
      <c r="AF3962" s="5">
        <v>1</v>
      </c>
    </row>
    <row r="3963" spans="1:32" x14ac:dyDescent="0.25">
      <c r="A3963" s="2">
        <v>2009</v>
      </c>
      <c r="B3963" s="1" t="s">
        <v>29</v>
      </c>
      <c r="C3963" s="8">
        <v>146</v>
      </c>
      <c r="D3963" s="8">
        <v>20296</v>
      </c>
      <c r="E3963" s="8">
        <f t="shared" si="212"/>
        <v>11584.474885844749</v>
      </c>
      <c r="F3963" s="8">
        <v>23227</v>
      </c>
      <c r="G3963" s="8">
        <v>252</v>
      </c>
      <c r="H3963" s="8">
        <v>70</v>
      </c>
      <c r="I3963" s="8">
        <v>0</v>
      </c>
      <c r="J3963" s="8">
        <v>0</v>
      </c>
      <c r="K3963" s="8">
        <v>0</v>
      </c>
      <c r="L3963" s="8">
        <v>58513</v>
      </c>
      <c r="M3963" s="8">
        <f t="shared" si="213"/>
        <v>400.77397260273972</v>
      </c>
      <c r="N3963" s="8">
        <v>53</v>
      </c>
      <c r="O3963" s="8">
        <v>1</v>
      </c>
      <c r="P3963" s="8">
        <v>0</v>
      </c>
      <c r="Q3963" s="8">
        <v>343125</v>
      </c>
      <c r="R3963" s="8">
        <f t="shared" si="214"/>
        <v>2350.1712328767121</v>
      </c>
      <c r="S3963" s="5">
        <v>1</v>
      </c>
      <c r="T3963" s="5">
        <v>0</v>
      </c>
      <c r="U3963" s="5">
        <v>0</v>
      </c>
      <c r="V3963" s="5">
        <v>0</v>
      </c>
      <c r="W3963" s="5">
        <v>0</v>
      </c>
      <c r="X3963" s="5">
        <v>1</v>
      </c>
      <c r="Y3963" s="5">
        <v>0</v>
      </c>
      <c r="Z3963" s="5">
        <v>1</v>
      </c>
      <c r="AA3963" s="5">
        <v>0</v>
      </c>
      <c r="AB3963" s="5">
        <v>0</v>
      </c>
      <c r="AC3963" s="5">
        <v>1</v>
      </c>
      <c r="AD3963" s="5">
        <v>0</v>
      </c>
      <c r="AE3963" s="8">
        <v>216835</v>
      </c>
      <c r="AF3963" s="5">
        <v>1</v>
      </c>
    </row>
    <row r="3964" spans="1:32" x14ac:dyDescent="0.25">
      <c r="A3964" s="2">
        <v>2009</v>
      </c>
      <c r="B3964" s="1" t="s">
        <v>29</v>
      </c>
      <c r="C3964" s="8">
        <v>3</v>
      </c>
      <c r="D3964" s="8">
        <v>69</v>
      </c>
      <c r="E3964" s="8">
        <f t="shared" si="212"/>
        <v>1916.6666666666667</v>
      </c>
      <c r="F3964" s="8">
        <v>828</v>
      </c>
      <c r="G3964" s="8">
        <v>0</v>
      </c>
      <c r="H3964" s="8">
        <v>0</v>
      </c>
      <c r="I3964" s="8">
        <v>0</v>
      </c>
      <c r="J3964" s="8">
        <v>0</v>
      </c>
      <c r="K3964" s="8">
        <v>0</v>
      </c>
      <c r="L3964" s="8">
        <v>794</v>
      </c>
      <c r="M3964" s="8">
        <f t="shared" si="213"/>
        <v>264.66666666666669</v>
      </c>
      <c r="N3964" s="8">
        <v>1</v>
      </c>
      <c r="O3964" s="8">
        <v>0</v>
      </c>
      <c r="P3964" s="8">
        <v>0</v>
      </c>
      <c r="Q3964" s="8">
        <v>2529</v>
      </c>
      <c r="R3964" s="8">
        <f t="shared" si="214"/>
        <v>843</v>
      </c>
      <c r="S3964" s="5">
        <v>1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0</v>
      </c>
      <c r="AC3964" s="5">
        <v>0</v>
      </c>
      <c r="AD3964" s="5">
        <v>0</v>
      </c>
      <c r="AE3964" s="8">
        <v>1304</v>
      </c>
      <c r="AF3964" s="5">
        <v>0</v>
      </c>
    </row>
    <row r="3965" spans="1:32" x14ac:dyDescent="0.25">
      <c r="A3965" s="2">
        <v>2009</v>
      </c>
      <c r="B3965" s="1" t="s">
        <v>29</v>
      </c>
      <c r="C3965" s="8">
        <v>3</v>
      </c>
      <c r="D3965" s="8">
        <v>171</v>
      </c>
      <c r="E3965" s="8">
        <f t="shared" si="212"/>
        <v>4750</v>
      </c>
      <c r="F3965" s="8">
        <v>1112</v>
      </c>
      <c r="G3965" s="8">
        <v>30</v>
      </c>
      <c r="H3965" s="8">
        <v>30</v>
      </c>
      <c r="I3965" s="8">
        <v>0</v>
      </c>
      <c r="J3965" s="8">
        <v>0</v>
      </c>
      <c r="K3965" s="8">
        <v>0</v>
      </c>
      <c r="L3965" s="8">
        <v>5</v>
      </c>
      <c r="M3965" s="8">
        <f t="shared" si="213"/>
        <v>1.6666666666666667</v>
      </c>
      <c r="N3965" s="8">
        <v>1</v>
      </c>
      <c r="O3965" s="8">
        <v>0</v>
      </c>
      <c r="P3965" s="8">
        <v>0</v>
      </c>
      <c r="Q3965" s="8">
        <v>228</v>
      </c>
      <c r="R3965" s="8">
        <f t="shared" si="214"/>
        <v>76</v>
      </c>
      <c r="S3965" s="5">
        <v>1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1</v>
      </c>
      <c r="AA3965" s="5">
        <v>1</v>
      </c>
      <c r="AB3965" s="5">
        <v>0</v>
      </c>
      <c r="AC3965" s="5">
        <v>1</v>
      </c>
      <c r="AD3965" s="5">
        <v>0</v>
      </c>
      <c r="AE3965" s="8">
        <v>343</v>
      </c>
      <c r="AF3965" s="5">
        <v>1</v>
      </c>
    </row>
    <row r="3966" spans="1:32" x14ac:dyDescent="0.25">
      <c r="A3966" s="2">
        <v>2009</v>
      </c>
      <c r="B3966" s="1" t="s">
        <v>29</v>
      </c>
      <c r="C3966" s="8">
        <v>6</v>
      </c>
      <c r="D3966" s="8">
        <v>313</v>
      </c>
      <c r="E3966" s="8">
        <f t="shared" si="212"/>
        <v>4347.2222222222217</v>
      </c>
      <c r="F3966" s="8">
        <v>1416</v>
      </c>
      <c r="G3966" s="8">
        <v>0</v>
      </c>
      <c r="H3966" s="8">
        <v>0</v>
      </c>
      <c r="I3966" s="8">
        <v>24</v>
      </c>
      <c r="J3966" s="8">
        <v>0</v>
      </c>
      <c r="K3966" s="8">
        <v>0</v>
      </c>
      <c r="L3966" s="8">
        <v>1880</v>
      </c>
      <c r="M3966" s="8">
        <f t="shared" si="213"/>
        <v>313.33333333333331</v>
      </c>
      <c r="N3966" s="8">
        <v>7</v>
      </c>
      <c r="O3966" s="8">
        <v>3</v>
      </c>
      <c r="P3966" s="8">
        <v>0</v>
      </c>
      <c r="Q3966" s="8">
        <v>1427</v>
      </c>
      <c r="R3966" s="8">
        <f t="shared" si="214"/>
        <v>237.83333333333334</v>
      </c>
      <c r="S3966" s="5">
        <v>1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0</v>
      </c>
      <c r="AC3966" s="5">
        <v>0</v>
      </c>
      <c r="AD3966" s="5">
        <v>0</v>
      </c>
      <c r="AE3966" s="8">
        <v>1262</v>
      </c>
      <c r="AF3966" s="5">
        <v>1</v>
      </c>
    </row>
    <row r="3967" spans="1:32" x14ac:dyDescent="0.25">
      <c r="A3967" s="2">
        <v>2009</v>
      </c>
      <c r="B3967" s="1" t="s">
        <v>29</v>
      </c>
      <c r="C3967" s="8">
        <v>45</v>
      </c>
      <c r="D3967" s="8">
        <v>2463</v>
      </c>
      <c r="E3967" s="8">
        <f t="shared" si="212"/>
        <v>4561.1111111111113</v>
      </c>
      <c r="F3967" s="8">
        <v>3121</v>
      </c>
      <c r="G3967" s="8">
        <v>220</v>
      </c>
      <c r="H3967" s="8">
        <v>160</v>
      </c>
      <c r="I3967" s="8">
        <v>0</v>
      </c>
      <c r="J3967" s="8">
        <v>0</v>
      </c>
      <c r="K3967" s="8">
        <v>0</v>
      </c>
      <c r="L3967" s="8">
        <v>120</v>
      </c>
      <c r="M3967" s="8">
        <f t="shared" si="213"/>
        <v>2.6666666666666665</v>
      </c>
      <c r="N3967" s="8">
        <v>8</v>
      </c>
      <c r="O3967" s="8">
        <v>2</v>
      </c>
      <c r="P3967" s="8">
        <v>1</v>
      </c>
      <c r="Q3967" s="8">
        <v>4137</v>
      </c>
      <c r="R3967" s="8">
        <f t="shared" si="214"/>
        <v>91.933333333333337</v>
      </c>
      <c r="S3967" s="5">
        <v>1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1</v>
      </c>
      <c r="AA3967" s="5">
        <v>0</v>
      </c>
      <c r="AB3967" s="5">
        <v>0</v>
      </c>
      <c r="AC3967" s="5">
        <v>1</v>
      </c>
      <c r="AD3967" s="5">
        <v>0</v>
      </c>
      <c r="AE3967" s="8">
        <v>6060</v>
      </c>
      <c r="AF3967" s="5">
        <v>0</v>
      </c>
    </row>
    <row r="3968" spans="1:32" x14ac:dyDescent="0.25">
      <c r="A3968" s="2">
        <v>2009</v>
      </c>
      <c r="B3968" s="1" t="s">
        <v>30</v>
      </c>
      <c r="C3968" s="8">
        <v>18</v>
      </c>
      <c r="D3968" s="8">
        <v>1281</v>
      </c>
      <c r="E3968" s="8">
        <f t="shared" si="212"/>
        <v>5930.5555555555557</v>
      </c>
      <c r="F3968" s="8">
        <v>2230</v>
      </c>
      <c r="G3968" s="8">
        <v>0</v>
      </c>
      <c r="H3968" s="8">
        <v>0</v>
      </c>
      <c r="I3968" s="8">
        <v>0</v>
      </c>
      <c r="J3968" s="8">
        <v>0</v>
      </c>
      <c r="K3968" s="8">
        <v>0</v>
      </c>
      <c r="L3968" s="8">
        <v>755</v>
      </c>
      <c r="M3968" s="8">
        <f t="shared" si="213"/>
        <v>41.944444444444443</v>
      </c>
      <c r="N3968" s="8">
        <v>2</v>
      </c>
      <c r="O3968" s="8">
        <v>1</v>
      </c>
      <c r="P3968" s="8">
        <v>1</v>
      </c>
      <c r="Q3968" s="8">
        <v>5705</v>
      </c>
      <c r="R3968" s="8">
        <f t="shared" si="214"/>
        <v>316.94444444444446</v>
      </c>
      <c r="S3968" s="5">
        <v>1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1</v>
      </c>
      <c r="AA3968" s="5">
        <v>0</v>
      </c>
      <c r="AB3968" s="5">
        <v>0</v>
      </c>
      <c r="AC3968" s="5">
        <v>1</v>
      </c>
      <c r="AD3968" s="5">
        <v>0</v>
      </c>
      <c r="AE3968" s="8">
        <v>2524</v>
      </c>
      <c r="AF3968" s="5">
        <v>0</v>
      </c>
    </row>
    <row r="3969" spans="1:32" x14ac:dyDescent="0.25">
      <c r="A3969" s="2">
        <v>2009</v>
      </c>
      <c r="B3969" s="1" t="s">
        <v>30</v>
      </c>
      <c r="C3969" s="8">
        <v>56</v>
      </c>
      <c r="D3969" s="8">
        <v>3964</v>
      </c>
      <c r="E3969" s="8">
        <f t="shared" ref="E3969:E4021" si="215">D3969/C3969*1000/12</f>
        <v>5898.8095238095239</v>
      </c>
      <c r="F3969" s="8">
        <v>4536</v>
      </c>
      <c r="G3969" s="8">
        <v>433</v>
      </c>
      <c r="H3969" s="8">
        <v>201</v>
      </c>
      <c r="I3969" s="8">
        <v>0</v>
      </c>
      <c r="J3969" s="8">
        <v>0</v>
      </c>
      <c r="K3969" s="8">
        <v>0</v>
      </c>
      <c r="L3969" s="8">
        <v>5302</v>
      </c>
      <c r="M3969" s="8">
        <f t="shared" si="213"/>
        <v>94.678571428571431</v>
      </c>
      <c r="N3969" s="8">
        <v>15</v>
      </c>
      <c r="O3969" s="8">
        <v>5</v>
      </c>
      <c r="P3969" s="8">
        <v>2</v>
      </c>
      <c r="Q3969" s="8">
        <v>32308</v>
      </c>
      <c r="R3969" s="8">
        <f t="shared" si="214"/>
        <v>576.92857142857144</v>
      </c>
      <c r="S3969" s="5">
        <v>1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1</v>
      </c>
      <c r="AA3969" s="5">
        <v>0</v>
      </c>
      <c r="AB3969" s="5">
        <v>0</v>
      </c>
      <c r="AC3969" s="5">
        <v>1</v>
      </c>
      <c r="AD3969" s="5">
        <v>0</v>
      </c>
      <c r="AE3969" s="8">
        <v>16894</v>
      </c>
      <c r="AF3969" s="5">
        <v>1</v>
      </c>
    </row>
    <row r="3970" spans="1:32" x14ac:dyDescent="0.25">
      <c r="A3970" s="2">
        <v>2009</v>
      </c>
      <c r="B3970" s="1" t="s">
        <v>30</v>
      </c>
      <c r="C3970" s="8">
        <v>65</v>
      </c>
      <c r="D3970" s="8">
        <v>3711</v>
      </c>
      <c r="E3970" s="8">
        <f t="shared" si="215"/>
        <v>4757.6923076923076</v>
      </c>
      <c r="F3970" s="8">
        <v>1997</v>
      </c>
      <c r="G3970" s="8">
        <v>521</v>
      </c>
      <c r="H3970" s="8">
        <v>264</v>
      </c>
      <c r="I3970" s="8">
        <v>48</v>
      </c>
      <c r="J3970" s="8">
        <v>0</v>
      </c>
      <c r="K3970" s="8">
        <v>0</v>
      </c>
      <c r="L3970" s="8">
        <v>2538</v>
      </c>
      <c r="M3970" s="8">
        <f t="shared" si="213"/>
        <v>39.04615384615385</v>
      </c>
      <c r="N3970" s="8">
        <v>9</v>
      </c>
      <c r="O3970" s="8">
        <v>5</v>
      </c>
      <c r="P3970" s="8">
        <v>1</v>
      </c>
      <c r="Q3970" s="8">
        <v>17232</v>
      </c>
      <c r="R3970" s="8">
        <f t="shared" si="214"/>
        <v>265.10769230769233</v>
      </c>
      <c r="S3970" s="5">
        <v>1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1</v>
      </c>
      <c r="AA3970" s="5">
        <v>1</v>
      </c>
      <c r="AB3970" s="5">
        <v>0</v>
      </c>
      <c r="AC3970" s="5">
        <v>1</v>
      </c>
      <c r="AD3970" s="5">
        <v>0</v>
      </c>
      <c r="AE3970" s="8">
        <v>7489</v>
      </c>
      <c r="AF3970" s="5">
        <v>1</v>
      </c>
    </row>
    <row r="3971" spans="1:32" x14ac:dyDescent="0.25">
      <c r="A3971" s="2">
        <v>2009</v>
      </c>
      <c r="B3971" s="1" t="s">
        <v>30</v>
      </c>
      <c r="C3971" s="8">
        <v>25</v>
      </c>
      <c r="D3971" s="8">
        <v>1805</v>
      </c>
      <c r="E3971" s="8">
        <f t="shared" si="215"/>
        <v>6016.666666666667</v>
      </c>
      <c r="F3971" s="8">
        <v>2485</v>
      </c>
      <c r="G3971" s="8">
        <v>280</v>
      </c>
      <c r="H3971" s="8">
        <v>80</v>
      </c>
      <c r="I3971" s="8">
        <v>0</v>
      </c>
      <c r="J3971" s="8">
        <v>0</v>
      </c>
      <c r="K3971" s="8">
        <v>0</v>
      </c>
      <c r="L3971" s="8">
        <v>2225</v>
      </c>
      <c r="M3971" s="8">
        <f t="shared" si="213"/>
        <v>89</v>
      </c>
      <c r="N3971" s="8">
        <v>8</v>
      </c>
      <c r="O3971" s="8">
        <v>3</v>
      </c>
      <c r="P3971" s="8">
        <v>1</v>
      </c>
      <c r="Q3971" s="8">
        <v>35718</v>
      </c>
      <c r="R3971" s="8">
        <f t="shared" si="214"/>
        <v>1428.72</v>
      </c>
      <c r="S3971" s="5">
        <v>1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1</v>
      </c>
      <c r="AA3971" s="5">
        <v>0</v>
      </c>
      <c r="AB3971" s="5">
        <v>0</v>
      </c>
      <c r="AC3971" s="5">
        <v>1</v>
      </c>
      <c r="AD3971" s="5">
        <v>0</v>
      </c>
      <c r="AE3971" s="8">
        <v>7408</v>
      </c>
      <c r="AF3971" s="5">
        <v>0</v>
      </c>
    </row>
    <row r="3972" spans="1:32" x14ac:dyDescent="0.25">
      <c r="A3972" s="2">
        <v>2009</v>
      </c>
      <c r="B3972" s="1" t="s">
        <v>30</v>
      </c>
      <c r="C3972" s="8">
        <v>7</v>
      </c>
      <c r="D3972" s="8">
        <v>374</v>
      </c>
      <c r="E3972" s="8">
        <f t="shared" si="215"/>
        <v>4452.3809523809523</v>
      </c>
      <c r="F3972" s="8">
        <v>657</v>
      </c>
      <c r="G3972" s="8">
        <v>72</v>
      </c>
      <c r="H3972" s="8">
        <v>0</v>
      </c>
      <c r="I3972" s="8">
        <v>34</v>
      </c>
      <c r="J3972" s="8">
        <v>0</v>
      </c>
      <c r="K3972" s="8">
        <v>0</v>
      </c>
      <c r="L3972" s="8">
        <v>1606</v>
      </c>
      <c r="M3972" s="8">
        <f t="shared" si="213"/>
        <v>229.42857142857142</v>
      </c>
      <c r="N3972" s="8">
        <v>1</v>
      </c>
      <c r="O3972" s="8">
        <v>0</v>
      </c>
      <c r="P3972" s="8">
        <v>0</v>
      </c>
      <c r="Q3972" s="8">
        <v>17932</v>
      </c>
      <c r="R3972" s="8">
        <f t="shared" si="214"/>
        <v>2561.7142857142858</v>
      </c>
      <c r="S3972" s="5">
        <v>1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1</v>
      </c>
      <c r="AA3972" s="5">
        <v>1</v>
      </c>
      <c r="AB3972" s="5">
        <v>0</v>
      </c>
      <c r="AC3972" s="5">
        <v>0</v>
      </c>
      <c r="AD3972" s="5">
        <v>0</v>
      </c>
      <c r="AE3972" s="8">
        <v>3777</v>
      </c>
      <c r="AF3972" s="5">
        <v>0</v>
      </c>
    </row>
    <row r="3973" spans="1:32" x14ac:dyDescent="0.25">
      <c r="A3973" s="2">
        <v>2009</v>
      </c>
      <c r="B3973" s="1" t="s">
        <v>33</v>
      </c>
      <c r="C3973" s="8">
        <v>36</v>
      </c>
      <c r="D3973" s="8">
        <v>1865</v>
      </c>
      <c r="E3973" s="8">
        <f t="shared" si="215"/>
        <v>4317.1296296296296</v>
      </c>
      <c r="F3973" s="8">
        <v>3475</v>
      </c>
      <c r="G3973" s="8">
        <v>239</v>
      </c>
      <c r="H3973" s="8">
        <v>100</v>
      </c>
      <c r="I3973" s="8">
        <v>4</v>
      </c>
      <c r="J3973" s="8">
        <v>0</v>
      </c>
      <c r="K3973" s="8">
        <v>0</v>
      </c>
      <c r="L3973" s="8">
        <v>4024</v>
      </c>
      <c r="M3973" s="8">
        <f t="shared" si="213"/>
        <v>111.77777777777777</v>
      </c>
      <c r="N3973" s="8">
        <v>11</v>
      </c>
      <c r="O3973" s="8">
        <v>2</v>
      </c>
      <c r="P3973" s="8">
        <v>1</v>
      </c>
      <c r="Q3973" s="8">
        <v>11853</v>
      </c>
      <c r="R3973" s="8">
        <f t="shared" si="214"/>
        <v>329.25</v>
      </c>
      <c r="S3973" s="5">
        <v>1</v>
      </c>
      <c r="T3973" s="5">
        <v>0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  <c r="Z3973" s="5">
        <v>1</v>
      </c>
      <c r="AA3973" s="5">
        <v>1</v>
      </c>
      <c r="AB3973" s="5">
        <v>0</v>
      </c>
      <c r="AC3973" s="5">
        <v>1</v>
      </c>
      <c r="AD3973" s="5">
        <v>0</v>
      </c>
      <c r="AE3973" s="8">
        <v>3785</v>
      </c>
      <c r="AF3973" s="5">
        <v>0</v>
      </c>
    </row>
    <row r="3974" spans="1:32" x14ac:dyDescent="0.25">
      <c r="A3974" s="2">
        <v>2009</v>
      </c>
      <c r="B3974" s="1" t="s">
        <v>33</v>
      </c>
      <c r="C3974" s="8">
        <v>126</v>
      </c>
      <c r="D3974" s="8">
        <v>8612</v>
      </c>
      <c r="E3974" s="8">
        <f t="shared" si="215"/>
        <v>5695.7671957671964</v>
      </c>
      <c r="F3974" s="8">
        <v>5430</v>
      </c>
      <c r="G3974" s="8">
        <v>1131</v>
      </c>
      <c r="H3974" s="8">
        <v>486</v>
      </c>
      <c r="I3974" s="8">
        <v>0</v>
      </c>
      <c r="J3974" s="8">
        <v>0</v>
      </c>
      <c r="K3974" s="8">
        <v>0</v>
      </c>
      <c r="L3974" s="8">
        <v>6634</v>
      </c>
      <c r="M3974" s="8">
        <f t="shared" si="213"/>
        <v>52.650793650793652</v>
      </c>
      <c r="N3974" s="8">
        <v>18</v>
      </c>
      <c r="O3974" s="8">
        <v>6</v>
      </c>
      <c r="P3974" s="8">
        <v>2</v>
      </c>
      <c r="Q3974" s="8">
        <v>37341</v>
      </c>
      <c r="R3974" s="8">
        <f t="shared" si="214"/>
        <v>296.35714285714283</v>
      </c>
      <c r="S3974" s="5">
        <v>1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1</v>
      </c>
      <c r="AA3974" s="5">
        <v>0</v>
      </c>
      <c r="AB3974" s="5">
        <v>0</v>
      </c>
      <c r="AC3974" s="5">
        <v>1</v>
      </c>
      <c r="AD3974" s="5">
        <v>0</v>
      </c>
      <c r="AE3974" s="8">
        <v>16958</v>
      </c>
      <c r="AF3974" s="5">
        <v>0</v>
      </c>
    </row>
    <row r="3975" spans="1:32" x14ac:dyDescent="0.25">
      <c r="A3975" s="2">
        <v>2009</v>
      </c>
      <c r="B3975" s="1" t="s">
        <v>31</v>
      </c>
      <c r="C3975" s="8">
        <v>47</v>
      </c>
      <c r="D3975" s="8">
        <v>3430</v>
      </c>
      <c r="E3975" s="8">
        <f t="shared" si="215"/>
        <v>6081.5602836879434</v>
      </c>
      <c r="F3975" s="8">
        <v>0</v>
      </c>
      <c r="G3975" s="8">
        <v>0</v>
      </c>
      <c r="H3975" s="8">
        <v>0</v>
      </c>
      <c r="I3975" s="8">
        <v>0</v>
      </c>
      <c r="J3975" s="8">
        <v>33</v>
      </c>
      <c r="K3975" s="8">
        <v>14.6</v>
      </c>
      <c r="L3975" s="8">
        <v>326</v>
      </c>
      <c r="M3975" s="8">
        <f t="shared" si="213"/>
        <v>6.9361702127659575</v>
      </c>
      <c r="N3975" s="8">
        <v>4</v>
      </c>
      <c r="O3975" s="8">
        <v>0</v>
      </c>
      <c r="P3975" s="8">
        <v>0</v>
      </c>
      <c r="Q3975" s="8">
        <v>20221</v>
      </c>
      <c r="R3975" s="8">
        <f t="shared" si="214"/>
        <v>430.2340425531915</v>
      </c>
      <c r="S3975" s="5">
        <v>0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1</v>
      </c>
      <c r="AC3975" s="5">
        <v>0</v>
      </c>
      <c r="AD3975" s="5">
        <v>1</v>
      </c>
      <c r="AE3975" s="8">
        <v>22941</v>
      </c>
      <c r="AF3975" s="5">
        <v>0</v>
      </c>
    </row>
    <row r="3976" spans="1:32" x14ac:dyDescent="0.25">
      <c r="A3976" s="2">
        <v>2009</v>
      </c>
      <c r="B3976" s="1" t="s">
        <v>31</v>
      </c>
      <c r="C3976" s="8">
        <v>75</v>
      </c>
      <c r="D3976" s="8">
        <v>11512</v>
      </c>
      <c r="E3976" s="8">
        <f t="shared" si="215"/>
        <v>12791.111111111111</v>
      </c>
      <c r="F3976" s="8">
        <v>3550</v>
      </c>
      <c r="G3976" s="8">
        <v>0</v>
      </c>
      <c r="H3976" s="8">
        <v>0</v>
      </c>
      <c r="I3976" s="8">
        <v>0</v>
      </c>
      <c r="J3976" s="8">
        <v>0</v>
      </c>
      <c r="K3976" s="8">
        <v>0</v>
      </c>
      <c r="L3976" s="8">
        <v>4085</v>
      </c>
      <c r="M3976" s="8">
        <f t="shared" si="213"/>
        <v>54.466666666666669</v>
      </c>
      <c r="N3976" s="8">
        <v>12</v>
      </c>
      <c r="O3976" s="8">
        <v>4</v>
      </c>
      <c r="P3976" s="8">
        <v>0</v>
      </c>
      <c r="Q3976" s="8">
        <v>57943</v>
      </c>
      <c r="R3976" s="8">
        <f t="shared" si="214"/>
        <v>772.57333333333338</v>
      </c>
      <c r="S3976" s="5">
        <v>1</v>
      </c>
      <c r="T3976" s="5">
        <v>1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8">
        <v>41020</v>
      </c>
      <c r="AF3976" s="5">
        <v>1</v>
      </c>
    </row>
    <row r="3977" spans="1:32" x14ac:dyDescent="0.25">
      <c r="A3977" s="2">
        <v>2009</v>
      </c>
      <c r="B3977" s="1" t="s">
        <v>29</v>
      </c>
      <c r="C3977" s="8">
        <v>37</v>
      </c>
      <c r="D3977" s="8">
        <v>4655</v>
      </c>
      <c r="E3977" s="8">
        <f t="shared" si="215"/>
        <v>10484.234234234234</v>
      </c>
      <c r="F3977" s="8">
        <v>2052</v>
      </c>
      <c r="G3977" s="8">
        <v>0</v>
      </c>
      <c r="H3977" s="8">
        <v>0</v>
      </c>
      <c r="I3977" s="8">
        <v>0</v>
      </c>
      <c r="J3977" s="8">
        <v>0</v>
      </c>
      <c r="K3977" s="8">
        <v>0</v>
      </c>
      <c r="L3977" s="8">
        <v>2153</v>
      </c>
      <c r="M3977" s="8">
        <f t="shared" si="213"/>
        <v>58.189189189189186</v>
      </c>
      <c r="N3977" s="8">
        <v>8</v>
      </c>
      <c r="O3977" s="8">
        <v>1</v>
      </c>
      <c r="P3977" s="8">
        <v>0</v>
      </c>
      <c r="Q3977" s="8">
        <v>23809</v>
      </c>
      <c r="R3977" s="8">
        <f t="shared" si="214"/>
        <v>643.48648648648646</v>
      </c>
      <c r="S3977" s="5">
        <v>1</v>
      </c>
      <c r="T3977" s="5">
        <v>1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8">
        <v>17963</v>
      </c>
      <c r="AF3977" s="5">
        <v>1</v>
      </c>
    </row>
    <row r="3978" spans="1:32" x14ac:dyDescent="0.25">
      <c r="A3978" s="2">
        <v>2009</v>
      </c>
      <c r="B3978" s="1" t="s">
        <v>29</v>
      </c>
      <c r="C3978" s="8">
        <v>5</v>
      </c>
      <c r="D3978" s="8">
        <v>150</v>
      </c>
      <c r="E3978" s="8">
        <f t="shared" si="215"/>
        <v>2500</v>
      </c>
      <c r="F3978" s="8">
        <v>284</v>
      </c>
      <c r="G3978" s="8">
        <v>0</v>
      </c>
      <c r="H3978" s="8">
        <v>0</v>
      </c>
      <c r="I3978" s="8">
        <v>0</v>
      </c>
      <c r="J3978" s="8">
        <v>0</v>
      </c>
      <c r="K3978" s="8">
        <v>0</v>
      </c>
      <c r="L3978" s="8">
        <v>210</v>
      </c>
      <c r="M3978" s="8">
        <f t="shared" si="213"/>
        <v>42</v>
      </c>
      <c r="N3978" s="8">
        <v>2</v>
      </c>
      <c r="O3978" s="8">
        <v>1</v>
      </c>
      <c r="P3978" s="8">
        <v>0</v>
      </c>
      <c r="Q3978" s="8">
        <v>185</v>
      </c>
      <c r="R3978" s="8">
        <f t="shared" si="214"/>
        <v>37</v>
      </c>
      <c r="S3978" s="5">
        <v>1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0</v>
      </c>
      <c r="AC3978" s="5">
        <v>0</v>
      </c>
      <c r="AD3978" s="5">
        <v>0</v>
      </c>
      <c r="AE3978" s="8">
        <v>700</v>
      </c>
      <c r="AF3978" s="5">
        <v>1</v>
      </c>
    </row>
    <row r="3979" spans="1:32" x14ac:dyDescent="0.25">
      <c r="A3979" s="2">
        <v>2009</v>
      </c>
      <c r="B3979" s="1" t="s">
        <v>29</v>
      </c>
      <c r="C3979" s="8">
        <v>19</v>
      </c>
      <c r="D3979" s="8">
        <v>1052</v>
      </c>
      <c r="E3979" s="8">
        <f t="shared" si="215"/>
        <v>4614.0350877192986</v>
      </c>
      <c r="F3979" s="8">
        <v>2867</v>
      </c>
      <c r="G3979" s="8">
        <v>0</v>
      </c>
      <c r="H3979" s="8">
        <v>0</v>
      </c>
      <c r="I3979" s="8">
        <v>0</v>
      </c>
      <c r="J3979" s="8">
        <v>0</v>
      </c>
      <c r="K3979" s="8">
        <v>0</v>
      </c>
      <c r="L3979" s="8">
        <v>1461</v>
      </c>
      <c r="M3979" s="8">
        <f t="shared" si="213"/>
        <v>76.89473684210526</v>
      </c>
      <c r="N3979" s="8">
        <v>9</v>
      </c>
      <c r="O3979" s="8">
        <v>2</v>
      </c>
      <c r="P3979" s="8">
        <v>0</v>
      </c>
      <c r="Q3979" s="8">
        <v>4077</v>
      </c>
      <c r="R3979" s="8">
        <f t="shared" si="214"/>
        <v>214.57894736842104</v>
      </c>
      <c r="S3979" s="5">
        <v>1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0</v>
      </c>
      <c r="AC3979" s="5">
        <v>0</v>
      </c>
      <c r="AD3979" s="5">
        <v>0</v>
      </c>
      <c r="AE3979" s="8">
        <v>13120</v>
      </c>
      <c r="AF3979" s="5">
        <v>1</v>
      </c>
    </row>
    <row r="3980" spans="1:32" x14ac:dyDescent="0.25">
      <c r="A3980" s="2">
        <v>2009</v>
      </c>
      <c r="B3980" s="1" t="s">
        <v>29</v>
      </c>
      <c r="C3980" s="8">
        <v>14</v>
      </c>
      <c r="D3980" s="8">
        <v>804</v>
      </c>
      <c r="E3980" s="8">
        <f t="shared" si="215"/>
        <v>4785.7142857142853</v>
      </c>
      <c r="F3980" s="8">
        <v>997</v>
      </c>
      <c r="G3980" s="8">
        <v>4</v>
      </c>
      <c r="H3980" s="8">
        <v>0</v>
      </c>
      <c r="I3980" s="8">
        <v>29</v>
      </c>
      <c r="J3980" s="8">
        <v>0</v>
      </c>
      <c r="K3980" s="8">
        <v>0</v>
      </c>
      <c r="L3980" s="8">
        <v>2825</v>
      </c>
      <c r="M3980" s="8">
        <f t="shared" si="213"/>
        <v>201.78571428571428</v>
      </c>
      <c r="N3980" s="8">
        <v>10</v>
      </c>
      <c r="O3980" s="8">
        <v>4</v>
      </c>
      <c r="P3980" s="8">
        <v>0</v>
      </c>
      <c r="Q3980" s="8">
        <v>9879</v>
      </c>
      <c r="R3980" s="8">
        <f t="shared" si="214"/>
        <v>705.64285714285711</v>
      </c>
      <c r="S3980" s="5">
        <v>1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1</v>
      </c>
      <c r="AA3980" s="5">
        <v>1</v>
      </c>
      <c r="AB3980" s="5">
        <v>0</v>
      </c>
      <c r="AC3980" s="5">
        <v>0</v>
      </c>
      <c r="AD3980" s="5">
        <v>0</v>
      </c>
      <c r="AE3980" s="8">
        <v>4772</v>
      </c>
      <c r="AF3980" s="5">
        <v>1</v>
      </c>
    </row>
    <row r="3981" spans="1:32" x14ac:dyDescent="0.25">
      <c r="A3981" s="2">
        <v>2009</v>
      </c>
      <c r="B3981" s="1" t="s">
        <v>29</v>
      </c>
      <c r="C3981" s="8">
        <v>23</v>
      </c>
      <c r="D3981" s="8">
        <v>1542</v>
      </c>
      <c r="E3981" s="8">
        <f t="shared" si="215"/>
        <v>5586.9565217391309</v>
      </c>
      <c r="F3981" s="8">
        <v>3785</v>
      </c>
      <c r="G3981" s="8">
        <v>96</v>
      </c>
      <c r="H3981" s="8">
        <v>52</v>
      </c>
      <c r="I3981" s="8">
        <v>0</v>
      </c>
      <c r="J3981" s="8">
        <v>0</v>
      </c>
      <c r="K3981" s="8">
        <v>0</v>
      </c>
      <c r="L3981" s="8">
        <v>2902</v>
      </c>
      <c r="M3981" s="8">
        <f t="shared" si="213"/>
        <v>126.17391304347827</v>
      </c>
      <c r="N3981" s="8">
        <v>6</v>
      </c>
      <c r="O3981" s="8">
        <v>1</v>
      </c>
      <c r="P3981" s="8">
        <v>1</v>
      </c>
      <c r="Q3981" s="8">
        <v>18113</v>
      </c>
      <c r="R3981" s="8">
        <f t="shared" si="214"/>
        <v>787.52173913043475</v>
      </c>
      <c r="S3981" s="5">
        <v>1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1</v>
      </c>
      <c r="AA3981" s="5">
        <v>0</v>
      </c>
      <c r="AB3981" s="5">
        <v>0</v>
      </c>
      <c r="AC3981" s="5">
        <v>1</v>
      </c>
      <c r="AD3981" s="5">
        <v>0</v>
      </c>
      <c r="AE3981" s="8">
        <v>9757</v>
      </c>
      <c r="AF3981" s="5">
        <v>1</v>
      </c>
    </row>
    <row r="3982" spans="1:32" x14ac:dyDescent="0.25">
      <c r="A3982" s="2">
        <v>2009</v>
      </c>
      <c r="B3982" s="1" t="s">
        <v>29</v>
      </c>
      <c r="C3982" s="8">
        <v>20</v>
      </c>
      <c r="D3982" s="8">
        <v>1432</v>
      </c>
      <c r="E3982" s="8">
        <f t="shared" si="215"/>
        <v>5966.666666666667</v>
      </c>
      <c r="F3982" s="8">
        <v>3690</v>
      </c>
      <c r="G3982" s="8">
        <v>71</v>
      </c>
      <c r="H3982" s="8">
        <v>46</v>
      </c>
      <c r="I3982" s="8">
        <v>0</v>
      </c>
      <c r="J3982" s="8">
        <v>0</v>
      </c>
      <c r="K3982" s="8">
        <v>0</v>
      </c>
      <c r="L3982" s="8">
        <v>3676</v>
      </c>
      <c r="M3982" s="8">
        <f t="shared" si="213"/>
        <v>183.8</v>
      </c>
      <c r="N3982" s="8">
        <v>15</v>
      </c>
      <c r="O3982" s="8">
        <v>2</v>
      </c>
      <c r="P3982" s="8">
        <v>0</v>
      </c>
      <c r="Q3982" s="8">
        <v>14880</v>
      </c>
      <c r="R3982" s="8">
        <f t="shared" si="214"/>
        <v>744</v>
      </c>
      <c r="S3982" s="5">
        <v>1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1</v>
      </c>
      <c r="AA3982" s="5">
        <v>0</v>
      </c>
      <c r="AB3982" s="5">
        <v>0</v>
      </c>
      <c r="AC3982" s="5">
        <v>1</v>
      </c>
      <c r="AD3982" s="5">
        <v>0</v>
      </c>
      <c r="AE3982" s="8">
        <v>12520</v>
      </c>
      <c r="AF3982" s="5">
        <v>1</v>
      </c>
    </row>
    <row r="3983" spans="1:32" x14ac:dyDescent="0.25">
      <c r="A3983" s="2">
        <v>2009</v>
      </c>
      <c r="B3983" s="1" t="s">
        <v>29</v>
      </c>
      <c r="C3983" s="8">
        <v>9</v>
      </c>
      <c r="D3983" s="8">
        <v>693</v>
      </c>
      <c r="E3983" s="8">
        <f t="shared" si="215"/>
        <v>6416.666666666667</v>
      </c>
      <c r="F3983" s="8">
        <v>1140</v>
      </c>
      <c r="G3983" s="8">
        <v>0</v>
      </c>
      <c r="H3983" s="8">
        <v>0</v>
      </c>
      <c r="I3983" s="8">
        <v>0</v>
      </c>
      <c r="J3983" s="8">
        <v>0</v>
      </c>
      <c r="K3983" s="8">
        <v>0</v>
      </c>
      <c r="L3983" s="8">
        <v>2550</v>
      </c>
      <c r="M3983" s="8">
        <f t="shared" si="213"/>
        <v>283.33333333333331</v>
      </c>
      <c r="N3983" s="8">
        <v>8</v>
      </c>
      <c r="O3983" s="8">
        <v>0</v>
      </c>
      <c r="P3983" s="8">
        <v>0</v>
      </c>
      <c r="Q3983" s="8">
        <v>13532</v>
      </c>
      <c r="R3983" s="8">
        <f t="shared" si="214"/>
        <v>1503.5555555555557</v>
      </c>
      <c r="S3983" s="5">
        <v>1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0</v>
      </c>
      <c r="AC3983" s="5">
        <v>0</v>
      </c>
      <c r="AD3983" s="5">
        <v>0</v>
      </c>
      <c r="AE3983" s="8">
        <v>4396</v>
      </c>
      <c r="AF3983" s="5">
        <v>1</v>
      </c>
    </row>
    <row r="3984" spans="1:32" x14ac:dyDescent="0.25">
      <c r="A3984" s="2">
        <v>2009</v>
      </c>
      <c r="B3984" s="1" t="s">
        <v>29</v>
      </c>
      <c r="C3984" s="8">
        <v>108</v>
      </c>
      <c r="D3984" s="8">
        <v>2469</v>
      </c>
      <c r="E3984" s="8">
        <f t="shared" si="215"/>
        <v>1905.0925925925924</v>
      </c>
      <c r="F3984" s="8">
        <v>3688</v>
      </c>
      <c r="G3984" s="8">
        <v>294</v>
      </c>
      <c r="H3984" s="8">
        <v>159</v>
      </c>
      <c r="I3984" s="8">
        <v>127</v>
      </c>
      <c r="J3984" s="8">
        <v>0</v>
      </c>
      <c r="K3984" s="8">
        <v>0</v>
      </c>
      <c r="L3984" s="8">
        <v>1115</v>
      </c>
      <c r="M3984" s="8">
        <f t="shared" si="213"/>
        <v>10.324074074074074</v>
      </c>
      <c r="N3984" s="8">
        <v>0</v>
      </c>
      <c r="O3984" s="8">
        <v>1</v>
      </c>
      <c r="P3984" s="8">
        <v>0</v>
      </c>
      <c r="Q3984" s="8">
        <v>5818</v>
      </c>
      <c r="R3984" s="8">
        <f t="shared" si="214"/>
        <v>53.870370370370374</v>
      </c>
      <c r="S3984" s="5">
        <v>1</v>
      </c>
      <c r="T3984" s="5">
        <v>0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  <c r="Z3984" s="5">
        <v>1</v>
      </c>
      <c r="AA3984" s="5">
        <v>1</v>
      </c>
      <c r="AB3984" s="5">
        <v>0</v>
      </c>
      <c r="AC3984" s="5">
        <v>1</v>
      </c>
      <c r="AD3984" s="5">
        <v>0</v>
      </c>
      <c r="AE3984" s="8">
        <v>22043</v>
      </c>
      <c r="AF3984" s="5">
        <v>0</v>
      </c>
    </row>
    <row r="3985" spans="1:32" x14ac:dyDescent="0.25">
      <c r="A3985" s="2">
        <v>2009</v>
      </c>
      <c r="B3985" s="1" t="s">
        <v>30</v>
      </c>
      <c r="C3985" s="8">
        <v>54</v>
      </c>
      <c r="D3985" s="8">
        <v>3396</v>
      </c>
      <c r="E3985" s="8">
        <f t="shared" si="215"/>
        <v>5240.74074074074</v>
      </c>
      <c r="F3985" s="8">
        <v>4071</v>
      </c>
      <c r="G3985" s="8">
        <v>354</v>
      </c>
      <c r="H3985" s="8">
        <v>235</v>
      </c>
      <c r="I3985" s="8">
        <v>0</v>
      </c>
      <c r="J3985" s="8">
        <v>0</v>
      </c>
      <c r="K3985" s="8">
        <v>0</v>
      </c>
      <c r="L3985" s="8">
        <v>7219</v>
      </c>
      <c r="M3985" s="8">
        <f t="shared" si="213"/>
        <v>133.68518518518519</v>
      </c>
      <c r="N3985" s="8">
        <v>21</v>
      </c>
      <c r="O3985" s="8">
        <v>5</v>
      </c>
      <c r="P3985" s="8">
        <v>0</v>
      </c>
      <c r="Q3985" s="8">
        <v>29185</v>
      </c>
      <c r="R3985" s="8">
        <f t="shared" si="214"/>
        <v>540.46296296296293</v>
      </c>
      <c r="S3985" s="5">
        <v>1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1</v>
      </c>
      <c r="AA3985" s="5">
        <v>0</v>
      </c>
      <c r="AB3985" s="5">
        <v>0</v>
      </c>
      <c r="AC3985" s="5">
        <v>1</v>
      </c>
      <c r="AD3985" s="5">
        <v>0</v>
      </c>
      <c r="AE3985" s="8">
        <v>12554</v>
      </c>
      <c r="AF3985" s="5">
        <v>0</v>
      </c>
    </row>
    <row r="3986" spans="1:32" x14ac:dyDescent="0.25">
      <c r="A3986" s="2">
        <v>2009</v>
      </c>
      <c r="B3986" s="1" t="s">
        <v>30</v>
      </c>
      <c r="C3986" s="8">
        <v>25</v>
      </c>
      <c r="D3986" s="8">
        <v>1791</v>
      </c>
      <c r="E3986" s="8">
        <f t="shared" si="215"/>
        <v>5970</v>
      </c>
      <c r="F3986" s="8">
        <v>1786</v>
      </c>
      <c r="G3986" s="8">
        <v>134</v>
      </c>
      <c r="H3986" s="8">
        <v>0</v>
      </c>
      <c r="I3986" s="8">
        <v>0</v>
      </c>
      <c r="J3986" s="8">
        <v>0</v>
      </c>
      <c r="K3986" s="8">
        <v>0</v>
      </c>
      <c r="L3986" s="8">
        <v>2618</v>
      </c>
      <c r="M3986" s="8">
        <f t="shared" si="213"/>
        <v>104.72</v>
      </c>
      <c r="N3986" s="8">
        <v>9</v>
      </c>
      <c r="O3986" s="8">
        <v>2</v>
      </c>
      <c r="P3986" s="8">
        <v>0</v>
      </c>
      <c r="Q3986" s="8">
        <v>14219</v>
      </c>
      <c r="R3986" s="8">
        <f t="shared" si="214"/>
        <v>568.76</v>
      </c>
      <c r="S3986" s="5">
        <v>1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1</v>
      </c>
      <c r="AA3986" s="5">
        <v>0</v>
      </c>
      <c r="AB3986" s="5">
        <v>0</v>
      </c>
      <c r="AC3986" s="5">
        <v>0</v>
      </c>
      <c r="AD3986" s="5">
        <v>0</v>
      </c>
      <c r="AE3986" s="8">
        <v>6486</v>
      </c>
      <c r="AF3986" s="5">
        <v>1</v>
      </c>
    </row>
    <row r="3987" spans="1:32" x14ac:dyDescent="0.25">
      <c r="A3987" s="2">
        <v>2009</v>
      </c>
      <c r="B3987" s="1" t="s">
        <v>30</v>
      </c>
      <c r="C3987" s="8">
        <v>46</v>
      </c>
      <c r="D3987" s="8">
        <v>3623</v>
      </c>
      <c r="E3987" s="8">
        <f t="shared" si="215"/>
        <v>6563.405797101449</v>
      </c>
      <c r="F3987" s="8">
        <v>2688</v>
      </c>
      <c r="G3987" s="8">
        <v>205</v>
      </c>
      <c r="H3987" s="8">
        <v>100</v>
      </c>
      <c r="I3987" s="8">
        <v>0</v>
      </c>
      <c r="J3987" s="8">
        <v>0</v>
      </c>
      <c r="K3987" s="8">
        <v>0</v>
      </c>
      <c r="L3987" s="8">
        <v>4706</v>
      </c>
      <c r="M3987" s="8">
        <f t="shared" si="213"/>
        <v>102.30434782608695</v>
      </c>
      <c r="N3987" s="8">
        <v>13</v>
      </c>
      <c r="O3987" s="8">
        <v>5</v>
      </c>
      <c r="P3987" s="8">
        <v>0</v>
      </c>
      <c r="Q3987" s="8">
        <v>27247</v>
      </c>
      <c r="R3987" s="8">
        <f t="shared" si="214"/>
        <v>592.32608695652175</v>
      </c>
      <c r="S3987" s="5">
        <v>1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1</v>
      </c>
      <c r="AA3987" s="5">
        <v>0</v>
      </c>
      <c r="AB3987" s="5">
        <v>0</v>
      </c>
      <c r="AC3987" s="5">
        <v>1</v>
      </c>
      <c r="AD3987" s="5">
        <v>0</v>
      </c>
      <c r="AE3987" s="8">
        <v>11990</v>
      </c>
      <c r="AF3987" s="5">
        <v>0</v>
      </c>
    </row>
    <row r="3988" spans="1:32" x14ac:dyDescent="0.25">
      <c r="A3988" s="2">
        <v>2009</v>
      </c>
      <c r="B3988" s="1" t="s">
        <v>30</v>
      </c>
      <c r="C3988" s="8">
        <v>17</v>
      </c>
      <c r="D3988" s="8">
        <v>497</v>
      </c>
      <c r="E3988" s="8">
        <f t="shared" si="215"/>
        <v>2436.2745098039218</v>
      </c>
      <c r="F3988" s="8">
        <v>0</v>
      </c>
      <c r="G3988" s="8">
        <v>0</v>
      </c>
      <c r="H3988" s="8">
        <v>0</v>
      </c>
      <c r="I3988" s="8">
        <v>0</v>
      </c>
      <c r="J3988" s="8">
        <v>0</v>
      </c>
      <c r="K3988" s="8">
        <v>0</v>
      </c>
      <c r="L3988" s="8">
        <v>2157</v>
      </c>
      <c r="M3988" s="8">
        <f t="shared" si="213"/>
        <v>126.88235294117646</v>
      </c>
      <c r="N3988" s="8">
        <v>8</v>
      </c>
      <c r="O3988" s="8">
        <v>4</v>
      </c>
      <c r="P3988" s="8">
        <v>0</v>
      </c>
      <c r="Q3988" s="8">
        <v>6894</v>
      </c>
      <c r="R3988" s="8">
        <f t="shared" si="214"/>
        <v>405.52941176470586</v>
      </c>
      <c r="S3988" s="5">
        <v>1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0</v>
      </c>
      <c r="AD3988" s="5">
        <v>0</v>
      </c>
      <c r="AE3988" s="8">
        <v>1290</v>
      </c>
      <c r="AF3988" s="5">
        <v>0</v>
      </c>
    </row>
    <row r="3989" spans="1:32" x14ac:dyDescent="0.25">
      <c r="A3989" s="2">
        <v>2009</v>
      </c>
      <c r="B3989" s="1" t="s">
        <v>30</v>
      </c>
      <c r="C3989" s="8">
        <v>17</v>
      </c>
      <c r="D3989" s="8">
        <v>783</v>
      </c>
      <c r="E3989" s="8">
        <f t="shared" si="215"/>
        <v>3838.2352941176473</v>
      </c>
      <c r="F3989" s="8">
        <v>0</v>
      </c>
      <c r="G3989" s="8">
        <v>114</v>
      </c>
      <c r="H3989" s="8">
        <v>67</v>
      </c>
      <c r="I3989" s="8">
        <v>75</v>
      </c>
      <c r="J3989" s="8">
        <v>0</v>
      </c>
      <c r="K3989" s="8">
        <v>0</v>
      </c>
      <c r="L3989" s="8">
        <v>1802</v>
      </c>
      <c r="M3989" s="8">
        <f t="shared" si="213"/>
        <v>106</v>
      </c>
      <c r="N3989" s="8">
        <v>11</v>
      </c>
      <c r="O3989" s="8">
        <v>0</v>
      </c>
      <c r="P3989" s="8">
        <v>0</v>
      </c>
      <c r="Q3989" s="8">
        <v>6181</v>
      </c>
      <c r="R3989" s="8">
        <f t="shared" si="214"/>
        <v>363.58823529411762</v>
      </c>
      <c r="S3989" s="5">
        <v>0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1</v>
      </c>
      <c r="AA3989" s="5">
        <v>1</v>
      </c>
      <c r="AB3989" s="5">
        <v>0</v>
      </c>
      <c r="AC3989" s="5">
        <v>1</v>
      </c>
      <c r="AD3989" s="5">
        <v>0</v>
      </c>
      <c r="AE3989" s="8">
        <v>1710</v>
      </c>
      <c r="AF3989" s="5">
        <v>0</v>
      </c>
    </row>
    <row r="3990" spans="1:32" x14ac:dyDescent="0.25">
      <c r="A3990" s="2">
        <v>2009</v>
      </c>
      <c r="B3990" s="1" t="s">
        <v>30</v>
      </c>
      <c r="C3990" s="8">
        <v>41</v>
      </c>
      <c r="D3990" s="8">
        <v>2805</v>
      </c>
      <c r="E3990" s="8">
        <f t="shared" si="215"/>
        <v>5701.2195121951227</v>
      </c>
      <c r="F3990" s="8">
        <v>2836</v>
      </c>
      <c r="G3990" s="8">
        <v>0</v>
      </c>
      <c r="H3990" s="8">
        <v>0</v>
      </c>
      <c r="I3990" s="8">
        <v>0</v>
      </c>
      <c r="J3990" s="8">
        <v>0</v>
      </c>
      <c r="K3990" s="8">
        <v>0</v>
      </c>
      <c r="L3990" s="8">
        <v>2683</v>
      </c>
      <c r="M3990" s="8">
        <f t="shared" si="213"/>
        <v>65.439024390243901</v>
      </c>
      <c r="N3990" s="8">
        <v>8</v>
      </c>
      <c r="O3990" s="8">
        <v>6</v>
      </c>
      <c r="P3990" s="8">
        <v>0</v>
      </c>
      <c r="Q3990" s="8">
        <v>9419</v>
      </c>
      <c r="R3990" s="8">
        <f t="shared" si="214"/>
        <v>229.73170731707316</v>
      </c>
      <c r="S3990" s="5">
        <v>1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0</v>
      </c>
      <c r="AC3990" s="5">
        <v>0</v>
      </c>
      <c r="AD3990" s="5">
        <v>0</v>
      </c>
      <c r="AE3990" s="8">
        <v>10667</v>
      </c>
      <c r="AF3990" s="5">
        <v>1</v>
      </c>
    </row>
    <row r="3991" spans="1:32" x14ac:dyDescent="0.25">
      <c r="A3991" s="2">
        <v>2009</v>
      </c>
      <c r="B3991" s="1" t="s">
        <v>29</v>
      </c>
      <c r="C3991" s="8">
        <v>3.1</v>
      </c>
      <c r="D3991" s="8">
        <v>181</v>
      </c>
      <c r="E3991" s="8">
        <f t="shared" si="215"/>
        <v>4865.5913978494618</v>
      </c>
      <c r="F3991" s="8">
        <v>0</v>
      </c>
      <c r="G3991" s="8">
        <v>46</v>
      </c>
      <c r="H3991" s="8">
        <v>33</v>
      </c>
      <c r="I3991" s="8">
        <v>0</v>
      </c>
      <c r="J3991" s="8">
        <v>0</v>
      </c>
      <c r="K3991" s="8">
        <v>0</v>
      </c>
      <c r="L3991" s="8">
        <v>320</v>
      </c>
      <c r="M3991" s="8">
        <f t="shared" si="213"/>
        <v>103.2258064516129</v>
      </c>
      <c r="N3991" s="8">
        <v>2</v>
      </c>
      <c r="O3991" s="8">
        <v>1</v>
      </c>
      <c r="P3991" s="8">
        <v>0</v>
      </c>
      <c r="Q3991" s="8">
        <v>270</v>
      </c>
      <c r="R3991" s="8">
        <f t="shared" si="214"/>
        <v>87.096774193548384</v>
      </c>
      <c r="S3991" s="5">
        <v>0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1</v>
      </c>
      <c r="AA3991" s="5">
        <v>0</v>
      </c>
      <c r="AB3991" s="5">
        <v>0</v>
      </c>
      <c r="AC3991" s="5">
        <v>1</v>
      </c>
      <c r="AD3991" s="5">
        <v>0</v>
      </c>
      <c r="AE3991" s="8">
        <v>230</v>
      </c>
      <c r="AF3991" s="5">
        <v>0</v>
      </c>
    </row>
    <row r="3992" spans="1:32" x14ac:dyDescent="0.25">
      <c r="A3992" s="2">
        <v>2009</v>
      </c>
      <c r="B3992" s="1" t="s">
        <v>29</v>
      </c>
      <c r="C3992" s="8">
        <v>20</v>
      </c>
      <c r="D3992" s="8">
        <v>1093</v>
      </c>
      <c r="E3992" s="8">
        <f t="shared" si="215"/>
        <v>4554.166666666667</v>
      </c>
      <c r="F3992" s="8">
        <v>1400</v>
      </c>
      <c r="G3992" s="8">
        <v>133</v>
      </c>
      <c r="H3992" s="8">
        <v>100</v>
      </c>
      <c r="I3992" s="8">
        <v>0</v>
      </c>
      <c r="J3992" s="8">
        <v>0</v>
      </c>
      <c r="K3992" s="8">
        <v>0</v>
      </c>
      <c r="L3992" s="8">
        <v>1816</v>
      </c>
      <c r="M3992" s="8">
        <f t="shared" si="213"/>
        <v>90.8</v>
      </c>
      <c r="N3992" s="8">
        <v>4</v>
      </c>
      <c r="O3992" s="8">
        <v>3</v>
      </c>
      <c r="P3992" s="8">
        <v>2</v>
      </c>
      <c r="Q3992" s="8">
        <v>2211</v>
      </c>
      <c r="R3992" s="8">
        <f t="shared" si="214"/>
        <v>110.55</v>
      </c>
      <c r="S3992" s="5">
        <v>1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1</v>
      </c>
      <c r="AA3992" s="5">
        <v>0</v>
      </c>
      <c r="AB3992" s="5">
        <v>0</v>
      </c>
      <c r="AC3992" s="5">
        <v>1</v>
      </c>
      <c r="AD3992" s="5">
        <v>0</v>
      </c>
      <c r="AE3992" s="8">
        <v>2168</v>
      </c>
      <c r="AF3992" s="5">
        <v>1</v>
      </c>
    </row>
    <row r="3993" spans="1:32" x14ac:dyDescent="0.25">
      <c r="A3993" s="2">
        <v>2009</v>
      </c>
      <c r="B3993" s="1" t="s">
        <v>29</v>
      </c>
      <c r="C3993" s="8">
        <v>38</v>
      </c>
      <c r="D3993" s="8">
        <v>3195</v>
      </c>
      <c r="E3993" s="8">
        <f t="shared" si="215"/>
        <v>7006.5789473684208</v>
      </c>
      <c r="F3993" s="8">
        <v>1591</v>
      </c>
      <c r="G3993" s="8">
        <v>334</v>
      </c>
      <c r="H3993" s="8">
        <v>170</v>
      </c>
      <c r="I3993" s="8">
        <v>0</v>
      </c>
      <c r="J3993" s="8">
        <v>0</v>
      </c>
      <c r="K3993" s="8">
        <v>0</v>
      </c>
      <c r="L3993" s="8">
        <v>3520</v>
      </c>
      <c r="M3993" s="8">
        <f t="shared" si="213"/>
        <v>92.631578947368425</v>
      </c>
      <c r="N3993" s="8">
        <v>5</v>
      </c>
      <c r="O3993" s="8">
        <v>0</v>
      </c>
      <c r="P3993" s="8">
        <v>0</v>
      </c>
      <c r="Q3993" s="8">
        <v>8797</v>
      </c>
      <c r="R3993" s="8">
        <f t="shared" si="214"/>
        <v>231.5</v>
      </c>
      <c r="S3993" s="5">
        <v>1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1</v>
      </c>
      <c r="AA3993" s="5">
        <v>0</v>
      </c>
      <c r="AB3993" s="5">
        <v>0</v>
      </c>
      <c r="AC3993" s="5">
        <v>1</v>
      </c>
      <c r="AD3993" s="5">
        <v>0</v>
      </c>
      <c r="AE3993" s="8">
        <v>5152</v>
      </c>
      <c r="AF3993" s="5">
        <v>0</v>
      </c>
    </row>
    <row r="3994" spans="1:32" x14ac:dyDescent="0.25">
      <c r="A3994" s="2">
        <v>2009</v>
      </c>
      <c r="B3994" s="1" t="s">
        <v>29</v>
      </c>
      <c r="C3994" s="8">
        <v>8</v>
      </c>
      <c r="D3994" s="8">
        <v>462</v>
      </c>
      <c r="E3994" s="8">
        <f t="shared" si="215"/>
        <v>4812.5</v>
      </c>
      <c r="F3994" s="8">
        <v>600</v>
      </c>
      <c r="G3994" s="8">
        <v>33</v>
      </c>
      <c r="H3994" s="8">
        <v>32</v>
      </c>
      <c r="I3994" s="8">
        <v>0</v>
      </c>
      <c r="J3994" s="8">
        <v>0</v>
      </c>
      <c r="K3994" s="8">
        <v>0</v>
      </c>
      <c r="L3994" s="8">
        <v>429</v>
      </c>
      <c r="M3994" s="8">
        <f t="shared" si="213"/>
        <v>53.625</v>
      </c>
      <c r="N3994" s="8">
        <v>3</v>
      </c>
      <c r="O3994" s="8">
        <v>0</v>
      </c>
      <c r="P3994" s="8">
        <v>0</v>
      </c>
      <c r="Q3994" s="8">
        <v>366</v>
      </c>
      <c r="R3994" s="8">
        <f t="shared" si="214"/>
        <v>45.75</v>
      </c>
      <c r="S3994" s="5">
        <v>1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1</v>
      </c>
      <c r="AA3994" s="5">
        <v>0</v>
      </c>
      <c r="AB3994" s="5">
        <v>0</v>
      </c>
      <c r="AC3994" s="5">
        <v>1</v>
      </c>
      <c r="AD3994" s="5">
        <v>0</v>
      </c>
      <c r="AE3994" s="8">
        <v>724</v>
      </c>
      <c r="AF3994" s="5">
        <v>0</v>
      </c>
    </row>
    <row r="3995" spans="1:32" x14ac:dyDescent="0.25">
      <c r="A3995" s="2">
        <v>2009</v>
      </c>
      <c r="B3995" s="1" t="s">
        <v>29</v>
      </c>
      <c r="C3995" s="8">
        <v>22</v>
      </c>
      <c r="D3995" s="8">
        <v>1320</v>
      </c>
      <c r="E3995" s="8">
        <f t="shared" si="215"/>
        <v>5000</v>
      </c>
      <c r="F3995" s="8">
        <v>1310</v>
      </c>
      <c r="G3995" s="8">
        <v>217</v>
      </c>
      <c r="H3995" s="8">
        <v>135</v>
      </c>
      <c r="I3995" s="8">
        <v>0</v>
      </c>
      <c r="J3995" s="8">
        <v>0</v>
      </c>
      <c r="K3995" s="8">
        <v>0</v>
      </c>
      <c r="L3995" s="8">
        <v>2692</v>
      </c>
      <c r="M3995" s="8">
        <f t="shared" si="213"/>
        <v>122.36363636363636</v>
      </c>
      <c r="N3995" s="8">
        <v>11</v>
      </c>
      <c r="O3995" s="8">
        <v>0</v>
      </c>
      <c r="P3995" s="8">
        <v>0</v>
      </c>
      <c r="Q3995" s="8">
        <v>13287</v>
      </c>
      <c r="R3995" s="8">
        <f t="shared" si="214"/>
        <v>603.9545454545455</v>
      </c>
      <c r="S3995" s="5">
        <v>1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1</v>
      </c>
      <c r="AA3995" s="5">
        <v>0</v>
      </c>
      <c r="AB3995" s="5">
        <v>0</v>
      </c>
      <c r="AC3995" s="5">
        <v>1</v>
      </c>
      <c r="AD3995" s="5">
        <v>0</v>
      </c>
      <c r="AE3995" s="8">
        <v>6298</v>
      </c>
      <c r="AF3995" s="5">
        <v>0</v>
      </c>
    </row>
    <row r="3996" spans="1:32" x14ac:dyDescent="0.25">
      <c r="A3996" s="2">
        <v>2009</v>
      </c>
      <c r="B3996" s="1" t="s">
        <v>29</v>
      </c>
      <c r="C3996" s="8">
        <v>14</v>
      </c>
      <c r="D3996" s="8">
        <v>758</v>
      </c>
      <c r="E3996" s="8">
        <f t="shared" si="215"/>
        <v>4511.9047619047624</v>
      </c>
      <c r="F3996" s="8">
        <v>1055</v>
      </c>
      <c r="G3996" s="8">
        <v>130</v>
      </c>
      <c r="H3996" s="8">
        <v>105</v>
      </c>
      <c r="I3996" s="8">
        <v>0</v>
      </c>
      <c r="J3996" s="8">
        <v>0</v>
      </c>
      <c r="K3996" s="8">
        <v>0</v>
      </c>
      <c r="L3996" s="8">
        <v>1178</v>
      </c>
      <c r="M3996" s="8">
        <f t="shared" si="213"/>
        <v>84.142857142857139</v>
      </c>
      <c r="N3996" s="8">
        <v>5</v>
      </c>
      <c r="O3996" s="8">
        <v>3</v>
      </c>
      <c r="P3996" s="8">
        <v>0</v>
      </c>
      <c r="Q3996" s="8">
        <v>7282</v>
      </c>
      <c r="R3996" s="8">
        <f t="shared" si="214"/>
        <v>520.14285714285711</v>
      </c>
      <c r="S3996" s="5">
        <v>1</v>
      </c>
      <c r="T3996" s="5">
        <v>0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  <c r="Z3996" s="5">
        <v>1</v>
      </c>
      <c r="AA3996" s="5">
        <v>0</v>
      </c>
      <c r="AB3996" s="5">
        <v>0</v>
      </c>
      <c r="AC3996" s="5">
        <v>1</v>
      </c>
      <c r="AD3996" s="5">
        <v>0</v>
      </c>
      <c r="AE3996" s="8">
        <v>2221</v>
      </c>
      <c r="AF3996" s="5">
        <v>0</v>
      </c>
    </row>
    <row r="3997" spans="1:32" x14ac:dyDescent="0.25">
      <c r="A3997" s="2">
        <v>2009</v>
      </c>
      <c r="B3997" s="1" t="s">
        <v>29</v>
      </c>
      <c r="C3997" s="8">
        <v>17</v>
      </c>
      <c r="D3997" s="8">
        <v>996</v>
      </c>
      <c r="E3997" s="8">
        <f t="shared" si="215"/>
        <v>4882.3529411764703</v>
      </c>
      <c r="F3997" s="8">
        <v>450</v>
      </c>
      <c r="G3997" s="8">
        <v>140</v>
      </c>
      <c r="H3997" s="8">
        <v>136</v>
      </c>
      <c r="I3997" s="8">
        <v>0</v>
      </c>
      <c r="J3997" s="8">
        <v>0</v>
      </c>
      <c r="K3997" s="8">
        <v>0</v>
      </c>
      <c r="L3997" s="8">
        <v>1555</v>
      </c>
      <c r="M3997" s="8">
        <f t="shared" si="213"/>
        <v>91.470588235294116</v>
      </c>
      <c r="N3997" s="8">
        <v>12</v>
      </c>
      <c r="O3997" s="8">
        <v>0</v>
      </c>
      <c r="P3997" s="8">
        <v>0</v>
      </c>
      <c r="Q3997" s="8">
        <v>1081</v>
      </c>
      <c r="R3997" s="8">
        <f t="shared" si="214"/>
        <v>63.588235294117645</v>
      </c>
      <c r="S3997" s="5">
        <v>1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1</v>
      </c>
      <c r="AA3997" s="5">
        <v>0</v>
      </c>
      <c r="AB3997" s="5">
        <v>0</v>
      </c>
      <c r="AC3997" s="5">
        <v>1</v>
      </c>
      <c r="AD3997" s="5">
        <v>0</v>
      </c>
      <c r="AE3997" s="8">
        <v>2372</v>
      </c>
      <c r="AF3997" s="5">
        <v>0</v>
      </c>
    </row>
    <row r="3998" spans="1:32" x14ac:dyDescent="0.25">
      <c r="A3998" s="2">
        <v>2009</v>
      </c>
      <c r="B3998" s="1" t="s">
        <v>29</v>
      </c>
      <c r="C3998" s="8">
        <v>7</v>
      </c>
      <c r="D3998" s="8">
        <v>338</v>
      </c>
      <c r="E3998" s="8">
        <f t="shared" si="215"/>
        <v>4023.8095238095234</v>
      </c>
      <c r="F3998" s="8">
        <v>1110</v>
      </c>
      <c r="G3998" s="8">
        <v>22</v>
      </c>
      <c r="H3998" s="8">
        <v>14</v>
      </c>
      <c r="I3998" s="8">
        <v>0</v>
      </c>
      <c r="J3998" s="8">
        <v>0</v>
      </c>
      <c r="K3998" s="8">
        <v>0</v>
      </c>
      <c r="L3998" s="8">
        <v>340</v>
      </c>
      <c r="M3998" s="8">
        <f t="shared" si="213"/>
        <v>48.571428571428569</v>
      </c>
      <c r="N3998" s="8">
        <v>2</v>
      </c>
      <c r="O3998" s="8">
        <v>0</v>
      </c>
      <c r="P3998" s="8">
        <v>0</v>
      </c>
      <c r="Q3998" s="8">
        <v>267</v>
      </c>
      <c r="R3998" s="8">
        <f t="shared" si="214"/>
        <v>38.142857142857146</v>
      </c>
      <c r="S3998" s="5">
        <v>0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1</v>
      </c>
      <c r="AA3998" s="5">
        <v>0</v>
      </c>
      <c r="AB3998" s="5">
        <v>0</v>
      </c>
      <c r="AC3998" s="5">
        <v>1</v>
      </c>
      <c r="AD3998" s="5">
        <v>0</v>
      </c>
      <c r="AE3998" s="8">
        <v>359</v>
      </c>
      <c r="AF3998" s="5">
        <v>0</v>
      </c>
    </row>
    <row r="3999" spans="1:32" x14ac:dyDescent="0.25">
      <c r="A3999" s="2">
        <v>2009</v>
      </c>
      <c r="B3999" s="1" t="s">
        <v>29</v>
      </c>
      <c r="C3999" s="8">
        <v>8</v>
      </c>
      <c r="D3999" s="8">
        <v>409</v>
      </c>
      <c r="E3999" s="8">
        <f t="shared" si="215"/>
        <v>4260.416666666667</v>
      </c>
      <c r="F3999" s="8">
        <v>737</v>
      </c>
      <c r="G3999" s="8">
        <v>107</v>
      </c>
      <c r="H3999" s="8">
        <v>97</v>
      </c>
      <c r="I3999" s="8">
        <v>0</v>
      </c>
      <c r="J3999" s="8">
        <v>0</v>
      </c>
      <c r="K3999" s="8">
        <v>0</v>
      </c>
      <c r="L3999" s="8">
        <v>580</v>
      </c>
      <c r="M3999" s="8">
        <f t="shared" si="213"/>
        <v>72.5</v>
      </c>
      <c r="N3999" s="8">
        <v>0</v>
      </c>
      <c r="O3999" s="8">
        <v>2</v>
      </c>
      <c r="P3999" s="8">
        <v>0</v>
      </c>
      <c r="Q3999" s="8">
        <v>627</v>
      </c>
      <c r="R3999" s="8">
        <f t="shared" si="214"/>
        <v>78.375</v>
      </c>
      <c r="S3999" s="5">
        <v>1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1</v>
      </c>
      <c r="AA3999" s="5">
        <v>0</v>
      </c>
      <c r="AB3999" s="5">
        <v>0</v>
      </c>
      <c r="AC3999" s="5">
        <v>1</v>
      </c>
      <c r="AD3999" s="5">
        <v>0</v>
      </c>
      <c r="AE3999" s="8">
        <v>762</v>
      </c>
      <c r="AF3999" s="5">
        <v>1</v>
      </c>
    </row>
    <row r="4000" spans="1:32" x14ac:dyDescent="0.25">
      <c r="A4000" s="2">
        <v>2009</v>
      </c>
      <c r="B4000" s="1" t="s">
        <v>29</v>
      </c>
      <c r="C4000" s="8">
        <v>41</v>
      </c>
      <c r="D4000" s="8">
        <v>2690</v>
      </c>
      <c r="E4000" s="8">
        <f t="shared" si="215"/>
        <v>5467.4796747967484</v>
      </c>
      <c r="F4000" s="8">
        <v>1370</v>
      </c>
      <c r="G4000" s="8">
        <v>316</v>
      </c>
      <c r="H4000" s="8">
        <v>170</v>
      </c>
      <c r="I4000" s="8">
        <v>0</v>
      </c>
      <c r="J4000" s="8">
        <v>0</v>
      </c>
      <c r="K4000" s="8">
        <v>0</v>
      </c>
      <c r="L4000" s="8">
        <v>2227</v>
      </c>
      <c r="M4000" s="8">
        <f t="shared" si="213"/>
        <v>54.31707317073171</v>
      </c>
      <c r="N4000" s="8">
        <v>9</v>
      </c>
      <c r="O4000" s="8">
        <v>2</v>
      </c>
      <c r="P4000" s="8">
        <v>2</v>
      </c>
      <c r="Q4000" s="8">
        <v>12952</v>
      </c>
      <c r="R4000" s="8">
        <f t="shared" si="214"/>
        <v>315.90243902439022</v>
      </c>
      <c r="S4000" s="5">
        <v>1</v>
      </c>
      <c r="T4000" s="5">
        <v>0</v>
      </c>
      <c r="U4000" s="5">
        <v>1</v>
      </c>
      <c r="V4000" s="5">
        <v>0</v>
      </c>
      <c r="W4000" s="5">
        <v>0</v>
      </c>
      <c r="X4000" s="5">
        <v>0</v>
      </c>
      <c r="Y4000" s="5">
        <v>0</v>
      </c>
      <c r="Z4000" s="5">
        <v>1</v>
      </c>
      <c r="AA4000" s="5">
        <v>0</v>
      </c>
      <c r="AB4000" s="5">
        <v>0</v>
      </c>
      <c r="AC4000" s="5">
        <v>1</v>
      </c>
      <c r="AD4000" s="5">
        <v>0</v>
      </c>
      <c r="AE4000" s="8">
        <v>7930</v>
      </c>
      <c r="AF4000" s="5">
        <v>0</v>
      </c>
    </row>
    <row r="4001" spans="1:32" x14ac:dyDescent="0.25">
      <c r="A4001" s="2">
        <v>2009</v>
      </c>
      <c r="B4001" s="1" t="s">
        <v>30</v>
      </c>
      <c r="C4001" s="8">
        <v>5.6</v>
      </c>
      <c r="D4001" s="8">
        <v>320</v>
      </c>
      <c r="E4001" s="8">
        <f t="shared" si="215"/>
        <v>4761.9047619047624</v>
      </c>
      <c r="F4001" s="8">
        <v>469</v>
      </c>
      <c r="G4001" s="8">
        <v>0</v>
      </c>
      <c r="H4001" s="8">
        <v>0</v>
      </c>
      <c r="I4001" s="8">
        <v>0</v>
      </c>
      <c r="J4001" s="8">
        <v>0</v>
      </c>
      <c r="K4001" s="8">
        <v>0</v>
      </c>
      <c r="L4001" s="8">
        <v>1247</v>
      </c>
      <c r="M4001" s="8">
        <f t="shared" si="213"/>
        <v>222.67857142857144</v>
      </c>
      <c r="N4001" s="8">
        <v>7</v>
      </c>
      <c r="O4001" s="8">
        <v>2</v>
      </c>
      <c r="P4001" s="8">
        <v>0</v>
      </c>
      <c r="Q4001" s="8">
        <v>1490</v>
      </c>
      <c r="R4001" s="8">
        <f t="shared" si="214"/>
        <v>266.07142857142861</v>
      </c>
      <c r="S4001" s="5">
        <v>1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0</v>
      </c>
      <c r="AD4001" s="5">
        <v>0</v>
      </c>
      <c r="AE4001" s="8">
        <v>237</v>
      </c>
      <c r="AF4001" s="5">
        <v>1</v>
      </c>
    </row>
    <row r="4002" spans="1:32" x14ac:dyDescent="0.25">
      <c r="A4002" s="2">
        <v>2009</v>
      </c>
      <c r="B4002" s="1" t="s">
        <v>30</v>
      </c>
      <c r="C4002" s="8">
        <v>132</v>
      </c>
      <c r="D4002" s="8">
        <v>17036</v>
      </c>
      <c r="E4002" s="8">
        <f t="shared" si="215"/>
        <v>10755.050505050505</v>
      </c>
      <c r="F4002" s="8">
        <v>4594</v>
      </c>
      <c r="G4002" s="8">
        <v>1333</v>
      </c>
      <c r="H4002" s="8">
        <v>500</v>
      </c>
      <c r="I4002" s="8">
        <v>0</v>
      </c>
      <c r="J4002" s="8">
        <v>0</v>
      </c>
      <c r="K4002" s="8">
        <v>0</v>
      </c>
      <c r="L4002" s="8">
        <v>12576</v>
      </c>
      <c r="M4002" s="8">
        <f t="shared" si="213"/>
        <v>95.272727272727266</v>
      </c>
      <c r="N4002" s="8">
        <v>35</v>
      </c>
      <c r="O4002" s="8">
        <v>5</v>
      </c>
      <c r="P4002" s="8">
        <v>2</v>
      </c>
      <c r="Q4002" s="8">
        <v>89834</v>
      </c>
      <c r="R4002" s="8">
        <f t="shared" si="214"/>
        <v>680.56060606060601</v>
      </c>
      <c r="S4002" s="5">
        <v>1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1</v>
      </c>
      <c r="AA4002" s="5">
        <v>0</v>
      </c>
      <c r="AB4002" s="5">
        <v>0</v>
      </c>
      <c r="AC4002" s="5">
        <v>1</v>
      </c>
      <c r="AD4002" s="5">
        <v>0</v>
      </c>
      <c r="AE4002" s="8">
        <v>39647</v>
      </c>
      <c r="AF4002" s="5">
        <v>1</v>
      </c>
    </row>
    <row r="4003" spans="1:32" x14ac:dyDescent="0.25">
      <c r="A4003" s="2">
        <v>2009</v>
      </c>
      <c r="B4003" s="1" t="s">
        <v>30</v>
      </c>
      <c r="C4003" s="8">
        <v>39</v>
      </c>
      <c r="D4003" s="8">
        <v>2490</v>
      </c>
      <c r="E4003" s="8">
        <f t="shared" si="215"/>
        <v>5320.5128205128203</v>
      </c>
      <c r="F4003" s="8">
        <v>6002</v>
      </c>
      <c r="G4003" s="8">
        <v>129</v>
      </c>
      <c r="H4003" s="8">
        <v>78</v>
      </c>
      <c r="I4003" s="8">
        <v>0</v>
      </c>
      <c r="J4003" s="8">
        <v>0</v>
      </c>
      <c r="K4003" s="8">
        <v>0</v>
      </c>
      <c r="L4003" s="8">
        <v>160</v>
      </c>
      <c r="M4003" s="8">
        <f t="shared" si="213"/>
        <v>4.1025641025641022</v>
      </c>
      <c r="N4003" s="8">
        <v>0</v>
      </c>
      <c r="O4003" s="8">
        <v>1</v>
      </c>
      <c r="P4003" s="8">
        <v>0</v>
      </c>
      <c r="Q4003" s="8">
        <v>1819</v>
      </c>
      <c r="R4003" s="8">
        <f t="shared" si="214"/>
        <v>46.641025641025642</v>
      </c>
      <c r="S4003" s="5">
        <v>1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1</v>
      </c>
      <c r="AA4003" s="5">
        <v>0</v>
      </c>
      <c r="AB4003" s="5">
        <v>0</v>
      </c>
      <c r="AC4003" s="5">
        <v>1</v>
      </c>
      <c r="AD4003" s="5">
        <v>0</v>
      </c>
      <c r="AE4003" s="8">
        <v>14489</v>
      </c>
      <c r="AF4003" s="5">
        <v>0</v>
      </c>
    </row>
    <row r="4004" spans="1:32" x14ac:dyDescent="0.25">
      <c r="A4004" s="2">
        <v>2009</v>
      </c>
      <c r="B4004" s="1" t="s">
        <v>29</v>
      </c>
      <c r="C4004" s="8">
        <v>50</v>
      </c>
      <c r="D4004" s="8">
        <v>2403</v>
      </c>
      <c r="E4004" s="8">
        <f t="shared" si="215"/>
        <v>4005</v>
      </c>
      <c r="F4004" s="8">
        <v>5090</v>
      </c>
      <c r="G4004" s="8">
        <v>902</v>
      </c>
      <c r="H4004" s="8">
        <v>330</v>
      </c>
      <c r="I4004" s="8">
        <v>0</v>
      </c>
      <c r="J4004" s="8">
        <v>0</v>
      </c>
      <c r="K4004" s="8">
        <v>0</v>
      </c>
      <c r="L4004" s="8">
        <v>5931</v>
      </c>
      <c r="M4004" s="8">
        <f t="shared" si="213"/>
        <v>118.62</v>
      </c>
      <c r="N4004" s="8">
        <v>17</v>
      </c>
      <c r="O4004" s="8">
        <v>3</v>
      </c>
      <c r="P4004" s="8">
        <v>1</v>
      </c>
      <c r="Q4004" s="8">
        <v>19942</v>
      </c>
      <c r="R4004" s="8">
        <f t="shared" si="214"/>
        <v>398.84</v>
      </c>
      <c r="S4004" s="5">
        <v>1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1</v>
      </c>
      <c r="AA4004" s="5">
        <v>0</v>
      </c>
      <c r="AB4004" s="5">
        <v>0</v>
      </c>
      <c r="AC4004" s="5">
        <v>1</v>
      </c>
      <c r="AD4004" s="5">
        <v>0</v>
      </c>
      <c r="AE4004" s="8">
        <v>15651</v>
      </c>
      <c r="AF4004" s="5">
        <v>1</v>
      </c>
    </row>
    <row r="4005" spans="1:32" x14ac:dyDescent="0.25">
      <c r="A4005" s="2">
        <v>2009</v>
      </c>
      <c r="B4005" s="1" t="s">
        <v>29</v>
      </c>
      <c r="C4005" s="8">
        <v>17</v>
      </c>
      <c r="D4005" s="8">
        <v>957</v>
      </c>
      <c r="E4005" s="8">
        <f t="shared" si="215"/>
        <v>4691.1764705882351</v>
      </c>
      <c r="F4005" s="8">
        <v>3357</v>
      </c>
      <c r="G4005" s="8">
        <v>0</v>
      </c>
      <c r="H4005" s="8">
        <v>0</v>
      </c>
      <c r="I4005" s="8">
        <v>0</v>
      </c>
      <c r="J4005" s="8">
        <v>0</v>
      </c>
      <c r="K4005" s="8">
        <v>0</v>
      </c>
      <c r="L4005" s="8">
        <v>1635</v>
      </c>
      <c r="M4005" s="8">
        <f t="shared" si="213"/>
        <v>96.17647058823529</v>
      </c>
      <c r="N4005" s="8">
        <v>7</v>
      </c>
      <c r="O4005" s="8">
        <v>3</v>
      </c>
      <c r="P4005" s="8">
        <v>0</v>
      </c>
      <c r="Q4005" s="8">
        <v>1616</v>
      </c>
      <c r="R4005" s="8">
        <f t="shared" si="214"/>
        <v>95.058823529411768</v>
      </c>
      <c r="S4005" s="5">
        <v>1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0</v>
      </c>
      <c r="AD4005" s="5">
        <v>0</v>
      </c>
      <c r="AE4005" s="8">
        <v>7926</v>
      </c>
      <c r="AF4005" s="5">
        <v>0</v>
      </c>
    </row>
    <row r="4006" spans="1:32" x14ac:dyDescent="0.25">
      <c r="A4006" s="2">
        <v>2009</v>
      </c>
      <c r="B4006" s="1" t="s">
        <v>29</v>
      </c>
      <c r="C4006" s="8">
        <v>12</v>
      </c>
      <c r="D4006" s="8">
        <v>493</v>
      </c>
      <c r="E4006" s="8">
        <f t="shared" si="215"/>
        <v>3423.6111111111113</v>
      </c>
      <c r="F4006" s="8">
        <v>4370</v>
      </c>
      <c r="G4006" s="8">
        <v>48</v>
      </c>
      <c r="H4006" s="8">
        <v>32</v>
      </c>
      <c r="I4006" s="8">
        <v>0</v>
      </c>
      <c r="J4006" s="8">
        <v>0</v>
      </c>
      <c r="K4006" s="8">
        <v>0</v>
      </c>
      <c r="L4006" s="8">
        <v>3417</v>
      </c>
      <c r="M4006" s="8">
        <f t="shared" si="213"/>
        <v>284.75</v>
      </c>
      <c r="N4006" s="8">
        <v>8</v>
      </c>
      <c r="O4006" s="8">
        <v>0</v>
      </c>
      <c r="P4006" s="8">
        <v>1</v>
      </c>
      <c r="Q4006" s="8">
        <v>18457</v>
      </c>
      <c r="R4006" s="8">
        <f t="shared" si="214"/>
        <v>1538.0833333333333</v>
      </c>
      <c r="S4006" s="5">
        <v>1</v>
      </c>
      <c r="T4006" s="5">
        <v>0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  <c r="Z4006" s="5">
        <v>1</v>
      </c>
      <c r="AA4006" s="5">
        <v>0</v>
      </c>
      <c r="AB4006" s="5">
        <v>0</v>
      </c>
      <c r="AC4006" s="5">
        <v>1</v>
      </c>
      <c r="AD4006" s="5">
        <v>0</v>
      </c>
      <c r="AE4006" s="8">
        <v>1148</v>
      </c>
      <c r="AF4006" s="5">
        <v>1</v>
      </c>
    </row>
    <row r="4007" spans="1:32" x14ac:dyDescent="0.25">
      <c r="A4007" s="2">
        <v>2009</v>
      </c>
      <c r="B4007" s="1" t="s">
        <v>29</v>
      </c>
      <c r="C4007" s="8">
        <v>26</v>
      </c>
      <c r="D4007" s="8">
        <v>2052</v>
      </c>
      <c r="E4007" s="8">
        <f t="shared" si="215"/>
        <v>6576.9230769230771</v>
      </c>
      <c r="F4007" s="8">
        <v>5627</v>
      </c>
      <c r="G4007" s="8">
        <v>176</v>
      </c>
      <c r="H4007" s="8">
        <v>66</v>
      </c>
      <c r="I4007" s="8">
        <v>0</v>
      </c>
      <c r="J4007" s="8">
        <v>0</v>
      </c>
      <c r="K4007" s="8">
        <v>0</v>
      </c>
      <c r="L4007" s="8">
        <v>1172</v>
      </c>
      <c r="M4007" s="8">
        <f t="shared" si="213"/>
        <v>45.07692307692308</v>
      </c>
      <c r="N4007" s="8">
        <v>4</v>
      </c>
      <c r="O4007" s="8">
        <v>0</v>
      </c>
      <c r="P4007" s="8">
        <v>0</v>
      </c>
      <c r="Q4007" s="8">
        <v>6618</v>
      </c>
      <c r="R4007" s="8">
        <f t="shared" si="214"/>
        <v>254.53846153846155</v>
      </c>
      <c r="S4007" s="5">
        <v>1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1</v>
      </c>
      <c r="AA4007" s="5">
        <v>0</v>
      </c>
      <c r="AB4007" s="5">
        <v>0</v>
      </c>
      <c r="AC4007" s="5">
        <v>1</v>
      </c>
      <c r="AD4007" s="5">
        <v>0</v>
      </c>
      <c r="AE4007" s="8">
        <v>20851</v>
      </c>
      <c r="AF4007" s="5">
        <v>0</v>
      </c>
    </row>
    <row r="4008" spans="1:32" x14ac:dyDescent="0.25">
      <c r="A4008" s="2">
        <v>2009</v>
      </c>
      <c r="B4008" s="1" t="s">
        <v>30</v>
      </c>
      <c r="C4008" s="8">
        <v>204</v>
      </c>
      <c r="D4008" s="8">
        <v>17063</v>
      </c>
      <c r="E4008" s="8">
        <f t="shared" si="215"/>
        <v>6970.1797385620912</v>
      </c>
      <c r="F4008" s="8">
        <v>7341</v>
      </c>
      <c r="G4008" s="8">
        <v>1157</v>
      </c>
      <c r="H4008" s="8">
        <v>402</v>
      </c>
      <c r="I4008" s="8">
        <v>0</v>
      </c>
      <c r="J4008" s="8">
        <v>0</v>
      </c>
      <c r="K4008" s="8">
        <v>0</v>
      </c>
      <c r="L4008" s="8">
        <v>11132</v>
      </c>
      <c r="M4008" s="8">
        <f t="shared" si="213"/>
        <v>54.568627450980394</v>
      </c>
      <c r="N4008" s="8">
        <v>45</v>
      </c>
      <c r="O4008" s="8">
        <v>12</v>
      </c>
      <c r="P4008" s="8">
        <v>4</v>
      </c>
      <c r="Q4008" s="8">
        <v>93052</v>
      </c>
      <c r="R4008" s="8">
        <f t="shared" si="214"/>
        <v>456.13725490196077</v>
      </c>
      <c r="S4008" s="5">
        <v>1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1</v>
      </c>
      <c r="AA4008" s="5">
        <v>0</v>
      </c>
      <c r="AB4008" s="5">
        <v>0</v>
      </c>
      <c r="AC4008" s="5">
        <v>1</v>
      </c>
      <c r="AD4008" s="5">
        <v>0</v>
      </c>
      <c r="AE4008" s="8">
        <v>50995</v>
      </c>
      <c r="AF4008" s="5">
        <v>0</v>
      </c>
    </row>
    <row r="4009" spans="1:32" x14ac:dyDescent="0.25">
      <c r="A4009" s="2">
        <v>2009</v>
      </c>
      <c r="B4009" s="1" t="s">
        <v>30</v>
      </c>
      <c r="C4009" s="8">
        <v>123</v>
      </c>
      <c r="D4009" s="8">
        <v>7694</v>
      </c>
      <c r="E4009" s="8">
        <f t="shared" si="215"/>
        <v>5212.7371273712733</v>
      </c>
      <c r="F4009" s="8">
        <v>8101</v>
      </c>
      <c r="G4009" s="8">
        <v>566</v>
      </c>
      <c r="H4009" s="8">
        <v>215</v>
      </c>
      <c r="I4009" s="8">
        <v>0</v>
      </c>
      <c r="J4009" s="8">
        <v>0</v>
      </c>
      <c r="K4009" s="8">
        <v>0</v>
      </c>
      <c r="L4009" s="8">
        <v>11476</v>
      </c>
      <c r="M4009" s="8">
        <f t="shared" si="213"/>
        <v>93.300813008130078</v>
      </c>
      <c r="N4009" s="8">
        <v>25</v>
      </c>
      <c r="O4009" s="8">
        <v>9</v>
      </c>
      <c r="P4009" s="8">
        <v>1</v>
      </c>
      <c r="Q4009" s="8">
        <v>77277</v>
      </c>
      <c r="R4009" s="8">
        <f t="shared" si="214"/>
        <v>628.26829268292681</v>
      </c>
      <c r="S4009" s="5">
        <v>1</v>
      </c>
      <c r="T4009" s="5">
        <v>0</v>
      </c>
      <c r="U4009" s="5">
        <v>1</v>
      </c>
      <c r="V4009" s="5">
        <v>0</v>
      </c>
      <c r="W4009" s="5">
        <v>0</v>
      </c>
      <c r="X4009" s="5">
        <v>0</v>
      </c>
      <c r="Y4009" s="5">
        <v>0</v>
      </c>
      <c r="Z4009" s="5">
        <v>1</v>
      </c>
      <c r="AA4009" s="5">
        <v>0</v>
      </c>
      <c r="AB4009" s="5">
        <v>0</v>
      </c>
      <c r="AC4009" s="5">
        <v>1</v>
      </c>
      <c r="AD4009" s="5">
        <v>0</v>
      </c>
      <c r="AE4009" s="8">
        <v>26288</v>
      </c>
      <c r="AF4009" s="5">
        <v>1</v>
      </c>
    </row>
    <row r="4010" spans="1:32" x14ac:dyDescent="0.25">
      <c r="A4010" s="2">
        <v>2009</v>
      </c>
      <c r="B4010" s="1" t="s">
        <v>30</v>
      </c>
      <c r="C4010" s="8">
        <v>72</v>
      </c>
      <c r="D4010" s="8">
        <v>3549</v>
      </c>
      <c r="E4010" s="8">
        <f t="shared" si="215"/>
        <v>4107.6388888888887</v>
      </c>
      <c r="F4010" s="8">
        <v>3671</v>
      </c>
      <c r="G4010" s="8">
        <v>425</v>
      </c>
      <c r="H4010" s="8">
        <v>180</v>
      </c>
      <c r="I4010" s="8">
        <v>0</v>
      </c>
      <c r="J4010" s="8">
        <v>0</v>
      </c>
      <c r="K4010" s="8">
        <v>0</v>
      </c>
      <c r="L4010" s="8">
        <v>5024</v>
      </c>
      <c r="M4010" s="8">
        <f t="shared" si="213"/>
        <v>69.777777777777771</v>
      </c>
      <c r="N4010" s="8">
        <v>10</v>
      </c>
      <c r="O4010" s="8">
        <v>4</v>
      </c>
      <c r="P4010" s="8">
        <v>2</v>
      </c>
      <c r="Q4010" s="8">
        <v>29620</v>
      </c>
      <c r="R4010" s="8">
        <f t="shared" si="214"/>
        <v>411.38888888888891</v>
      </c>
      <c r="S4010" s="5">
        <v>1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1</v>
      </c>
      <c r="AA4010" s="5">
        <v>0</v>
      </c>
      <c r="AB4010" s="5">
        <v>0</v>
      </c>
      <c r="AC4010" s="5">
        <v>1</v>
      </c>
      <c r="AD4010" s="5">
        <v>0</v>
      </c>
      <c r="AE4010" s="8">
        <v>10337</v>
      </c>
      <c r="AF4010" s="5">
        <v>0</v>
      </c>
    </row>
    <row r="4011" spans="1:32" x14ac:dyDescent="0.25">
      <c r="A4011" s="2">
        <v>2009</v>
      </c>
      <c r="B4011" s="1" t="s">
        <v>30</v>
      </c>
      <c r="C4011" s="8">
        <v>7</v>
      </c>
      <c r="D4011" s="8">
        <v>674</v>
      </c>
      <c r="E4011" s="8">
        <f t="shared" si="215"/>
        <v>8023.8095238095239</v>
      </c>
      <c r="F4011" s="8">
        <v>424</v>
      </c>
      <c r="G4011" s="8">
        <v>0</v>
      </c>
      <c r="H4011" s="8">
        <v>0</v>
      </c>
      <c r="I4011" s="8">
        <v>0</v>
      </c>
      <c r="J4011" s="8">
        <v>0</v>
      </c>
      <c r="K4011" s="8">
        <v>0</v>
      </c>
      <c r="L4011" s="8">
        <v>763</v>
      </c>
      <c r="M4011" s="8">
        <f t="shared" si="213"/>
        <v>109</v>
      </c>
      <c r="N4011" s="8">
        <v>0</v>
      </c>
      <c r="O4011" s="8">
        <v>0</v>
      </c>
      <c r="P4011" s="8">
        <v>0</v>
      </c>
      <c r="Q4011" s="8">
        <v>2389</v>
      </c>
      <c r="R4011" s="8">
        <f t="shared" si="214"/>
        <v>341.28571428571428</v>
      </c>
      <c r="S4011" s="5">
        <v>1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0</v>
      </c>
      <c r="AD4011" s="5">
        <v>0</v>
      </c>
      <c r="AE4011" s="8">
        <v>3158</v>
      </c>
      <c r="AF4011" s="5">
        <v>0</v>
      </c>
    </row>
    <row r="4012" spans="1:32" x14ac:dyDescent="0.25">
      <c r="A4012" s="2">
        <v>2009</v>
      </c>
      <c r="B4012" s="1" t="s">
        <v>30</v>
      </c>
      <c r="C4012" s="8">
        <v>31</v>
      </c>
      <c r="D4012" s="8">
        <v>1668</v>
      </c>
      <c r="E4012" s="8">
        <f t="shared" si="215"/>
        <v>4483.8709677419356</v>
      </c>
      <c r="F4012" s="8">
        <v>1374</v>
      </c>
      <c r="G4012" s="8">
        <v>41</v>
      </c>
      <c r="H4012" s="8">
        <v>0</v>
      </c>
      <c r="I4012" s="8">
        <v>0</v>
      </c>
      <c r="J4012" s="8">
        <v>0</v>
      </c>
      <c r="K4012" s="8">
        <v>0</v>
      </c>
      <c r="L4012" s="8">
        <v>1856</v>
      </c>
      <c r="M4012" s="8">
        <f t="shared" si="213"/>
        <v>59.87096774193548</v>
      </c>
      <c r="N4012" s="8">
        <v>4</v>
      </c>
      <c r="O4012" s="8">
        <v>2</v>
      </c>
      <c r="P4012" s="8">
        <v>0</v>
      </c>
      <c r="Q4012" s="8">
        <v>7444</v>
      </c>
      <c r="R4012" s="8">
        <f t="shared" si="214"/>
        <v>240.12903225806451</v>
      </c>
      <c r="S4012" s="5">
        <v>0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1</v>
      </c>
      <c r="AA4012" s="5">
        <v>0</v>
      </c>
      <c r="AB4012" s="5">
        <v>0</v>
      </c>
      <c r="AC4012" s="5">
        <v>0</v>
      </c>
      <c r="AD4012" s="5">
        <v>0</v>
      </c>
      <c r="AE4012" s="8">
        <v>3823</v>
      </c>
      <c r="AF4012" s="5">
        <v>0</v>
      </c>
    </row>
    <row r="4013" spans="1:32" x14ac:dyDescent="0.25">
      <c r="A4013" s="2">
        <v>2009</v>
      </c>
      <c r="B4013" s="1" t="s">
        <v>29</v>
      </c>
      <c r="C4013" s="8">
        <v>52</v>
      </c>
      <c r="D4013" s="8">
        <v>4017</v>
      </c>
      <c r="E4013" s="8">
        <f t="shared" si="215"/>
        <v>6437.5</v>
      </c>
      <c r="F4013" s="8">
        <v>3338</v>
      </c>
      <c r="G4013" s="8">
        <v>0</v>
      </c>
      <c r="H4013" s="8">
        <v>0</v>
      </c>
      <c r="I4013" s="8">
        <v>0</v>
      </c>
      <c r="J4013" s="8">
        <v>0</v>
      </c>
      <c r="K4013" s="8">
        <v>0</v>
      </c>
      <c r="L4013" s="8">
        <v>5115</v>
      </c>
      <c r="M4013" s="8">
        <f t="shared" si="213"/>
        <v>98.365384615384613</v>
      </c>
      <c r="N4013" s="8">
        <v>17</v>
      </c>
      <c r="O4013" s="8">
        <v>6</v>
      </c>
      <c r="P4013" s="8">
        <v>1</v>
      </c>
      <c r="Q4013" s="8">
        <v>42970</v>
      </c>
      <c r="R4013" s="8">
        <f t="shared" si="214"/>
        <v>826.34615384615381</v>
      </c>
      <c r="S4013" s="5">
        <v>1</v>
      </c>
      <c r="T4013" s="5">
        <v>0</v>
      </c>
      <c r="U4013" s="5">
        <v>1</v>
      </c>
      <c r="V4013" s="5">
        <v>0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0</v>
      </c>
      <c r="AC4013" s="5">
        <v>0</v>
      </c>
      <c r="AD4013" s="5">
        <v>0</v>
      </c>
      <c r="AE4013" s="8">
        <v>21692</v>
      </c>
      <c r="AF4013" s="5">
        <v>1</v>
      </c>
    </row>
    <row r="4014" spans="1:32" x14ac:dyDescent="0.25">
      <c r="A4014" s="2">
        <v>2009</v>
      </c>
      <c r="B4014" s="1" t="s">
        <v>29</v>
      </c>
      <c r="C4014" s="8">
        <v>19</v>
      </c>
      <c r="D4014" s="8">
        <v>858</v>
      </c>
      <c r="E4014" s="8">
        <f t="shared" si="215"/>
        <v>3763.1578947368416</v>
      </c>
      <c r="F4014" s="8">
        <v>624</v>
      </c>
      <c r="G4014" s="8">
        <v>0</v>
      </c>
      <c r="H4014" s="8">
        <v>0</v>
      </c>
      <c r="I4014" s="8">
        <v>0</v>
      </c>
      <c r="J4014" s="8">
        <v>0</v>
      </c>
      <c r="K4014" s="8">
        <v>0</v>
      </c>
      <c r="L4014" s="8">
        <v>920</v>
      </c>
      <c r="M4014" s="8">
        <f t="shared" si="213"/>
        <v>48.421052631578945</v>
      </c>
      <c r="N4014" s="8">
        <v>5</v>
      </c>
      <c r="O4014" s="8">
        <v>1</v>
      </c>
      <c r="P4014" s="8">
        <v>0</v>
      </c>
      <c r="Q4014" s="8">
        <v>13604</v>
      </c>
      <c r="R4014" s="8">
        <f t="shared" si="214"/>
        <v>716</v>
      </c>
      <c r="S4014" s="5">
        <v>1</v>
      </c>
      <c r="T4014" s="5">
        <v>0</v>
      </c>
      <c r="U4014" s="5">
        <v>1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0</v>
      </c>
      <c r="AC4014" s="5">
        <v>0</v>
      </c>
      <c r="AD4014" s="5">
        <v>0</v>
      </c>
      <c r="AE4014" s="8">
        <v>3761</v>
      </c>
      <c r="AF4014" s="5">
        <v>1</v>
      </c>
    </row>
    <row r="4015" spans="1:32" x14ac:dyDescent="0.25">
      <c r="A4015" s="2">
        <v>2009</v>
      </c>
      <c r="B4015" s="1" t="s">
        <v>29</v>
      </c>
      <c r="C4015" s="8">
        <v>25</v>
      </c>
      <c r="D4015" s="8">
        <v>1349</v>
      </c>
      <c r="E4015" s="8">
        <f t="shared" si="215"/>
        <v>4496.666666666667</v>
      </c>
      <c r="F4015" s="8">
        <v>1567</v>
      </c>
      <c r="G4015" s="8">
        <v>0</v>
      </c>
      <c r="H4015" s="8">
        <v>0</v>
      </c>
      <c r="I4015" s="8">
        <v>0</v>
      </c>
      <c r="J4015" s="8">
        <v>0</v>
      </c>
      <c r="K4015" s="8">
        <v>0</v>
      </c>
      <c r="L4015" s="8">
        <v>1695</v>
      </c>
      <c r="M4015" s="8">
        <f t="shared" si="213"/>
        <v>67.8</v>
      </c>
      <c r="N4015" s="8">
        <v>4</v>
      </c>
      <c r="O4015" s="8">
        <v>4</v>
      </c>
      <c r="P4015" s="8">
        <v>0</v>
      </c>
      <c r="Q4015" s="8">
        <v>13695</v>
      </c>
      <c r="R4015" s="8">
        <f t="shared" si="214"/>
        <v>547.79999999999995</v>
      </c>
      <c r="S4015" s="5">
        <v>1</v>
      </c>
      <c r="T4015" s="5">
        <v>0</v>
      </c>
      <c r="U4015" s="5">
        <v>1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0</v>
      </c>
      <c r="AD4015" s="5">
        <v>0</v>
      </c>
      <c r="AE4015" s="8">
        <v>5727</v>
      </c>
      <c r="AF4015" s="5">
        <v>1</v>
      </c>
    </row>
    <row r="4016" spans="1:32" x14ac:dyDescent="0.25">
      <c r="A4016" s="2">
        <v>2009</v>
      </c>
      <c r="B4016" s="1" t="s">
        <v>29</v>
      </c>
      <c r="C4016" s="8">
        <v>81</v>
      </c>
      <c r="D4016" s="8">
        <v>4117</v>
      </c>
      <c r="E4016" s="8">
        <f t="shared" si="215"/>
        <v>4235.5967078189296</v>
      </c>
      <c r="F4016" s="8">
        <v>14434</v>
      </c>
      <c r="G4016" s="8">
        <v>521</v>
      </c>
      <c r="H4016" s="8">
        <v>220</v>
      </c>
      <c r="I4016" s="8">
        <v>79</v>
      </c>
      <c r="J4016" s="8">
        <v>0</v>
      </c>
      <c r="K4016" s="8">
        <v>0</v>
      </c>
      <c r="L4016" s="8">
        <v>4990</v>
      </c>
      <c r="M4016" s="8">
        <f t="shared" si="213"/>
        <v>61.604938271604937</v>
      </c>
      <c r="N4016" s="8">
        <v>15</v>
      </c>
      <c r="O4016" s="8">
        <v>9</v>
      </c>
      <c r="P4016" s="8">
        <v>2</v>
      </c>
      <c r="Q4016" s="8">
        <v>148811</v>
      </c>
      <c r="R4016" s="8">
        <f t="shared" si="214"/>
        <v>1837.1728395061727</v>
      </c>
      <c r="S4016" s="5">
        <v>1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1</v>
      </c>
      <c r="AA4016" s="5">
        <v>1</v>
      </c>
      <c r="AB4016" s="5">
        <v>0</v>
      </c>
      <c r="AC4016" s="5">
        <v>1</v>
      </c>
      <c r="AD4016" s="5">
        <v>0</v>
      </c>
      <c r="AE4016" s="8">
        <v>27431</v>
      </c>
      <c r="AF4016" s="5">
        <v>1</v>
      </c>
    </row>
    <row r="4017" spans="1:32" x14ac:dyDescent="0.25">
      <c r="A4017" s="2">
        <v>2009</v>
      </c>
      <c r="B4017" s="1" t="s">
        <v>30</v>
      </c>
      <c r="C4017" s="8">
        <v>77</v>
      </c>
      <c r="D4017" s="8">
        <v>4086</v>
      </c>
      <c r="E4017" s="8">
        <f t="shared" si="215"/>
        <v>4422.0779220779223</v>
      </c>
      <c r="F4017" s="8">
        <v>3744</v>
      </c>
      <c r="G4017" s="8">
        <v>716</v>
      </c>
      <c r="H4017" s="8">
        <v>300</v>
      </c>
      <c r="I4017" s="8">
        <v>416</v>
      </c>
      <c r="J4017" s="8">
        <v>0</v>
      </c>
      <c r="K4017" s="8">
        <v>0</v>
      </c>
      <c r="L4017" s="8">
        <v>6797</v>
      </c>
      <c r="M4017" s="8">
        <f t="shared" si="213"/>
        <v>88.272727272727266</v>
      </c>
      <c r="N4017" s="8">
        <v>37</v>
      </c>
      <c r="O4017" s="8">
        <v>10</v>
      </c>
      <c r="P4017" s="8">
        <v>0</v>
      </c>
      <c r="Q4017" s="8">
        <v>18933</v>
      </c>
      <c r="R4017" s="8">
        <f t="shared" si="214"/>
        <v>245.88311688311688</v>
      </c>
      <c r="S4017" s="5">
        <v>1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1</v>
      </c>
      <c r="AA4017" s="5">
        <v>0</v>
      </c>
      <c r="AB4017" s="5">
        <v>0</v>
      </c>
      <c r="AC4017" s="5">
        <v>1</v>
      </c>
      <c r="AD4017" s="5">
        <v>0</v>
      </c>
      <c r="AE4017" s="8">
        <v>9208</v>
      </c>
      <c r="AF4017" s="5">
        <v>0</v>
      </c>
    </row>
    <row r="4018" spans="1:32" x14ac:dyDescent="0.25">
      <c r="A4018" s="2">
        <v>2009</v>
      </c>
      <c r="B4018" s="1" t="s">
        <v>30</v>
      </c>
      <c r="C4018" s="8">
        <v>11</v>
      </c>
      <c r="D4018" s="8">
        <v>567</v>
      </c>
      <c r="E4018" s="8">
        <f t="shared" si="215"/>
        <v>4295.454545454545</v>
      </c>
      <c r="F4018" s="8">
        <v>2404</v>
      </c>
      <c r="G4018" s="8">
        <v>50</v>
      </c>
      <c r="H4018" s="8">
        <v>26</v>
      </c>
      <c r="I4018" s="8">
        <v>24</v>
      </c>
      <c r="J4018" s="8">
        <v>0</v>
      </c>
      <c r="K4018" s="8">
        <v>0</v>
      </c>
      <c r="L4018" s="8">
        <v>2297</v>
      </c>
      <c r="M4018" s="8">
        <f t="shared" si="213"/>
        <v>208.81818181818181</v>
      </c>
      <c r="N4018" s="8">
        <v>18</v>
      </c>
      <c r="O4018" s="8">
        <v>5</v>
      </c>
      <c r="P4018" s="8">
        <v>0</v>
      </c>
      <c r="Q4018" s="8">
        <v>9359</v>
      </c>
      <c r="R4018" s="8">
        <f t="shared" si="214"/>
        <v>850.81818181818187</v>
      </c>
      <c r="S4018" s="5">
        <v>1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1</v>
      </c>
      <c r="AA4018" s="5">
        <v>0</v>
      </c>
      <c r="AB4018" s="5">
        <v>0</v>
      </c>
      <c r="AC4018" s="5">
        <v>1</v>
      </c>
      <c r="AD4018" s="5">
        <v>0</v>
      </c>
      <c r="AE4018" s="8">
        <v>1271</v>
      </c>
      <c r="AF4018" s="5">
        <v>0</v>
      </c>
    </row>
    <row r="4019" spans="1:32" x14ac:dyDescent="0.25">
      <c r="A4019" s="2">
        <v>2009</v>
      </c>
      <c r="B4019" s="1" t="s">
        <v>29</v>
      </c>
      <c r="C4019" s="8">
        <v>2</v>
      </c>
      <c r="D4019" s="8">
        <v>81</v>
      </c>
      <c r="E4019" s="8">
        <f t="shared" si="215"/>
        <v>3375</v>
      </c>
      <c r="F4019" s="8">
        <v>680</v>
      </c>
      <c r="G4019" s="8">
        <v>0</v>
      </c>
      <c r="H4019" s="8">
        <v>0</v>
      </c>
      <c r="I4019" s="8">
        <v>0</v>
      </c>
      <c r="J4019" s="8">
        <v>0</v>
      </c>
      <c r="K4019" s="8">
        <v>0</v>
      </c>
      <c r="L4019" s="8">
        <v>903</v>
      </c>
      <c r="M4019" s="8">
        <f t="shared" ref="M4019:M4033" si="216">L4019/C4019</f>
        <v>451.5</v>
      </c>
      <c r="N4019" s="8">
        <v>2</v>
      </c>
      <c r="O4019" s="8">
        <v>1</v>
      </c>
      <c r="P4019" s="8">
        <v>0</v>
      </c>
      <c r="Q4019" s="8">
        <v>873</v>
      </c>
      <c r="R4019" s="8">
        <f t="shared" ref="R4019:R4033" si="217">Q4019/C4019</f>
        <v>436.5</v>
      </c>
      <c r="S4019" s="5">
        <v>1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0</v>
      </c>
      <c r="AC4019" s="5">
        <v>0</v>
      </c>
      <c r="AD4019" s="5">
        <v>0</v>
      </c>
      <c r="AE4019" s="8">
        <v>98</v>
      </c>
      <c r="AF4019" s="5">
        <v>1</v>
      </c>
    </row>
    <row r="4020" spans="1:32" x14ac:dyDescent="0.25">
      <c r="A4020" s="2">
        <v>2009</v>
      </c>
      <c r="B4020" s="1" t="s">
        <v>30</v>
      </c>
      <c r="C4020" s="8">
        <v>8</v>
      </c>
      <c r="D4020" s="8">
        <v>281</v>
      </c>
      <c r="E4020" s="8">
        <f t="shared" si="215"/>
        <v>2927.0833333333335</v>
      </c>
      <c r="F4020" s="8">
        <v>3235</v>
      </c>
      <c r="G4020" s="8">
        <v>25</v>
      </c>
      <c r="H4020" s="8">
        <v>16</v>
      </c>
      <c r="I4020" s="8">
        <v>9</v>
      </c>
      <c r="J4020" s="8">
        <v>0</v>
      </c>
      <c r="K4020" s="8">
        <v>0</v>
      </c>
      <c r="L4020" s="8">
        <v>2859</v>
      </c>
      <c r="M4020" s="8">
        <f t="shared" si="216"/>
        <v>357.375</v>
      </c>
      <c r="N4020" s="8">
        <v>12</v>
      </c>
      <c r="O4020" s="8">
        <v>1</v>
      </c>
      <c r="P4020" s="8">
        <v>0</v>
      </c>
      <c r="Q4020" s="8">
        <v>7654</v>
      </c>
      <c r="R4020" s="8">
        <f t="shared" si="217"/>
        <v>956.75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1</v>
      </c>
      <c r="AA4020" s="5">
        <v>1</v>
      </c>
      <c r="AB4020" s="5">
        <v>0</v>
      </c>
      <c r="AC4020" s="5">
        <v>1</v>
      </c>
      <c r="AD4020" s="5">
        <v>0</v>
      </c>
      <c r="AE4020" s="8">
        <v>216</v>
      </c>
      <c r="AF4020" s="5">
        <v>0</v>
      </c>
    </row>
    <row r="4021" spans="1:32" x14ac:dyDescent="0.25">
      <c r="A4021" s="2">
        <v>2009</v>
      </c>
      <c r="B4021" s="1" t="s">
        <v>30</v>
      </c>
      <c r="C4021" s="8">
        <v>5</v>
      </c>
      <c r="D4021" s="8">
        <v>294</v>
      </c>
      <c r="E4021" s="8">
        <f t="shared" si="215"/>
        <v>4900</v>
      </c>
      <c r="F4021" s="8">
        <v>3666</v>
      </c>
      <c r="G4021" s="8">
        <v>0</v>
      </c>
      <c r="H4021" s="8">
        <v>0</v>
      </c>
      <c r="I4021" s="8">
        <v>0</v>
      </c>
      <c r="J4021" s="8">
        <v>0</v>
      </c>
      <c r="K4021" s="8">
        <v>0</v>
      </c>
      <c r="L4021" s="8">
        <v>2261</v>
      </c>
      <c r="M4021" s="8">
        <f t="shared" si="216"/>
        <v>452.2</v>
      </c>
      <c r="N4021" s="8">
        <v>15</v>
      </c>
      <c r="O4021" s="8">
        <v>6</v>
      </c>
      <c r="P4021" s="8">
        <v>1</v>
      </c>
      <c r="Q4021" s="8">
        <v>12309</v>
      </c>
      <c r="R4021" s="8">
        <f t="shared" si="217"/>
        <v>2461.8000000000002</v>
      </c>
      <c r="S4021" s="5">
        <v>1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8">
        <v>4104</v>
      </c>
      <c r="AF4021" s="5">
        <v>1</v>
      </c>
    </row>
    <row r="4022" spans="1:32" x14ac:dyDescent="0.25">
      <c r="A4022" s="2">
        <v>2009</v>
      </c>
      <c r="B4022" s="1" t="s">
        <v>30</v>
      </c>
      <c r="C4022" s="8">
        <v>5</v>
      </c>
      <c r="D4022" s="8">
        <v>249</v>
      </c>
      <c r="E4022" s="8">
        <f t="shared" ref="E4022:E4076" si="218">D4022/C4022*1000/12</f>
        <v>4150</v>
      </c>
      <c r="F4022" s="8">
        <v>2852</v>
      </c>
      <c r="G4022" s="8">
        <v>0</v>
      </c>
      <c r="H4022" s="8">
        <v>0</v>
      </c>
      <c r="I4022" s="8">
        <v>0</v>
      </c>
      <c r="J4022" s="8">
        <v>0</v>
      </c>
      <c r="K4022" s="8">
        <v>0</v>
      </c>
      <c r="L4022" s="8">
        <v>1810</v>
      </c>
      <c r="M4022" s="8">
        <f t="shared" si="216"/>
        <v>362</v>
      </c>
      <c r="N4022" s="8">
        <v>11</v>
      </c>
      <c r="O4022" s="8">
        <v>4</v>
      </c>
      <c r="P4022" s="8">
        <v>0</v>
      </c>
      <c r="Q4022" s="8">
        <v>4935</v>
      </c>
      <c r="R4022" s="8">
        <f t="shared" si="217"/>
        <v>987</v>
      </c>
      <c r="S4022" s="5">
        <v>1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1</v>
      </c>
      <c r="Z4022" s="5">
        <v>1</v>
      </c>
      <c r="AA4022" s="5">
        <v>1</v>
      </c>
      <c r="AB4022" s="5">
        <v>0</v>
      </c>
      <c r="AC4022" s="5">
        <v>0</v>
      </c>
      <c r="AD4022" s="5">
        <v>0</v>
      </c>
      <c r="AE4022" s="8">
        <v>490</v>
      </c>
      <c r="AF4022" s="5">
        <v>0</v>
      </c>
    </row>
    <row r="4023" spans="1:32" x14ac:dyDescent="0.25">
      <c r="A4023" s="2">
        <v>2009</v>
      </c>
      <c r="B4023" s="1" t="s">
        <v>30</v>
      </c>
      <c r="C4023" s="8">
        <v>9</v>
      </c>
      <c r="D4023" s="8">
        <v>655</v>
      </c>
      <c r="E4023" s="8">
        <f t="shared" si="218"/>
        <v>6064.8148148148139</v>
      </c>
      <c r="F4023" s="8">
        <v>3999</v>
      </c>
      <c r="G4023" s="8">
        <v>76</v>
      </c>
      <c r="H4023" s="8">
        <v>39</v>
      </c>
      <c r="I4023" s="8">
        <v>37</v>
      </c>
      <c r="J4023" s="8">
        <v>0</v>
      </c>
      <c r="K4023" s="8">
        <v>0</v>
      </c>
      <c r="L4023" s="8">
        <v>1102</v>
      </c>
      <c r="M4023" s="8">
        <f t="shared" si="216"/>
        <v>122.44444444444444</v>
      </c>
      <c r="N4023" s="8">
        <v>4</v>
      </c>
      <c r="O4023" s="8">
        <v>0</v>
      </c>
      <c r="P4023" s="8">
        <v>0</v>
      </c>
      <c r="Q4023" s="8">
        <v>2080</v>
      </c>
      <c r="R4023" s="8">
        <f t="shared" si="217"/>
        <v>231.11111111111111</v>
      </c>
      <c r="S4023" s="5">
        <v>1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1</v>
      </c>
      <c r="AA4023" s="5">
        <v>0</v>
      </c>
      <c r="AB4023" s="5">
        <v>0</v>
      </c>
      <c r="AC4023" s="5">
        <v>1</v>
      </c>
      <c r="AD4023" s="5">
        <v>0</v>
      </c>
      <c r="AE4023" s="8">
        <v>3298</v>
      </c>
      <c r="AF4023" s="5">
        <v>0</v>
      </c>
    </row>
    <row r="4024" spans="1:32" x14ac:dyDescent="0.25">
      <c r="A4024" s="2">
        <v>2009</v>
      </c>
      <c r="B4024" s="1" t="s">
        <v>30</v>
      </c>
      <c r="C4024" s="8">
        <v>6</v>
      </c>
      <c r="D4024" s="8">
        <v>383</v>
      </c>
      <c r="E4024" s="8">
        <f t="shared" si="218"/>
        <v>5319.4444444444443</v>
      </c>
      <c r="F4024" s="8">
        <v>2289</v>
      </c>
      <c r="G4024" s="8">
        <v>22</v>
      </c>
      <c r="H4024" s="8">
        <v>10</v>
      </c>
      <c r="I4024" s="8">
        <v>12</v>
      </c>
      <c r="J4024" s="8">
        <v>0</v>
      </c>
      <c r="K4024" s="8">
        <v>0</v>
      </c>
      <c r="L4024" s="8">
        <v>2141</v>
      </c>
      <c r="M4024" s="8">
        <f t="shared" si="216"/>
        <v>356.83333333333331</v>
      </c>
      <c r="N4024" s="8">
        <v>7</v>
      </c>
      <c r="O4024" s="8">
        <v>2</v>
      </c>
      <c r="P4024" s="8">
        <v>1</v>
      </c>
      <c r="Q4024" s="8">
        <v>6129</v>
      </c>
      <c r="R4024" s="8">
        <f t="shared" si="217"/>
        <v>1021.5</v>
      </c>
      <c r="S4024" s="5">
        <v>1</v>
      </c>
      <c r="T4024" s="5">
        <v>0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  <c r="Z4024" s="5">
        <v>1</v>
      </c>
      <c r="AA4024" s="5">
        <v>0</v>
      </c>
      <c r="AB4024" s="5">
        <v>0</v>
      </c>
      <c r="AC4024" s="5">
        <v>1</v>
      </c>
      <c r="AD4024" s="5">
        <v>0</v>
      </c>
      <c r="AE4024" s="8">
        <v>823</v>
      </c>
      <c r="AF4024" s="5">
        <v>0</v>
      </c>
    </row>
    <row r="4025" spans="1:32" x14ac:dyDescent="0.25">
      <c r="A4025" s="2">
        <v>2009</v>
      </c>
      <c r="B4025" s="1" t="s">
        <v>30</v>
      </c>
      <c r="C4025" s="8">
        <v>64</v>
      </c>
      <c r="D4025" s="8">
        <v>3471</v>
      </c>
      <c r="E4025" s="8">
        <f t="shared" si="218"/>
        <v>4519.53125</v>
      </c>
      <c r="F4025" s="8">
        <v>5235</v>
      </c>
      <c r="G4025" s="8">
        <v>535</v>
      </c>
      <c r="H4025" s="8">
        <v>350</v>
      </c>
      <c r="I4025" s="8">
        <v>185</v>
      </c>
      <c r="J4025" s="8">
        <v>0</v>
      </c>
      <c r="K4025" s="8">
        <v>0</v>
      </c>
      <c r="L4025" s="8">
        <v>4094</v>
      </c>
      <c r="M4025" s="8">
        <f t="shared" si="216"/>
        <v>63.96875</v>
      </c>
      <c r="N4025" s="8">
        <v>15</v>
      </c>
      <c r="O4025" s="8">
        <v>3</v>
      </c>
      <c r="P4025" s="8">
        <v>1</v>
      </c>
      <c r="Q4025" s="8">
        <v>29976</v>
      </c>
      <c r="R4025" s="8">
        <f t="shared" si="217"/>
        <v>468.375</v>
      </c>
      <c r="S4025" s="5">
        <v>1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1</v>
      </c>
      <c r="AA4025" s="5">
        <v>1</v>
      </c>
      <c r="AB4025" s="5">
        <v>0</v>
      </c>
      <c r="AC4025" s="5">
        <v>1</v>
      </c>
      <c r="AD4025" s="5">
        <v>0</v>
      </c>
      <c r="AE4025" s="8">
        <v>6598</v>
      </c>
      <c r="AF4025" s="5">
        <v>0</v>
      </c>
    </row>
    <row r="4026" spans="1:32" x14ac:dyDescent="0.25">
      <c r="A4026" s="2">
        <v>2009</v>
      </c>
      <c r="B4026" s="1" t="s">
        <v>30</v>
      </c>
      <c r="C4026" s="8">
        <v>5</v>
      </c>
      <c r="D4026" s="8">
        <v>229</v>
      </c>
      <c r="E4026" s="8">
        <f t="shared" si="218"/>
        <v>3816.6666666666665</v>
      </c>
      <c r="F4026" s="8">
        <v>3879</v>
      </c>
      <c r="G4026" s="8">
        <v>12</v>
      </c>
      <c r="H4026" s="8">
        <v>10</v>
      </c>
      <c r="I4026" s="8">
        <v>2</v>
      </c>
      <c r="J4026" s="8">
        <v>0</v>
      </c>
      <c r="K4026" s="8">
        <v>0</v>
      </c>
      <c r="L4026" s="8">
        <v>1842</v>
      </c>
      <c r="M4026" s="8">
        <f t="shared" si="216"/>
        <v>368.4</v>
      </c>
      <c r="N4026" s="8">
        <v>7</v>
      </c>
      <c r="O4026" s="8">
        <v>2</v>
      </c>
      <c r="P4026" s="8">
        <v>1</v>
      </c>
      <c r="Q4026" s="8">
        <v>18215</v>
      </c>
      <c r="R4026" s="8">
        <f t="shared" si="217"/>
        <v>3643</v>
      </c>
      <c r="S4026" s="5">
        <v>1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1</v>
      </c>
      <c r="AA4026" s="5">
        <v>0</v>
      </c>
      <c r="AB4026" s="5">
        <v>0</v>
      </c>
      <c r="AC4026" s="5">
        <v>1</v>
      </c>
      <c r="AD4026" s="5">
        <v>0</v>
      </c>
      <c r="AE4026" s="8">
        <v>274</v>
      </c>
      <c r="AF4026" s="5">
        <v>0</v>
      </c>
    </row>
    <row r="4027" spans="1:32" x14ac:dyDescent="0.25">
      <c r="A4027" s="2">
        <v>2009</v>
      </c>
      <c r="B4027" s="1" t="s">
        <v>30</v>
      </c>
      <c r="C4027" s="8">
        <v>15</v>
      </c>
      <c r="D4027" s="8">
        <v>788</v>
      </c>
      <c r="E4027" s="8">
        <f t="shared" si="218"/>
        <v>4377.7777777777774</v>
      </c>
      <c r="F4027" s="8">
        <v>3483</v>
      </c>
      <c r="G4027" s="8">
        <v>115</v>
      </c>
      <c r="H4027" s="8">
        <v>86</v>
      </c>
      <c r="I4027" s="8">
        <v>29</v>
      </c>
      <c r="J4027" s="8">
        <v>0</v>
      </c>
      <c r="K4027" s="8">
        <v>0</v>
      </c>
      <c r="L4027" s="8">
        <v>6423</v>
      </c>
      <c r="M4027" s="8">
        <f t="shared" si="216"/>
        <v>428.2</v>
      </c>
      <c r="N4027" s="8">
        <v>16</v>
      </c>
      <c r="O4027" s="8">
        <v>2</v>
      </c>
      <c r="P4027" s="8">
        <v>0</v>
      </c>
      <c r="Q4027" s="8">
        <v>12930</v>
      </c>
      <c r="R4027" s="8">
        <f t="shared" si="217"/>
        <v>862</v>
      </c>
      <c r="S4027" s="5">
        <v>1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1</v>
      </c>
      <c r="AA4027" s="5">
        <v>0</v>
      </c>
      <c r="AB4027" s="5">
        <v>0</v>
      </c>
      <c r="AC4027" s="5">
        <v>1</v>
      </c>
      <c r="AD4027" s="5">
        <v>0</v>
      </c>
      <c r="AE4027" s="8">
        <v>1331</v>
      </c>
      <c r="AF4027" s="5">
        <v>0</v>
      </c>
    </row>
    <row r="4028" spans="1:32" x14ac:dyDescent="0.25">
      <c r="A4028" s="2">
        <v>2009</v>
      </c>
      <c r="B4028" s="1" t="s">
        <v>30</v>
      </c>
      <c r="C4028" s="8">
        <v>5</v>
      </c>
      <c r="D4028" s="8">
        <v>191</v>
      </c>
      <c r="E4028" s="8">
        <f t="shared" si="218"/>
        <v>3183.3333333333335</v>
      </c>
      <c r="F4028" s="8">
        <v>1659</v>
      </c>
      <c r="G4028" s="8">
        <v>0</v>
      </c>
      <c r="H4028" s="8">
        <v>0</v>
      </c>
      <c r="I4028" s="8">
        <v>0</v>
      </c>
      <c r="J4028" s="8">
        <v>0</v>
      </c>
      <c r="K4028" s="8">
        <v>0</v>
      </c>
      <c r="L4028" s="8">
        <v>767</v>
      </c>
      <c r="M4028" s="8">
        <f t="shared" si="216"/>
        <v>153.4</v>
      </c>
      <c r="N4028" s="8">
        <v>5</v>
      </c>
      <c r="O4028" s="8">
        <v>1</v>
      </c>
      <c r="P4028" s="8">
        <v>0</v>
      </c>
      <c r="Q4028" s="8">
        <v>2508</v>
      </c>
      <c r="R4028" s="8">
        <f t="shared" si="217"/>
        <v>501.6</v>
      </c>
      <c r="S4028" s="5">
        <v>1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0</v>
      </c>
      <c r="AD4028" s="5">
        <v>0</v>
      </c>
      <c r="AE4028" s="8">
        <v>189</v>
      </c>
      <c r="AF4028" s="5">
        <v>0</v>
      </c>
    </row>
    <row r="4029" spans="1:32" x14ac:dyDescent="0.25">
      <c r="A4029" s="2">
        <v>2009</v>
      </c>
      <c r="B4029" s="1" t="s">
        <v>30</v>
      </c>
      <c r="C4029" s="8">
        <v>12</v>
      </c>
      <c r="D4029" s="8">
        <v>883</v>
      </c>
      <c r="E4029" s="8">
        <f t="shared" si="218"/>
        <v>6131.9444444444443</v>
      </c>
      <c r="F4029" s="8">
        <v>2795</v>
      </c>
      <c r="G4029" s="8">
        <v>10</v>
      </c>
      <c r="H4029" s="8">
        <v>2</v>
      </c>
      <c r="I4029" s="8">
        <v>8</v>
      </c>
      <c r="J4029" s="8">
        <v>0</v>
      </c>
      <c r="K4029" s="8">
        <v>0</v>
      </c>
      <c r="L4029" s="8">
        <v>2385</v>
      </c>
      <c r="M4029" s="8">
        <f t="shared" si="216"/>
        <v>198.75</v>
      </c>
      <c r="N4029" s="8">
        <v>5</v>
      </c>
      <c r="O4029" s="8">
        <v>2</v>
      </c>
      <c r="P4029" s="8">
        <v>0</v>
      </c>
      <c r="Q4029" s="8">
        <v>6282</v>
      </c>
      <c r="R4029" s="8">
        <f t="shared" si="217"/>
        <v>523.5</v>
      </c>
      <c r="S4029" s="5">
        <v>1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1</v>
      </c>
      <c r="Z4029" s="5">
        <v>1</v>
      </c>
      <c r="AA4029" s="5">
        <v>1</v>
      </c>
      <c r="AB4029" s="5">
        <v>0</v>
      </c>
      <c r="AC4029" s="5">
        <v>1</v>
      </c>
      <c r="AD4029" s="5">
        <v>0</v>
      </c>
      <c r="AE4029" s="8">
        <v>1824</v>
      </c>
      <c r="AF4029" s="5">
        <v>0</v>
      </c>
    </row>
    <row r="4030" spans="1:32" x14ac:dyDescent="0.25">
      <c r="A4030" s="2">
        <v>2009</v>
      </c>
      <c r="B4030" s="1" t="s">
        <v>30</v>
      </c>
      <c r="C4030" s="8">
        <v>3</v>
      </c>
      <c r="D4030" s="8">
        <v>181</v>
      </c>
      <c r="E4030" s="8">
        <f t="shared" si="218"/>
        <v>5027.7777777777783</v>
      </c>
      <c r="F4030" s="8">
        <v>77</v>
      </c>
      <c r="G4030" s="8">
        <v>10</v>
      </c>
      <c r="H4030" s="8">
        <v>3</v>
      </c>
      <c r="I4030" s="8">
        <v>7</v>
      </c>
      <c r="J4030" s="8">
        <v>0</v>
      </c>
      <c r="K4030" s="8">
        <v>0</v>
      </c>
      <c r="L4030" s="8">
        <v>775</v>
      </c>
      <c r="M4030" s="8">
        <f t="shared" si="216"/>
        <v>258.33333333333331</v>
      </c>
      <c r="N4030" s="8">
        <v>2</v>
      </c>
      <c r="O4030" s="8">
        <v>0</v>
      </c>
      <c r="P4030" s="8">
        <v>0</v>
      </c>
      <c r="Q4030" s="8">
        <v>298</v>
      </c>
      <c r="R4030" s="8">
        <f t="shared" si="217"/>
        <v>99.333333333333329</v>
      </c>
      <c r="S4030" s="5">
        <v>1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1</v>
      </c>
      <c r="AA4030" s="5">
        <v>0</v>
      </c>
      <c r="AB4030" s="5">
        <v>0</v>
      </c>
      <c r="AC4030" s="5">
        <v>1</v>
      </c>
      <c r="AD4030" s="5">
        <v>0</v>
      </c>
      <c r="AE4030" s="8">
        <v>191</v>
      </c>
      <c r="AF4030" s="5">
        <v>1</v>
      </c>
    </row>
    <row r="4031" spans="1:32" x14ac:dyDescent="0.25">
      <c r="A4031" s="2">
        <v>2009</v>
      </c>
      <c r="B4031" s="1" t="s">
        <v>30</v>
      </c>
      <c r="C4031" s="8">
        <v>5</v>
      </c>
      <c r="D4031" s="8">
        <v>425</v>
      </c>
      <c r="E4031" s="8">
        <f t="shared" si="218"/>
        <v>7083.333333333333</v>
      </c>
      <c r="F4031" s="8">
        <v>1190</v>
      </c>
      <c r="G4031" s="8">
        <v>25</v>
      </c>
      <c r="H4031" s="8">
        <v>12</v>
      </c>
      <c r="I4031" s="8">
        <v>13</v>
      </c>
      <c r="J4031" s="8">
        <v>0</v>
      </c>
      <c r="K4031" s="8">
        <v>0</v>
      </c>
      <c r="L4031" s="8">
        <v>1120</v>
      </c>
      <c r="M4031" s="8">
        <f t="shared" si="216"/>
        <v>224</v>
      </c>
      <c r="N4031" s="8">
        <v>4</v>
      </c>
      <c r="O4031" s="8">
        <v>0</v>
      </c>
      <c r="P4031" s="8">
        <v>0</v>
      </c>
      <c r="Q4031" s="8">
        <v>26821</v>
      </c>
      <c r="R4031" s="8">
        <f t="shared" si="217"/>
        <v>5364.2</v>
      </c>
      <c r="S4031" s="5">
        <v>1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1</v>
      </c>
      <c r="Z4031" s="5">
        <v>1</v>
      </c>
      <c r="AA4031" s="5">
        <v>0</v>
      </c>
      <c r="AB4031" s="5">
        <v>0</v>
      </c>
      <c r="AC4031" s="5">
        <v>1</v>
      </c>
      <c r="AD4031" s="5">
        <v>0</v>
      </c>
      <c r="AE4031" s="8">
        <v>3472</v>
      </c>
      <c r="AF4031" s="5">
        <v>1</v>
      </c>
    </row>
    <row r="4032" spans="1:32" x14ac:dyDescent="0.25">
      <c r="A4032" s="2">
        <v>2009</v>
      </c>
      <c r="B4032" s="1" t="s">
        <v>30</v>
      </c>
      <c r="C4032" s="8">
        <v>15</v>
      </c>
      <c r="D4032" s="15">
        <v>625</v>
      </c>
      <c r="E4032" s="8">
        <f t="shared" si="218"/>
        <v>3472.2222222222222</v>
      </c>
      <c r="F4032" s="8">
        <v>557</v>
      </c>
      <c r="G4032" s="8">
        <v>0</v>
      </c>
      <c r="H4032" s="8">
        <v>0</v>
      </c>
      <c r="I4032" s="8">
        <v>0</v>
      </c>
      <c r="J4032" s="8">
        <v>0</v>
      </c>
      <c r="K4032" s="8">
        <v>0</v>
      </c>
      <c r="L4032" s="8">
        <v>210</v>
      </c>
      <c r="M4032" s="8">
        <f t="shared" si="216"/>
        <v>14</v>
      </c>
      <c r="N4032" s="8">
        <v>0</v>
      </c>
      <c r="O4032" s="8">
        <v>0</v>
      </c>
      <c r="P4032" s="8">
        <v>0</v>
      </c>
      <c r="Q4032" s="15">
        <v>2087</v>
      </c>
      <c r="R4032" s="8">
        <f t="shared" si="217"/>
        <v>139.13333333333333</v>
      </c>
      <c r="S4032" s="5">
        <v>1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0</v>
      </c>
      <c r="AD4032" s="5">
        <v>0</v>
      </c>
      <c r="AE4032" s="8">
        <v>457</v>
      </c>
      <c r="AF4032" s="5">
        <v>1</v>
      </c>
    </row>
    <row r="4033" spans="1:32" x14ac:dyDescent="0.25">
      <c r="A4033" s="2">
        <v>2009</v>
      </c>
      <c r="B4033" s="1" t="s">
        <v>30</v>
      </c>
      <c r="C4033" s="8">
        <v>8</v>
      </c>
      <c r="D4033" s="15">
        <v>444</v>
      </c>
      <c r="E4033" s="8">
        <f t="shared" si="218"/>
        <v>4625</v>
      </c>
      <c r="F4033" s="8">
        <v>378</v>
      </c>
      <c r="G4033" s="8">
        <v>40</v>
      </c>
      <c r="H4033" s="8">
        <v>20</v>
      </c>
      <c r="I4033" s="8">
        <v>0</v>
      </c>
      <c r="J4033" s="8">
        <v>0</v>
      </c>
      <c r="K4033" s="8">
        <v>0</v>
      </c>
      <c r="L4033" s="8">
        <v>918</v>
      </c>
      <c r="M4033" s="8">
        <f t="shared" si="216"/>
        <v>114.75</v>
      </c>
      <c r="N4033" s="8">
        <v>3</v>
      </c>
      <c r="O4033" s="8">
        <v>1</v>
      </c>
      <c r="P4033" s="8">
        <v>0</v>
      </c>
      <c r="Q4033" s="15">
        <v>4012</v>
      </c>
      <c r="R4033" s="8">
        <f t="shared" si="217"/>
        <v>501.5</v>
      </c>
      <c r="S4033" s="5">
        <v>1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1</v>
      </c>
      <c r="AA4033" s="5">
        <v>0</v>
      </c>
      <c r="AB4033" s="5">
        <v>0</v>
      </c>
      <c r="AC4033" s="5">
        <v>1</v>
      </c>
      <c r="AD4033" s="5">
        <v>0</v>
      </c>
      <c r="AE4033" s="8">
        <v>495</v>
      </c>
      <c r="AF4033" s="5">
        <v>1</v>
      </c>
    </row>
    <row r="4034" spans="1:32" x14ac:dyDescent="0.25">
      <c r="A4034" s="2">
        <v>2009</v>
      </c>
      <c r="B4034" s="1" t="s">
        <v>30</v>
      </c>
      <c r="C4034" s="8">
        <v>2</v>
      </c>
      <c r="D4034" s="15">
        <v>172</v>
      </c>
      <c r="E4034" s="8">
        <v>7166.666666666667</v>
      </c>
      <c r="F4034" s="8">
        <v>365</v>
      </c>
      <c r="G4034" s="8">
        <v>2</v>
      </c>
      <c r="H4034" s="8">
        <v>2</v>
      </c>
      <c r="I4034" s="8">
        <v>0</v>
      </c>
      <c r="J4034" s="8">
        <v>0</v>
      </c>
      <c r="K4034" s="8">
        <v>0</v>
      </c>
      <c r="L4034" s="8">
        <v>110</v>
      </c>
      <c r="M4034" s="8">
        <v>55</v>
      </c>
      <c r="N4034" s="8">
        <v>0</v>
      </c>
      <c r="O4034" s="8">
        <v>0</v>
      </c>
      <c r="P4034" s="8">
        <v>0</v>
      </c>
      <c r="Q4034" s="15">
        <v>5563</v>
      </c>
      <c r="R4034" s="8">
        <v>2781.5</v>
      </c>
      <c r="S4034" s="5">
        <v>1</v>
      </c>
      <c r="T4034" s="5">
        <v>0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  <c r="Z4034" s="5">
        <v>0</v>
      </c>
      <c r="AA4034" s="5">
        <v>0</v>
      </c>
      <c r="AB4034" s="5">
        <v>0</v>
      </c>
      <c r="AC4034" s="5">
        <v>1</v>
      </c>
      <c r="AD4034" s="5">
        <v>0</v>
      </c>
      <c r="AE4034" s="8">
        <v>339</v>
      </c>
      <c r="AF4034" s="5">
        <v>0</v>
      </c>
    </row>
    <row r="4035" spans="1:32" x14ac:dyDescent="0.25">
      <c r="A4035" s="2">
        <v>2009</v>
      </c>
      <c r="B4035" s="1" t="s">
        <v>30</v>
      </c>
      <c r="C4035" s="8">
        <v>13</v>
      </c>
      <c r="D4035" s="15">
        <v>552</v>
      </c>
      <c r="E4035" s="8">
        <f t="shared" si="218"/>
        <v>3538.4615384615386</v>
      </c>
      <c r="F4035" s="8">
        <v>816</v>
      </c>
      <c r="G4035" s="8">
        <v>0</v>
      </c>
      <c r="H4035" s="8">
        <v>0</v>
      </c>
      <c r="I4035" s="8">
        <v>0</v>
      </c>
      <c r="J4035" s="8">
        <v>0</v>
      </c>
      <c r="K4035" s="8">
        <v>0</v>
      </c>
      <c r="L4035" s="8">
        <v>1926</v>
      </c>
      <c r="M4035" s="8">
        <f t="shared" ref="M4035:M4066" si="219">L4035/C4035</f>
        <v>148.15384615384616</v>
      </c>
      <c r="N4035" s="8">
        <v>0</v>
      </c>
      <c r="O4035" s="8">
        <v>4</v>
      </c>
      <c r="P4035" s="8">
        <v>1</v>
      </c>
      <c r="Q4035" s="15">
        <v>1792</v>
      </c>
      <c r="R4035" s="8">
        <f t="shared" ref="R4035:R4066" si="220">Q4035/C4035</f>
        <v>137.84615384615384</v>
      </c>
      <c r="S4035" s="5">
        <v>0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8">
        <v>1195</v>
      </c>
      <c r="AF4035" s="5">
        <v>0</v>
      </c>
    </row>
    <row r="4036" spans="1:32" x14ac:dyDescent="0.25">
      <c r="A4036" s="2">
        <v>2009</v>
      </c>
      <c r="B4036" s="1" t="s">
        <v>30</v>
      </c>
      <c r="C4036" s="8">
        <v>11</v>
      </c>
      <c r="D4036" s="15">
        <v>433</v>
      </c>
      <c r="E4036" s="8">
        <f t="shared" si="218"/>
        <v>3280.3030303030305</v>
      </c>
      <c r="F4036" s="8">
        <v>2829</v>
      </c>
      <c r="G4036" s="8">
        <v>148</v>
      </c>
      <c r="H4036" s="8">
        <v>100</v>
      </c>
      <c r="I4036" s="8">
        <v>0</v>
      </c>
      <c r="J4036" s="8">
        <v>0</v>
      </c>
      <c r="K4036" s="8">
        <v>0</v>
      </c>
      <c r="L4036" s="8">
        <v>920</v>
      </c>
      <c r="M4036" s="8">
        <f t="shared" si="219"/>
        <v>83.63636363636364</v>
      </c>
      <c r="N4036" s="8">
        <v>1</v>
      </c>
      <c r="O4036" s="8">
        <v>0</v>
      </c>
      <c r="P4036" s="8">
        <v>0</v>
      </c>
      <c r="Q4036" s="15">
        <v>20766</v>
      </c>
      <c r="R4036" s="8">
        <f t="shared" si="220"/>
        <v>1887.8181818181818</v>
      </c>
      <c r="S4036" s="5">
        <v>1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1</v>
      </c>
      <c r="AA4036" s="5">
        <v>0</v>
      </c>
      <c r="AB4036" s="5">
        <v>0</v>
      </c>
      <c r="AC4036" s="5">
        <v>1</v>
      </c>
      <c r="AD4036" s="5">
        <v>0</v>
      </c>
      <c r="AE4036" s="8">
        <v>3447</v>
      </c>
      <c r="AF4036" s="5">
        <v>0</v>
      </c>
    </row>
    <row r="4037" spans="1:32" x14ac:dyDescent="0.25">
      <c r="A4037" s="2">
        <v>2009</v>
      </c>
      <c r="B4037" s="1" t="s">
        <v>30</v>
      </c>
      <c r="C4037" s="8">
        <v>15</v>
      </c>
      <c r="D4037" s="15">
        <v>586</v>
      </c>
      <c r="E4037" s="8">
        <f t="shared" si="218"/>
        <v>3255.5555555555561</v>
      </c>
      <c r="F4037" s="8">
        <v>1343</v>
      </c>
      <c r="G4037" s="8">
        <v>143</v>
      </c>
      <c r="H4037" s="8">
        <v>75</v>
      </c>
      <c r="I4037" s="8">
        <v>0</v>
      </c>
      <c r="J4037" s="8">
        <v>0</v>
      </c>
      <c r="K4037" s="8">
        <v>0</v>
      </c>
      <c r="L4037" s="8">
        <v>2754</v>
      </c>
      <c r="M4037" s="8">
        <f t="shared" si="219"/>
        <v>183.6</v>
      </c>
      <c r="N4037" s="8">
        <v>7</v>
      </c>
      <c r="O4037" s="8">
        <v>3</v>
      </c>
      <c r="P4037" s="8">
        <v>1</v>
      </c>
      <c r="Q4037" s="15">
        <v>5586</v>
      </c>
      <c r="R4037" s="8">
        <f t="shared" si="220"/>
        <v>372.4</v>
      </c>
      <c r="S4037" s="5">
        <v>1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1</v>
      </c>
      <c r="AA4037" s="5">
        <v>0</v>
      </c>
      <c r="AB4037" s="5">
        <v>0</v>
      </c>
      <c r="AC4037" s="5">
        <v>1</v>
      </c>
      <c r="AD4037" s="5">
        <v>0</v>
      </c>
      <c r="AE4037" s="8">
        <v>1652</v>
      </c>
      <c r="AF4037" s="5">
        <v>1</v>
      </c>
    </row>
    <row r="4038" spans="1:32" x14ac:dyDescent="0.25">
      <c r="A4038" s="2">
        <v>2009</v>
      </c>
      <c r="B4038" s="1" t="s">
        <v>30</v>
      </c>
      <c r="C4038" s="8">
        <v>34</v>
      </c>
      <c r="D4038" s="15">
        <v>2089</v>
      </c>
      <c r="E4038" s="8">
        <f t="shared" si="218"/>
        <v>5120.0980392156862</v>
      </c>
      <c r="F4038" s="8">
        <v>1058</v>
      </c>
      <c r="G4038" s="8">
        <v>118</v>
      </c>
      <c r="H4038" s="8">
        <v>75</v>
      </c>
      <c r="I4038" s="8">
        <v>76</v>
      </c>
      <c r="J4038" s="8">
        <v>0</v>
      </c>
      <c r="K4038" s="8">
        <v>0</v>
      </c>
      <c r="L4038" s="8">
        <v>2218</v>
      </c>
      <c r="M4038" s="8">
        <f t="shared" si="219"/>
        <v>65.235294117647058</v>
      </c>
      <c r="N4038" s="8">
        <v>6</v>
      </c>
      <c r="O4038" s="8">
        <v>2</v>
      </c>
      <c r="P4038" s="8">
        <v>1</v>
      </c>
      <c r="Q4038" s="15">
        <v>5496</v>
      </c>
      <c r="R4038" s="8">
        <f t="shared" si="220"/>
        <v>161.64705882352942</v>
      </c>
      <c r="S4038" s="5">
        <v>1</v>
      </c>
      <c r="T4038" s="5">
        <v>0</v>
      </c>
      <c r="U4038" s="5">
        <v>1</v>
      </c>
      <c r="V4038" s="5">
        <v>0</v>
      </c>
      <c r="W4038" s="5">
        <v>0</v>
      </c>
      <c r="X4038" s="5">
        <v>0</v>
      </c>
      <c r="Y4038" s="5">
        <v>0</v>
      </c>
      <c r="Z4038" s="5">
        <v>1</v>
      </c>
      <c r="AA4038" s="5">
        <v>1</v>
      </c>
      <c r="AB4038" s="5">
        <v>0</v>
      </c>
      <c r="AC4038" s="5">
        <v>1</v>
      </c>
      <c r="AD4038" s="5">
        <v>0</v>
      </c>
      <c r="AE4038" s="8">
        <v>4009</v>
      </c>
      <c r="AF4038" s="5">
        <v>0</v>
      </c>
    </row>
    <row r="4039" spans="1:32" x14ac:dyDescent="0.25">
      <c r="A4039" s="2">
        <v>2009</v>
      </c>
      <c r="B4039" s="1" t="s">
        <v>30</v>
      </c>
      <c r="C4039" s="8">
        <v>35</v>
      </c>
      <c r="D4039" s="15">
        <v>1242</v>
      </c>
      <c r="E4039" s="8">
        <f t="shared" si="218"/>
        <v>2957.1428571428573</v>
      </c>
      <c r="F4039" s="8">
        <v>2344</v>
      </c>
      <c r="G4039" s="8">
        <v>94</v>
      </c>
      <c r="H4039" s="8">
        <v>73</v>
      </c>
      <c r="I4039" s="8">
        <v>0</v>
      </c>
      <c r="J4039" s="8">
        <v>0</v>
      </c>
      <c r="K4039" s="8">
        <v>0</v>
      </c>
      <c r="L4039" s="8">
        <v>2291</v>
      </c>
      <c r="M4039" s="8">
        <f t="shared" si="219"/>
        <v>65.457142857142856</v>
      </c>
      <c r="N4039" s="8">
        <v>7</v>
      </c>
      <c r="O4039" s="8">
        <v>2</v>
      </c>
      <c r="P4039" s="8">
        <v>1</v>
      </c>
      <c r="Q4039" s="15">
        <v>14018</v>
      </c>
      <c r="R4039" s="8">
        <f t="shared" si="220"/>
        <v>400.51428571428573</v>
      </c>
      <c r="S4039" s="5">
        <v>1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1</v>
      </c>
      <c r="AA4039" s="5">
        <v>0</v>
      </c>
      <c r="AB4039" s="5">
        <v>0</v>
      </c>
      <c r="AC4039" s="5">
        <v>1</v>
      </c>
      <c r="AD4039" s="5">
        <v>0</v>
      </c>
      <c r="AE4039" s="8">
        <v>3505</v>
      </c>
      <c r="AF4039" s="5">
        <v>0</v>
      </c>
    </row>
    <row r="4040" spans="1:32" x14ac:dyDescent="0.25">
      <c r="A4040" s="2">
        <v>2009</v>
      </c>
      <c r="B4040" s="1" t="s">
        <v>30</v>
      </c>
      <c r="C4040" s="8">
        <v>30</v>
      </c>
      <c r="D4040" s="15">
        <v>1268</v>
      </c>
      <c r="E4040" s="8">
        <f t="shared" si="218"/>
        <v>3522.2222222222222</v>
      </c>
      <c r="F4040" s="8">
        <v>3578</v>
      </c>
      <c r="G4040" s="8">
        <v>306</v>
      </c>
      <c r="H4040" s="8">
        <v>150</v>
      </c>
      <c r="I4040" s="8">
        <v>0</v>
      </c>
      <c r="J4040" s="8">
        <v>0</v>
      </c>
      <c r="K4040" s="8">
        <v>0</v>
      </c>
      <c r="L4040" s="8">
        <v>3720</v>
      </c>
      <c r="M4040" s="8">
        <f t="shared" si="219"/>
        <v>124</v>
      </c>
      <c r="N4040" s="8">
        <v>17</v>
      </c>
      <c r="O4040" s="8">
        <v>3</v>
      </c>
      <c r="P4040" s="8">
        <v>1</v>
      </c>
      <c r="Q4040" s="15">
        <v>24265</v>
      </c>
      <c r="R4040" s="8">
        <f t="shared" si="220"/>
        <v>808.83333333333337</v>
      </c>
      <c r="S4040" s="5">
        <v>1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1</v>
      </c>
      <c r="AA4040" s="5">
        <v>0</v>
      </c>
      <c r="AB4040" s="5">
        <v>0</v>
      </c>
      <c r="AC4040" s="5">
        <v>1</v>
      </c>
      <c r="AD4040" s="5">
        <v>0</v>
      </c>
      <c r="AE4040" s="8">
        <v>3591</v>
      </c>
      <c r="AF4040" s="5">
        <v>1</v>
      </c>
    </row>
    <row r="4041" spans="1:32" x14ac:dyDescent="0.25">
      <c r="A4041" s="2">
        <v>2009</v>
      </c>
      <c r="B4041" s="1" t="s">
        <v>30</v>
      </c>
      <c r="C4041" s="8">
        <v>13</v>
      </c>
      <c r="D4041" s="15">
        <v>781</v>
      </c>
      <c r="E4041" s="8">
        <f t="shared" si="218"/>
        <v>5006.4102564102568</v>
      </c>
      <c r="F4041" s="8">
        <v>2825</v>
      </c>
      <c r="G4041" s="8">
        <v>154</v>
      </c>
      <c r="H4041" s="8">
        <v>84</v>
      </c>
      <c r="I4041" s="8">
        <v>0</v>
      </c>
      <c r="J4041" s="8">
        <v>0</v>
      </c>
      <c r="K4041" s="8">
        <v>0</v>
      </c>
      <c r="L4041" s="8">
        <v>2836</v>
      </c>
      <c r="M4041" s="8">
        <f t="shared" si="219"/>
        <v>218.15384615384616</v>
      </c>
      <c r="N4041" s="8">
        <v>9</v>
      </c>
      <c r="O4041" s="8">
        <v>2</v>
      </c>
      <c r="P4041" s="8">
        <v>0</v>
      </c>
      <c r="Q4041" s="15">
        <v>10405</v>
      </c>
      <c r="R4041" s="8">
        <f t="shared" si="220"/>
        <v>800.38461538461536</v>
      </c>
      <c r="S4041" s="5">
        <v>1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1</v>
      </c>
      <c r="AA4041" s="5">
        <v>0</v>
      </c>
      <c r="AB4041" s="5">
        <v>0</v>
      </c>
      <c r="AC4041" s="5">
        <v>1</v>
      </c>
      <c r="AD4041" s="5">
        <v>0</v>
      </c>
      <c r="AE4041" s="8">
        <v>4987</v>
      </c>
      <c r="AF4041" s="5">
        <v>0</v>
      </c>
    </row>
    <row r="4042" spans="1:32" x14ac:dyDescent="0.25">
      <c r="A4042" s="2">
        <v>2009</v>
      </c>
      <c r="B4042" s="1" t="s">
        <v>31</v>
      </c>
      <c r="C4042" s="8">
        <v>120</v>
      </c>
      <c r="D4042" s="8">
        <v>8695</v>
      </c>
      <c r="E4042" s="8">
        <f t="shared" si="218"/>
        <v>6038.1944444444443</v>
      </c>
      <c r="F4042" s="8">
        <v>5260</v>
      </c>
      <c r="G4042" s="8">
        <v>1215</v>
      </c>
      <c r="H4042" s="8">
        <v>420</v>
      </c>
      <c r="I4042" s="8">
        <v>0</v>
      </c>
      <c r="J4042" s="8">
        <v>0</v>
      </c>
      <c r="K4042" s="8">
        <v>0</v>
      </c>
      <c r="L4042" s="8">
        <v>6780</v>
      </c>
      <c r="M4042" s="8">
        <f t="shared" si="219"/>
        <v>56.5</v>
      </c>
      <c r="N4042" s="8">
        <v>0</v>
      </c>
      <c r="O4042" s="8">
        <v>2</v>
      </c>
      <c r="P4042" s="8">
        <v>0</v>
      </c>
      <c r="Q4042" s="8">
        <v>58692</v>
      </c>
      <c r="R4042" s="8">
        <f t="shared" si="220"/>
        <v>489.1</v>
      </c>
      <c r="S4042" s="5">
        <v>1</v>
      </c>
      <c r="T4042" s="5">
        <v>0</v>
      </c>
      <c r="U4042" s="5">
        <v>1</v>
      </c>
      <c r="V4042" s="5">
        <v>0</v>
      </c>
      <c r="W4042" s="5">
        <v>0</v>
      </c>
      <c r="X4042" s="5">
        <v>0</v>
      </c>
      <c r="Y4042" s="5">
        <v>0</v>
      </c>
      <c r="Z4042" s="5">
        <v>1</v>
      </c>
      <c r="AA4042" s="5">
        <v>0</v>
      </c>
      <c r="AB4042" s="5">
        <v>0</v>
      </c>
      <c r="AC4042" s="5">
        <v>1</v>
      </c>
      <c r="AD4042" s="5">
        <v>0</v>
      </c>
      <c r="AE4042" s="8">
        <v>30862</v>
      </c>
      <c r="AF4042" s="5">
        <v>0</v>
      </c>
    </row>
    <row r="4043" spans="1:32" x14ac:dyDescent="0.25">
      <c r="A4043" s="2">
        <v>2009</v>
      </c>
      <c r="B4043" s="1" t="s">
        <v>30</v>
      </c>
      <c r="C4043" s="8">
        <v>105</v>
      </c>
      <c r="D4043" s="8">
        <v>6644</v>
      </c>
      <c r="E4043" s="8">
        <f t="shared" si="218"/>
        <v>5273.0158730158737</v>
      </c>
      <c r="F4043" s="8">
        <v>2861</v>
      </c>
      <c r="G4043" s="8">
        <v>1013</v>
      </c>
      <c r="H4043" s="8">
        <v>424</v>
      </c>
      <c r="I4043" s="8">
        <v>0</v>
      </c>
      <c r="J4043" s="8">
        <v>0</v>
      </c>
      <c r="K4043" s="8">
        <v>0</v>
      </c>
      <c r="L4043" s="8">
        <v>8536</v>
      </c>
      <c r="M4043" s="8">
        <f t="shared" si="219"/>
        <v>81.295238095238091</v>
      </c>
      <c r="N4043" s="8">
        <v>30</v>
      </c>
      <c r="O4043" s="8">
        <v>5</v>
      </c>
      <c r="P4043" s="8">
        <v>1</v>
      </c>
      <c r="Q4043" s="8">
        <v>46346</v>
      </c>
      <c r="R4043" s="8">
        <f t="shared" si="220"/>
        <v>441.39047619047619</v>
      </c>
      <c r="S4043" s="5">
        <v>1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1</v>
      </c>
      <c r="AA4043" s="5">
        <v>0</v>
      </c>
      <c r="AB4043" s="5">
        <v>0</v>
      </c>
      <c r="AC4043" s="5">
        <v>1</v>
      </c>
      <c r="AD4043" s="5">
        <v>0</v>
      </c>
      <c r="AE4043" s="8">
        <v>15030</v>
      </c>
      <c r="AF4043" s="5">
        <v>0</v>
      </c>
    </row>
    <row r="4044" spans="1:32" x14ac:dyDescent="0.25">
      <c r="A4044" s="2">
        <v>2009</v>
      </c>
      <c r="B4044" s="1" t="s">
        <v>30</v>
      </c>
      <c r="C4044" s="8">
        <v>70</v>
      </c>
      <c r="D4044" s="8">
        <v>4447</v>
      </c>
      <c r="E4044" s="8">
        <f t="shared" si="218"/>
        <v>5294.0476190476193</v>
      </c>
      <c r="F4044" s="8">
        <v>5163</v>
      </c>
      <c r="G4044" s="8">
        <v>733</v>
      </c>
      <c r="H4044" s="8">
        <v>325</v>
      </c>
      <c r="I4044" s="8">
        <v>0</v>
      </c>
      <c r="J4044" s="8">
        <v>0</v>
      </c>
      <c r="K4044" s="8">
        <v>0</v>
      </c>
      <c r="L4044" s="8">
        <v>6129</v>
      </c>
      <c r="M4044" s="8">
        <f t="shared" si="219"/>
        <v>87.557142857142864</v>
      </c>
      <c r="N4044" s="8">
        <v>18</v>
      </c>
      <c r="O4044" s="8">
        <v>2</v>
      </c>
      <c r="P4044" s="8">
        <v>3</v>
      </c>
      <c r="Q4044" s="8">
        <v>43602</v>
      </c>
      <c r="R4044" s="8">
        <f t="shared" si="220"/>
        <v>622.88571428571424</v>
      </c>
      <c r="S4044" s="5">
        <v>1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1</v>
      </c>
      <c r="AA4044" s="5">
        <v>0</v>
      </c>
      <c r="AB4044" s="5">
        <v>0</v>
      </c>
      <c r="AC4044" s="5">
        <v>1</v>
      </c>
      <c r="AD4044" s="5">
        <v>0</v>
      </c>
      <c r="AE4044" s="8">
        <v>16060</v>
      </c>
      <c r="AF4044" s="5">
        <v>0</v>
      </c>
    </row>
    <row r="4045" spans="1:32" x14ac:dyDescent="0.25">
      <c r="A4045" s="2">
        <v>2009</v>
      </c>
      <c r="B4045" s="1" t="s">
        <v>30</v>
      </c>
      <c r="C4045" s="8">
        <v>182</v>
      </c>
      <c r="D4045" s="8">
        <v>18991</v>
      </c>
      <c r="E4045" s="8">
        <f t="shared" si="218"/>
        <v>8695.5128205128203</v>
      </c>
      <c r="F4045" s="8">
        <v>4087</v>
      </c>
      <c r="G4045" s="8">
        <v>2067</v>
      </c>
      <c r="H4045" s="8">
        <v>630</v>
      </c>
      <c r="I4045" s="8">
        <v>0</v>
      </c>
      <c r="J4045" s="8">
        <v>0</v>
      </c>
      <c r="K4045" s="8">
        <v>0</v>
      </c>
      <c r="L4045" s="8">
        <v>13073</v>
      </c>
      <c r="M4045" s="8">
        <f t="shared" si="219"/>
        <v>71.829670329670336</v>
      </c>
      <c r="N4045" s="8">
        <v>44</v>
      </c>
      <c r="O4045" s="8">
        <v>7</v>
      </c>
      <c r="P4045" s="8">
        <v>6</v>
      </c>
      <c r="Q4045" s="8">
        <v>173492</v>
      </c>
      <c r="R4045" s="8">
        <f t="shared" si="220"/>
        <v>953.25274725274721</v>
      </c>
      <c r="S4045" s="5">
        <v>1</v>
      </c>
      <c r="T4045" s="5">
        <v>0</v>
      </c>
      <c r="U4045" s="5">
        <v>1</v>
      </c>
      <c r="V4045" s="5">
        <v>0</v>
      </c>
      <c r="W4045" s="5">
        <v>0</v>
      </c>
      <c r="X4045" s="5">
        <v>0</v>
      </c>
      <c r="Y4045" s="5">
        <v>0</v>
      </c>
      <c r="Z4045" s="5">
        <v>1</v>
      </c>
      <c r="AA4045" s="5">
        <v>0</v>
      </c>
      <c r="AB4045" s="5">
        <v>0</v>
      </c>
      <c r="AC4045" s="5">
        <v>1</v>
      </c>
      <c r="AD4045" s="5">
        <v>0</v>
      </c>
      <c r="AE4045" s="8">
        <v>58275</v>
      </c>
      <c r="AF4045" s="5">
        <v>1</v>
      </c>
    </row>
    <row r="4046" spans="1:32" x14ac:dyDescent="0.25">
      <c r="A4046" s="2">
        <v>2009</v>
      </c>
      <c r="B4046" s="1" t="s">
        <v>30</v>
      </c>
      <c r="C4046" s="8">
        <v>106</v>
      </c>
      <c r="D4046" s="8">
        <v>6008</v>
      </c>
      <c r="E4046" s="8">
        <f t="shared" si="218"/>
        <v>4723.2704402515719</v>
      </c>
      <c r="F4046" s="8">
        <v>3530</v>
      </c>
      <c r="G4046" s="8">
        <v>932</v>
      </c>
      <c r="H4046" s="8">
        <v>423</v>
      </c>
      <c r="I4046" s="8">
        <v>0</v>
      </c>
      <c r="J4046" s="8">
        <v>0</v>
      </c>
      <c r="K4046" s="8">
        <v>0</v>
      </c>
      <c r="L4046" s="8">
        <v>8152</v>
      </c>
      <c r="M4046" s="8">
        <f t="shared" si="219"/>
        <v>76.905660377358487</v>
      </c>
      <c r="N4046" s="8">
        <v>19</v>
      </c>
      <c r="O4046" s="8">
        <v>3</v>
      </c>
      <c r="P4046" s="8">
        <v>2</v>
      </c>
      <c r="Q4046" s="8">
        <v>45738</v>
      </c>
      <c r="R4046" s="8">
        <f t="shared" si="220"/>
        <v>431.49056603773585</v>
      </c>
      <c r="S4046" s="5">
        <v>1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1</v>
      </c>
      <c r="AA4046" s="5">
        <v>0</v>
      </c>
      <c r="AB4046" s="5">
        <v>0</v>
      </c>
      <c r="AC4046" s="5">
        <v>1</v>
      </c>
      <c r="AD4046" s="5">
        <v>0</v>
      </c>
      <c r="AE4046" s="8">
        <v>13771</v>
      </c>
      <c r="AF4046" s="5">
        <v>0</v>
      </c>
    </row>
    <row r="4047" spans="1:32" x14ac:dyDescent="0.25">
      <c r="A4047" s="2">
        <v>2009</v>
      </c>
      <c r="B4047" s="1" t="s">
        <v>30</v>
      </c>
      <c r="C4047" s="8">
        <v>83</v>
      </c>
      <c r="D4047" s="8">
        <v>6874</v>
      </c>
      <c r="E4047" s="8">
        <f t="shared" si="218"/>
        <v>6901.606425702812</v>
      </c>
      <c r="F4047" s="8">
        <v>3819</v>
      </c>
      <c r="G4047" s="8">
        <v>685</v>
      </c>
      <c r="H4047" s="8">
        <v>244</v>
      </c>
      <c r="I4047" s="8">
        <v>0</v>
      </c>
      <c r="J4047" s="8">
        <v>0</v>
      </c>
      <c r="K4047" s="8">
        <v>0</v>
      </c>
      <c r="L4047" s="8">
        <v>6651</v>
      </c>
      <c r="M4047" s="8">
        <f t="shared" si="219"/>
        <v>80.132530120481931</v>
      </c>
      <c r="N4047" s="8">
        <v>32</v>
      </c>
      <c r="O4047" s="8">
        <v>4</v>
      </c>
      <c r="P4047" s="8">
        <v>1</v>
      </c>
      <c r="Q4047" s="8">
        <v>30301</v>
      </c>
      <c r="R4047" s="8">
        <f t="shared" si="220"/>
        <v>365.07228915662648</v>
      </c>
      <c r="S4047" s="5">
        <v>1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1</v>
      </c>
      <c r="AA4047" s="5">
        <v>0</v>
      </c>
      <c r="AB4047" s="5">
        <v>0</v>
      </c>
      <c r="AC4047" s="5">
        <v>1</v>
      </c>
      <c r="AD4047" s="5">
        <v>0</v>
      </c>
      <c r="AE4047" s="8">
        <v>13016</v>
      </c>
      <c r="AF4047" s="5">
        <v>0</v>
      </c>
    </row>
    <row r="4048" spans="1:32" x14ac:dyDescent="0.25">
      <c r="A4048" s="2">
        <v>2009</v>
      </c>
      <c r="B4048" s="1" t="s">
        <v>30</v>
      </c>
      <c r="C4048" s="8">
        <v>61</v>
      </c>
      <c r="D4048" s="8">
        <v>4749</v>
      </c>
      <c r="E4048" s="8">
        <f t="shared" si="218"/>
        <v>6487.7049180327858</v>
      </c>
      <c r="F4048" s="8">
        <v>2608</v>
      </c>
      <c r="G4048" s="8">
        <v>678</v>
      </c>
      <c r="H4048" s="8">
        <v>210</v>
      </c>
      <c r="I4048" s="8">
        <v>0</v>
      </c>
      <c r="J4048" s="8">
        <v>0</v>
      </c>
      <c r="K4048" s="8">
        <v>0</v>
      </c>
      <c r="L4048" s="8">
        <v>5447</v>
      </c>
      <c r="M4048" s="8">
        <f t="shared" si="219"/>
        <v>89.295081967213122</v>
      </c>
      <c r="N4048" s="8">
        <v>20</v>
      </c>
      <c r="O4048" s="8">
        <v>5</v>
      </c>
      <c r="P4048" s="8">
        <v>3</v>
      </c>
      <c r="Q4048" s="8">
        <v>26726</v>
      </c>
      <c r="R4048" s="8">
        <f t="shared" si="220"/>
        <v>438.13114754098359</v>
      </c>
      <c r="S4048" s="5">
        <v>1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1</v>
      </c>
      <c r="AA4048" s="5">
        <v>0</v>
      </c>
      <c r="AB4048" s="5">
        <v>0</v>
      </c>
      <c r="AC4048" s="5">
        <v>1</v>
      </c>
      <c r="AD4048" s="5">
        <v>0</v>
      </c>
      <c r="AE4048" s="8">
        <v>9139</v>
      </c>
      <c r="AF4048" s="5">
        <v>1</v>
      </c>
    </row>
    <row r="4049" spans="1:32" x14ac:dyDescent="0.25">
      <c r="A4049" s="2">
        <v>2009</v>
      </c>
      <c r="B4049" s="1" t="s">
        <v>30</v>
      </c>
      <c r="C4049" s="8">
        <v>55</v>
      </c>
      <c r="D4049" s="8">
        <v>3650</v>
      </c>
      <c r="E4049" s="8">
        <f t="shared" si="218"/>
        <v>5530.3030303030291</v>
      </c>
      <c r="F4049" s="8">
        <v>3493</v>
      </c>
      <c r="G4049" s="8">
        <v>454</v>
      </c>
      <c r="H4049" s="8">
        <v>227</v>
      </c>
      <c r="I4049" s="8">
        <v>0</v>
      </c>
      <c r="J4049" s="8">
        <v>0</v>
      </c>
      <c r="K4049" s="8">
        <v>0</v>
      </c>
      <c r="L4049" s="8">
        <v>6521</v>
      </c>
      <c r="M4049" s="8">
        <f t="shared" si="219"/>
        <v>118.56363636363636</v>
      </c>
      <c r="N4049" s="8">
        <v>12</v>
      </c>
      <c r="O4049" s="8">
        <v>2</v>
      </c>
      <c r="P4049" s="8">
        <v>0</v>
      </c>
      <c r="Q4049" s="8">
        <v>20749</v>
      </c>
      <c r="R4049" s="8">
        <f t="shared" si="220"/>
        <v>377.25454545454545</v>
      </c>
      <c r="S4049" s="5">
        <v>1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1</v>
      </c>
      <c r="AA4049" s="5">
        <v>0</v>
      </c>
      <c r="AB4049" s="5">
        <v>0</v>
      </c>
      <c r="AC4049" s="5">
        <v>1</v>
      </c>
      <c r="AD4049" s="5">
        <v>0</v>
      </c>
      <c r="AE4049" s="8">
        <v>6759</v>
      </c>
      <c r="AF4049" s="5">
        <v>0</v>
      </c>
    </row>
    <row r="4050" spans="1:32" x14ac:dyDescent="0.25">
      <c r="A4050" s="2">
        <v>2009</v>
      </c>
      <c r="B4050" s="1" t="s">
        <v>30</v>
      </c>
      <c r="C4050" s="8">
        <v>64</v>
      </c>
      <c r="D4050" s="8">
        <v>4951</v>
      </c>
      <c r="E4050" s="8">
        <f t="shared" si="218"/>
        <v>6446.614583333333</v>
      </c>
      <c r="F4050" s="8">
        <v>1284</v>
      </c>
      <c r="G4050" s="8">
        <v>349</v>
      </c>
      <c r="H4050" s="8">
        <v>200</v>
      </c>
      <c r="I4050" s="8">
        <v>0</v>
      </c>
      <c r="J4050" s="8">
        <v>0</v>
      </c>
      <c r="K4050" s="8">
        <v>0</v>
      </c>
      <c r="L4050" s="8">
        <v>3517</v>
      </c>
      <c r="M4050" s="8">
        <f t="shared" si="219"/>
        <v>54.953125</v>
      </c>
      <c r="N4050" s="8">
        <v>16</v>
      </c>
      <c r="O4050" s="8">
        <v>2</v>
      </c>
      <c r="P4050" s="8">
        <v>2</v>
      </c>
      <c r="Q4050" s="8">
        <v>20265</v>
      </c>
      <c r="R4050" s="8">
        <f t="shared" si="220"/>
        <v>316.640625</v>
      </c>
      <c r="S4050" s="5">
        <v>1</v>
      </c>
      <c r="T4050" s="5">
        <v>0</v>
      </c>
      <c r="U4050" s="5">
        <v>1</v>
      </c>
      <c r="V4050" s="5">
        <v>0</v>
      </c>
      <c r="W4050" s="5">
        <v>0</v>
      </c>
      <c r="X4050" s="5">
        <v>0</v>
      </c>
      <c r="Y4050" s="5">
        <v>0</v>
      </c>
      <c r="Z4050" s="5">
        <v>1</v>
      </c>
      <c r="AA4050" s="5">
        <v>0</v>
      </c>
      <c r="AB4050" s="5">
        <v>0</v>
      </c>
      <c r="AC4050" s="5">
        <v>1</v>
      </c>
      <c r="AD4050" s="5">
        <v>0</v>
      </c>
      <c r="AE4050" s="8">
        <v>11809</v>
      </c>
      <c r="AF4050" s="5">
        <v>1</v>
      </c>
    </row>
    <row r="4051" spans="1:32" x14ac:dyDescent="0.25">
      <c r="A4051" s="2">
        <v>2009</v>
      </c>
      <c r="B4051" s="1" t="s">
        <v>30</v>
      </c>
      <c r="C4051" s="8">
        <v>2</v>
      </c>
      <c r="D4051" s="8">
        <v>77</v>
      </c>
      <c r="E4051" s="8">
        <f t="shared" si="218"/>
        <v>3208.3333333333335</v>
      </c>
      <c r="F4051" s="8">
        <v>862</v>
      </c>
      <c r="G4051" s="8">
        <v>0</v>
      </c>
      <c r="H4051" s="8">
        <v>0</v>
      </c>
      <c r="I4051" s="8">
        <v>0</v>
      </c>
      <c r="J4051" s="8">
        <v>0</v>
      </c>
      <c r="K4051" s="8">
        <v>0</v>
      </c>
      <c r="L4051" s="8">
        <v>532</v>
      </c>
      <c r="M4051" s="8">
        <f t="shared" si="219"/>
        <v>266</v>
      </c>
      <c r="N4051" s="8">
        <v>3</v>
      </c>
      <c r="O4051" s="8">
        <v>0</v>
      </c>
      <c r="P4051" s="8">
        <v>1</v>
      </c>
      <c r="Q4051" s="8">
        <v>1507</v>
      </c>
      <c r="R4051" s="8">
        <f t="shared" si="220"/>
        <v>753.5</v>
      </c>
      <c r="S4051" s="5">
        <v>1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0</v>
      </c>
      <c r="AD4051" s="5">
        <v>0</v>
      </c>
      <c r="AE4051" s="8">
        <v>232</v>
      </c>
      <c r="AF4051" s="5">
        <v>0</v>
      </c>
    </row>
    <row r="4052" spans="1:32" x14ac:dyDescent="0.25">
      <c r="A4052" s="2">
        <v>2009</v>
      </c>
      <c r="B4052" s="1" t="s">
        <v>29</v>
      </c>
      <c r="C4052" s="8">
        <v>11</v>
      </c>
      <c r="D4052" s="8">
        <v>622</v>
      </c>
      <c r="E4052" s="8">
        <f t="shared" si="218"/>
        <v>4712.121212121212</v>
      </c>
      <c r="F4052" s="8">
        <v>428</v>
      </c>
      <c r="G4052" s="8">
        <v>120</v>
      </c>
      <c r="H4052" s="8">
        <v>41</v>
      </c>
      <c r="I4052" s="8">
        <v>0</v>
      </c>
      <c r="J4052" s="8">
        <v>0</v>
      </c>
      <c r="K4052" s="8">
        <v>0</v>
      </c>
      <c r="L4052" s="8">
        <v>1618</v>
      </c>
      <c r="M4052" s="8">
        <f t="shared" si="219"/>
        <v>147.09090909090909</v>
      </c>
      <c r="N4052" s="8">
        <v>7</v>
      </c>
      <c r="O4052" s="8">
        <v>2</v>
      </c>
      <c r="P4052" s="8">
        <v>0</v>
      </c>
      <c r="Q4052" s="8">
        <v>3983</v>
      </c>
      <c r="R4052" s="8">
        <f t="shared" si="220"/>
        <v>362.09090909090907</v>
      </c>
      <c r="S4052" s="5">
        <v>1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1</v>
      </c>
      <c r="AA4052" s="5">
        <v>0</v>
      </c>
      <c r="AB4052" s="5">
        <v>0</v>
      </c>
      <c r="AC4052" s="5">
        <v>1</v>
      </c>
      <c r="AD4052" s="5">
        <v>0</v>
      </c>
      <c r="AE4052" s="8">
        <v>1261</v>
      </c>
      <c r="AF4052" s="5">
        <v>1</v>
      </c>
    </row>
    <row r="4053" spans="1:32" x14ac:dyDescent="0.25">
      <c r="A4053" s="2">
        <v>2009</v>
      </c>
      <c r="B4053" s="1" t="s">
        <v>29</v>
      </c>
      <c r="C4053" s="8">
        <v>10</v>
      </c>
      <c r="D4053" s="8">
        <v>330</v>
      </c>
      <c r="E4053" s="8">
        <f t="shared" si="218"/>
        <v>2750</v>
      </c>
      <c r="F4053" s="8">
        <v>602</v>
      </c>
      <c r="G4053" s="8">
        <v>56</v>
      </c>
      <c r="H4053" s="8">
        <v>37</v>
      </c>
      <c r="I4053" s="8">
        <v>0</v>
      </c>
      <c r="J4053" s="8">
        <v>0</v>
      </c>
      <c r="K4053" s="8">
        <v>0</v>
      </c>
      <c r="L4053" s="8">
        <v>1342</v>
      </c>
      <c r="M4053" s="8">
        <f t="shared" si="219"/>
        <v>134.19999999999999</v>
      </c>
      <c r="N4053" s="8">
        <v>4</v>
      </c>
      <c r="O4053" s="8">
        <v>3</v>
      </c>
      <c r="P4053" s="8">
        <v>0</v>
      </c>
      <c r="Q4053" s="8">
        <v>2137</v>
      </c>
      <c r="R4053" s="8">
        <f t="shared" si="220"/>
        <v>213.7</v>
      </c>
      <c r="S4053" s="5">
        <v>1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1</v>
      </c>
      <c r="AA4053" s="5">
        <v>0</v>
      </c>
      <c r="AB4053" s="5">
        <v>0</v>
      </c>
      <c r="AC4053" s="5">
        <v>1</v>
      </c>
      <c r="AD4053" s="5">
        <v>0</v>
      </c>
      <c r="AE4053" s="8">
        <v>2867</v>
      </c>
      <c r="AF4053" s="5">
        <v>1</v>
      </c>
    </row>
    <row r="4054" spans="1:32" x14ac:dyDescent="0.25">
      <c r="A4054" s="2">
        <v>2009</v>
      </c>
      <c r="B4054" s="1" t="s">
        <v>30</v>
      </c>
      <c r="C4054" s="8">
        <v>17</v>
      </c>
      <c r="D4054" s="8">
        <v>883</v>
      </c>
      <c r="E4054" s="8">
        <f t="shared" si="218"/>
        <v>4328.4313725490192</v>
      </c>
      <c r="F4054" s="8">
        <v>1100</v>
      </c>
      <c r="G4054" s="8">
        <v>73</v>
      </c>
      <c r="H4054" s="8">
        <v>57</v>
      </c>
      <c r="I4054" s="8">
        <v>0</v>
      </c>
      <c r="J4054" s="8">
        <v>0</v>
      </c>
      <c r="K4054" s="8">
        <v>0</v>
      </c>
      <c r="L4054" s="8">
        <v>2174</v>
      </c>
      <c r="M4054" s="8">
        <f t="shared" si="219"/>
        <v>127.88235294117646</v>
      </c>
      <c r="N4054" s="8">
        <v>11</v>
      </c>
      <c r="O4054" s="8">
        <v>3</v>
      </c>
      <c r="P4054" s="8">
        <v>0</v>
      </c>
      <c r="Q4054" s="8">
        <v>2662</v>
      </c>
      <c r="R4054" s="8">
        <f t="shared" si="220"/>
        <v>156.58823529411765</v>
      </c>
      <c r="S4054" s="5">
        <v>1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1</v>
      </c>
      <c r="AA4054" s="5">
        <v>0</v>
      </c>
      <c r="AB4054" s="5">
        <v>0</v>
      </c>
      <c r="AC4054" s="5">
        <v>1</v>
      </c>
      <c r="AD4054" s="5">
        <v>0</v>
      </c>
      <c r="AE4054" s="8">
        <v>1930</v>
      </c>
      <c r="AF4054" s="5">
        <v>0</v>
      </c>
    </row>
    <row r="4055" spans="1:32" x14ac:dyDescent="0.25">
      <c r="A4055" s="2">
        <v>2009</v>
      </c>
      <c r="B4055" s="1" t="s">
        <v>30</v>
      </c>
      <c r="C4055" s="8">
        <v>50</v>
      </c>
      <c r="D4055" s="8">
        <v>3013</v>
      </c>
      <c r="E4055" s="8">
        <f t="shared" si="218"/>
        <v>5021.666666666667</v>
      </c>
      <c r="F4055" s="8">
        <v>2506</v>
      </c>
      <c r="G4055" s="8">
        <v>518</v>
      </c>
      <c r="H4055" s="8">
        <v>233</v>
      </c>
      <c r="I4055" s="8">
        <v>0</v>
      </c>
      <c r="J4055" s="8">
        <v>0</v>
      </c>
      <c r="K4055" s="8">
        <v>0</v>
      </c>
      <c r="L4055" s="8">
        <v>2782</v>
      </c>
      <c r="M4055" s="8">
        <f t="shared" si="219"/>
        <v>55.64</v>
      </c>
      <c r="N4055" s="8">
        <v>11</v>
      </c>
      <c r="O4055" s="8">
        <v>3</v>
      </c>
      <c r="P4055" s="8">
        <v>1</v>
      </c>
      <c r="Q4055" s="8">
        <v>8633</v>
      </c>
      <c r="R4055" s="8">
        <f t="shared" si="220"/>
        <v>172.66</v>
      </c>
      <c r="S4055" s="5">
        <v>1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1</v>
      </c>
      <c r="AA4055" s="5">
        <v>0</v>
      </c>
      <c r="AB4055" s="5">
        <v>0</v>
      </c>
      <c r="AC4055" s="5">
        <v>1</v>
      </c>
      <c r="AD4055" s="5">
        <v>0</v>
      </c>
      <c r="AE4055" s="8">
        <v>7241</v>
      </c>
      <c r="AF4055" s="5">
        <v>0</v>
      </c>
    </row>
    <row r="4056" spans="1:32" x14ac:dyDescent="0.25">
      <c r="A4056" s="2">
        <v>2009</v>
      </c>
      <c r="B4056" s="1" t="s">
        <v>29</v>
      </c>
      <c r="C4056" s="8">
        <v>1</v>
      </c>
      <c r="D4056" s="8">
        <v>8</v>
      </c>
      <c r="E4056" s="8">
        <f t="shared" si="218"/>
        <v>666.66666666666663</v>
      </c>
      <c r="F4056" s="8">
        <v>250</v>
      </c>
      <c r="G4056" s="8">
        <v>0</v>
      </c>
      <c r="H4056" s="8">
        <v>0</v>
      </c>
      <c r="I4056" s="8">
        <v>0</v>
      </c>
      <c r="J4056" s="8">
        <v>0</v>
      </c>
      <c r="K4056" s="8">
        <v>0</v>
      </c>
      <c r="L4056" s="8">
        <v>792</v>
      </c>
      <c r="M4056" s="8">
        <f t="shared" si="219"/>
        <v>792</v>
      </c>
      <c r="N4056" s="8">
        <v>0</v>
      </c>
      <c r="O4056" s="8">
        <v>0</v>
      </c>
      <c r="P4056" s="8">
        <v>0</v>
      </c>
      <c r="Q4056" s="8">
        <v>60</v>
      </c>
      <c r="R4056" s="8">
        <f t="shared" si="220"/>
        <v>60</v>
      </c>
      <c r="S4056" s="5">
        <v>1</v>
      </c>
      <c r="T4056" s="5">
        <v>0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  <c r="Z4056" s="5">
        <v>0</v>
      </c>
      <c r="AA4056" s="5">
        <v>0</v>
      </c>
      <c r="AB4056" s="5">
        <v>0</v>
      </c>
      <c r="AC4056" s="5">
        <v>0</v>
      </c>
      <c r="AD4056" s="5">
        <v>0</v>
      </c>
      <c r="AE4056" s="8">
        <v>95</v>
      </c>
      <c r="AF4056" s="5">
        <v>1</v>
      </c>
    </row>
    <row r="4057" spans="1:32" x14ac:dyDescent="0.25">
      <c r="A4057" s="2">
        <v>2009</v>
      </c>
      <c r="B4057" s="1" t="s">
        <v>29</v>
      </c>
      <c r="C4057" s="8">
        <v>70</v>
      </c>
      <c r="D4057" s="8">
        <v>5528</v>
      </c>
      <c r="E4057" s="8">
        <f t="shared" si="218"/>
        <v>6580.9523809523816</v>
      </c>
      <c r="F4057" s="8">
        <v>1417</v>
      </c>
      <c r="G4057" s="8">
        <v>626</v>
      </c>
      <c r="H4057" s="8">
        <v>200</v>
      </c>
      <c r="I4057" s="8">
        <v>0</v>
      </c>
      <c r="J4057" s="8">
        <v>0</v>
      </c>
      <c r="K4057" s="8">
        <v>0</v>
      </c>
      <c r="L4057" s="8">
        <v>3179</v>
      </c>
      <c r="M4057" s="8">
        <f t="shared" si="219"/>
        <v>45.414285714285711</v>
      </c>
      <c r="N4057" s="8">
        <v>13</v>
      </c>
      <c r="O4057" s="8">
        <v>3</v>
      </c>
      <c r="P4057" s="8">
        <v>3</v>
      </c>
      <c r="Q4057" s="8">
        <v>27207</v>
      </c>
      <c r="R4057" s="8">
        <f t="shared" si="220"/>
        <v>388.67142857142858</v>
      </c>
      <c r="S4057" s="5">
        <v>1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1</v>
      </c>
      <c r="AA4057" s="5">
        <v>0</v>
      </c>
      <c r="AB4057" s="5">
        <v>0</v>
      </c>
      <c r="AC4057" s="5">
        <v>1</v>
      </c>
      <c r="AD4057" s="5">
        <v>0</v>
      </c>
      <c r="AE4057" s="8">
        <v>11466</v>
      </c>
      <c r="AF4057" s="5">
        <v>1</v>
      </c>
    </row>
    <row r="4058" spans="1:32" x14ac:dyDescent="0.25">
      <c r="A4058" s="2">
        <v>2009</v>
      </c>
      <c r="B4058" s="1" t="s">
        <v>30</v>
      </c>
      <c r="C4058" s="8">
        <v>30</v>
      </c>
      <c r="D4058" s="8">
        <v>1495</v>
      </c>
      <c r="E4058" s="8">
        <f t="shared" si="218"/>
        <v>4152.7777777777783</v>
      </c>
      <c r="F4058" s="8">
        <v>1175</v>
      </c>
      <c r="G4058" s="8">
        <v>222</v>
      </c>
      <c r="H4058" s="8">
        <v>100</v>
      </c>
      <c r="I4058" s="8">
        <v>4</v>
      </c>
      <c r="J4058" s="8">
        <v>0</v>
      </c>
      <c r="K4058" s="8">
        <v>0</v>
      </c>
      <c r="L4058" s="8">
        <v>3564</v>
      </c>
      <c r="M4058" s="8">
        <f t="shared" si="219"/>
        <v>118.8</v>
      </c>
      <c r="N4058" s="8">
        <v>12</v>
      </c>
      <c r="O4058" s="8">
        <v>3</v>
      </c>
      <c r="P4058" s="8">
        <v>2</v>
      </c>
      <c r="Q4058" s="8">
        <v>30015</v>
      </c>
      <c r="R4058" s="8">
        <f t="shared" si="220"/>
        <v>1000.5</v>
      </c>
      <c r="S4058" s="5">
        <v>1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1</v>
      </c>
      <c r="AA4058" s="5">
        <v>1</v>
      </c>
      <c r="AB4058" s="5">
        <v>0</v>
      </c>
      <c r="AC4058" s="5">
        <v>1</v>
      </c>
      <c r="AD4058" s="5">
        <v>0</v>
      </c>
      <c r="AE4058" s="8">
        <v>4262</v>
      </c>
      <c r="AF4058" s="5">
        <v>1</v>
      </c>
    </row>
    <row r="4059" spans="1:32" x14ac:dyDescent="0.25">
      <c r="A4059" s="2">
        <v>2009</v>
      </c>
      <c r="B4059" s="1" t="s">
        <v>29</v>
      </c>
      <c r="C4059" s="8">
        <v>8</v>
      </c>
      <c r="D4059" s="8">
        <v>461</v>
      </c>
      <c r="E4059" s="8">
        <f t="shared" si="218"/>
        <v>4802.083333333333</v>
      </c>
      <c r="F4059" s="8">
        <v>313</v>
      </c>
      <c r="G4059" s="8">
        <v>0</v>
      </c>
      <c r="H4059" s="8">
        <v>0</v>
      </c>
      <c r="I4059" s="8">
        <v>0</v>
      </c>
      <c r="J4059" s="8">
        <v>0</v>
      </c>
      <c r="K4059" s="8">
        <v>0</v>
      </c>
      <c r="L4059" s="8">
        <v>1700</v>
      </c>
      <c r="M4059" s="8">
        <f t="shared" si="219"/>
        <v>212.5</v>
      </c>
      <c r="N4059" s="8">
        <v>9</v>
      </c>
      <c r="O4059" s="8">
        <v>1</v>
      </c>
      <c r="P4059" s="8">
        <v>0</v>
      </c>
      <c r="Q4059" s="8">
        <v>1223</v>
      </c>
      <c r="R4059" s="8">
        <f t="shared" si="220"/>
        <v>152.875</v>
      </c>
      <c r="S4059" s="5">
        <v>1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0</v>
      </c>
      <c r="AD4059" s="5">
        <v>0</v>
      </c>
      <c r="AE4059" s="8">
        <v>715</v>
      </c>
      <c r="AF4059" s="5">
        <v>0</v>
      </c>
    </row>
    <row r="4060" spans="1:32" x14ac:dyDescent="0.25">
      <c r="A4060" s="2">
        <v>2009</v>
      </c>
      <c r="B4060" s="1" t="s">
        <v>30</v>
      </c>
      <c r="C4060" s="8">
        <v>36</v>
      </c>
      <c r="D4060" s="8">
        <v>3922</v>
      </c>
      <c r="E4060" s="8">
        <f t="shared" si="218"/>
        <v>9078.7037037037026</v>
      </c>
      <c r="F4060" s="8">
        <v>710</v>
      </c>
      <c r="G4060" s="8">
        <v>281</v>
      </c>
      <c r="H4060" s="8">
        <v>130</v>
      </c>
      <c r="I4060" s="8">
        <v>0</v>
      </c>
      <c r="J4060" s="8">
        <v>0</v>
      </c>
      <c r="K4060" s="8">
        <v>0</v>
      </c>
      <c r="L4060" s="8">
        <v>2453</v>
      </c>
      <c r="M4060" s="8">
        <f t="shared" si="219"/>
        <v>68.138888888888886</v>
      </c>
      <c r="N4060" s="8">
        <v>8</v>
      </c>
      <c r="O4060" s="8">
        <v>2</v>
      </c>
      <c r="P4060" s="8">
        <v>2</v>
      </c>
      <c r="Q4060" s="8">
        <v>25280</v>
      </c>
      <c r="R4060" s="8">
        <f t="shared" si="220"/>
        <v>702.22222222222217</v>
      </c>
      <c r="S4060" s="5">
        <v>1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1</v>
      </c>
      <c r="AA4060" s="5">
        <v>0</v>
      </c>
      <c r="AB4060" s="5">
        <v>0</v>
      </c>
      <c r="AC4060" s="5">
        <v>1</v>
      </c>
      <c r="AD4060" s="5">
        <v>0</v>
      </c>
      <c r="AE4060" s="8">
        <v>6441</v>
      </c>
      <c r="AF4060" s="5">
        <v>1</v>
      </c>
    </row>
    <row r="4061" spans="1:32" x14ac:dyDescent="0.25">
      <c r="A4061" s="2">
        <v>2009</v>
      </c>
      <c r="B4061" s="1" t="s">
        <v>29</v>
      </c>
      <c r="C4061" s="8">
        <v>64</v>
      </c>
      <c r="D4061" s="8">
        <v>6234</v>
      </c>
      <c r="E4061" s="8">
        <f t="shared" si="218"/>
        <v>8117.1875</v>
      </c>
      <c r="F4061" s="8">
        <v>2392</v>
      </c>
      <c r="G4061" s="8">
        <v>726</v>
      </c>
      <c r="H4061" s="8">
        <v>210</v>
      </c>
      <c r="I4061" s="8">
        <v>0</v>
      </c>
      <c r="J4061" s="8">
        <v>0</v>
      </c>
      <c r="K4061" s="8">
        <v>0</v>
      </c>
      <c r="L4061" s="8">
        <v>5996</v>
      </c>
      <c r="M4061" s="8">
        <f t="shared" si="219"/>
        <v>93.6875</v>
      </c>
      <c r="N4061" s="8">
        <v>17</v>
      </c>
      <c r="O4061" s="8">
        <v>4</v>
      </c>
      <c r="P4061" s="8">
        <v>0</v>
      </c>
      <c r="Q4061" s="8">
        <v>29154</v>
      </c>
      <c r="R4061" s="8">
        <f t="shared" si="220"/>
        <v>455.53125</v>
      </c>
      <c r="S4061" s="5">
        <v>1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1</v>
      </c>
      <c r="AA4061" s="5">
        <v>0</v>
      </c>
      <c r="AB4061" s="5">
        <v>0</v>
      </c>
      <c r="AC4061" s="5">
        <v>1</v>
      </c>
      <c r="AD4061" s="5">
        <v>0</v>
      </c>
      <c r="AE4061" s="8">
        <v>14587</v>
      </c>
      <c r="AF4061" s="5">
        <v>0</v>
      </c>
    </row>
    <row r="4062" spans="1:32" x14ac:dyDescent="0.25">
      <c r="A4062" s="2">
        <v>2009</v>
      </c>
      <c r="B4062" s="1" t="s">
        <v>30</v>
      </c>
      <c r="C4062" s="8">
        <v>70</v>
      </c>
      <c r="D4062" s="8">
        <v>5130</v>
      </c>
      <c r="E4062" s="8">
        <f t="shared" si="218"/>
        <v>6107.1428571428578</v>
      </c>
      <c r="F4062" s="8">
        <v>2100</v>
      </c>
      <c r="G4062" s="8">
        <v>389</v>
      </c>
      <c r="H4062" s="8">
        <v>145</v>
      </c>
      <c r="I4062" s="8">
        <v>0</v>
      </c>
      <c r="J4062" s="8">
        <v>0</v>
      </c>
      <c r="K4062" s="8">
        <v>0</v>
      </c>
      <c r="L4062" s="8">
        <v>3994</v>
      </c>
      <c r="M4062" s="8">
        <f t="shared" si="219"/>
        <v>57.057142857142857</v>
      </c>
      <c r="N4062" s="8">
        <v>23</v>
      </c>
      <c r="O4062" s="8">
        <v>2</v>
      </c>
      <c r="P4062" s="8">
        <v>2</v>
      </c>
      <c r="Q4062" s="8">
        <v>36268</v>
      </c>
      <c r="R4062" s="8">
        <f t="shared" si="220"/>
        <v>518.11428571428576</v>
      </c>
      <c r="S4062" s="5">
        <v>1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1</v>
      </c>
      <c r="AA4062" s="5">
        <v>0</v>
      </c>
      <c r="AB4062" s="5">
        <v>0</v>
      </c>
      <c r="AC4062" s="5">
        <v>1</v>
      </c>
      <c r="AD4062" s="5">
        <v>0</v>
      </c>
      <c r="AE4062" s="8">
        <v>15845</v>
      </c>
      <c r="AF4062" s="5">
        <v>0</v>
      </c>
    </row>
    <row r="4063" spans="1:32" x14ac:dyDescent="0.25">
      <c r="A4063" s="2">
        <v>2009</v>
      </c>
      <c r="B4063" s="1" t="s">
        <v>29</v>
      </c>
      <c r="C4063" s="8">
        <v>4</v>
      </c>
      <c r="D4063" s="8">
        <v>214</v>
      </c>
      <c r="E4063" s="8">
        <f t="shared" si="218"/>
        <v>4458.333333333333</v>
      </c>
      <c r="F4063" s="8">
        <v>750</v>
      </c>
      <c r="G4063" s="8">
        <v>0</v>
      </c>
      <c r="H4063" s="8">
        <v>0</v>
      </c>
      <c r="I4063" s="8">
        <v>0</v>
      </c>
      <c r="J4063" s="8">
        <v>0</v>
      </c>
      <c r="K4063" s="8">
        <v>0</v>
      </c>
      <c r="L4063" s="8">
        <v>709</v>
      </c>
      <c r="M4063" s="8">
        <f t="shared" si="219"/>
        <v>177.25</v>
      </c>
      <c r="N4063" s="8">
        <v>4</v>
      </c>
      <c r="O4063" s="8">
        <v>1</v>
      </c>
      <c r="P4063" s="8">
        <v>0</v>
      </c>
      <c r="Q4063" s="8">
        <v>6889</v>
      </c>
      <c r="R4063" s="8">
        <f t="shared" si="220"/>
        <v>1722.25</v>
      </c>
      <c r="S4063" s="5">
        <v>1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0</v>
      </c>
      <c r="AD4063" s="5">
        <v>0</v>
      </c>
      <c r="AE4063" s="8">
        <v>767</v>
      </c>
      <c r="AF4063" s="5">
        <v>0</v>
      </c>
    </row>
    <row r="4064" spans="1:32" x14ac:dyDescent="0.25">
      <c r="A4064" s="2">
        <v>2009</v>
      </c>
      <c r="B4064" s="1" t="s">
        <v>29</v>
      </c>
      <c r="C4064" s="8">
        <v>5</v>
      </c>
      <c r="D4064" s="8">
        <v>283</v>
      </c>
      <c r="E4064" s="8">
        <f t="shared" si="218"/>
        <v>4716.666666666667</v>
      </c>
      <c r="F4064" s="8">
        <v>0</v>
      </c>
      <c r="G4064" s="8">
        <v>0</v>
      </c>
      <c r="H4064" s="8">
        <v>0</v>
      </c>
      <c r="I4064" s="8">
        <v>0</v>
      </c>
      <c r="J4064" s="8">
        <v>0</v>
      </c>
      <c r="K4064" s="8">
        <v>0</v>
      </c>
      <c r="L4064" s="8">
        <v>825</v>
      </c>
      <c r="M4064" s="8">
        <f t="shared" si="219"/>
        <v>165</v>
      </c>
      <c r="N4064" s="8">
        <v>4</v>
      </c>
      <c r="O4064" s="8">
        <v>1</v>
      </c>
      <c r="P4064" s="8">
        <v>0</v>
      </c>
      <c r="Q4064" s="8">
        <v>8213</v>
      </c>
      <c r="R4064" s="8">
        <f t="shared" si="220"/>
        <v>1642.6</v>
      </c>
      <c r="S4064" s="5">
        <v>0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0</v>
      </c>
      <c r="AC4064" s="5">
        <v>0</v>
      </c>
      <c r="AD4064" s="5">
        <v>0</v>
      </c>
      <c r="AE4064" s="8">
        <v>6016</v>
      </c>
      <c r="AF4064" s="5">
        <v>0</v>
      </c>
    </row>
    <row r="4065" spans="1:32" x14ac:dyDescent="0.25">
      <c r="A4065" s="2">
        <v>2009</v>
      </c>
      <c r="B4065" s="1" t="s">
        <v>29</v>
      </c>
      <c r="C4065" s="8">
        <v>40</v>
      </c>
      <c r="D4065" s="8">
        <v>2266</v>
      </c>
      <c r="E4065" s="8">
        <f t="shared" si="218"/>
        <v>4720.833333333333</v>
      </c>
      <c r="F4065" s="8">
        <v>728</v>
      </c>
      <c r="G4065" s="8">
        <v>141</v>
      </c>
      <c r="H4065" s="8">
        <v>49</v>
      </c>
      <c r="I4065" s="8">
        <v>0</v>
      </c>
      <c r="J4065" s="8">
        <v>0</v>
      </c>
      <c r="K4065" s="8">
        <v>0</v>
      </c>
      <c r="L4065" s="8">
        <v>2316</v>
      </c>
      <c r="M4065" s="8">
        <f t="shared" si="219"/>
        <v>57.9</v>
      </c>
      <c r="N4065" s="8">
        <v>13</v>
      </c>
      <c r="O4065" s="8">
        <v>2</v>
      </c>
      <c r="P4065" s="8">
        <v>0</v>
      </c>
      <c r="Q4065" s="8">
        <v>12981</v>
      </c>
      <c r="R4065" s="8">
        <f t="shared" si="220"/>
        <v>324.52499999999998</v>
      </c>
      <c r="S4065" s="5">
        <v>1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1</v>
      </c>
      <c r="Z4065" s="5">
        <v>1</v>
      </c>
      <c r="AA4065" s="5">
        <v>0</v>
      </c>
      <c r="AB4065" s="5">
        <v>0</v>
      </c>
      <c r="AC4065" s="5">
        <v>1</v>
      </c>
      <c r="AD4065" s="5">
        <v>0</v>
      </c>
      <c r="AE4065" s="8">
        <v>4083</v>
      </c>
      <c r="AF4065" s="5">
        <v>1</v>
      </c>
    </row>
    <row r="4066" spans="1:32" x14ac:dyDescent="0.25">
      <c r="A4066" s="2">
        <v>2009</v>
      </c>
      <c r="B4066" s="1" t="s">
        <v>30</v>
      </c>
      <c r="C4066" s="8">
        <v>2</v>
      </c>
      <c r="D4066" s="8">
        <v>258</v>
      </c>
      <c r="E4066" s="8">
        <f t="shared" si="218"/>
        <v>10750</v>
      </c>
      <c r="F4066" s="8">
        <v>195</v>
      </c>
      <c r="G4066" s="8">
        <v>0</v>
      </c>
      <c r="H4066" s="8">
        <v>0</v>
      </c>
      <c r="I4066" s="8">
        <v>0</v>
      </c>
      <c r="J4066" s="8">
        <v>0</v>
      </c>
      <c r="K4066" s="8">
        <v>0</v>
      </c>
      <c r="L4066" s="8">
        <v>220</v>
      </c>
      <c r="M4066" s="8">
        <f t="shared" si="219"/>
        <v>110</v>
      </c>
      <c r="N4066" s="8">
        <v>2</v>
      </c>
      <c r="O4066" s="8">
        <v>1</v>
      </c>
      <c r="P4066" s="8">
        <v>0</v>
      </c>
      <c r="Q4066" s="8">
        <v>591</v>
      </c>
      <c r="R4066" s="8">
        <f t="shared" si="220"/>
        <v>295.5</v>
      </c>
      <c r="S4066" s="5">
        <v>1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0</v>
      </c>
      <c r="AD4066" s="5">
        <v>0</v>
      </c>
      <c r="AE4066" s="8">
        <v>146</v>
      </c>
      <c r="AF4066" s="5">
        <v>0</v>
      </c>
    </row>
    <row r="4067" spans="1:32" x14ac:dyDescent="0.25">
      <c r="A4067" s="2">
        <v>2009</v>
      </c>
      <c r="B4067" s="1" t="s">
        <v>30</v>
      </c>
      <c r="C4067" s="7">
        <v>28</v>
      </c>
      <c r="D4067" s="7">
        <v>633</v>
      </c>
      <c r="E4067" s="8">
        <f t="shared" si="218"/>
        <v>1883.9285714285716</v>
      </c>
      <c r="F4067" s="8">
        <v>3237</v>
      </c>
      <c r="G4067" s="8">
        <v>63</v>
      </c>
      <c r="H4067" s="8">
        <v>50</v>
      </c>
      <c r="I4067" s="8">
        <v>0</v>
      </c>
      <c r="J4067" s="8">
        <v>0</v>
      </c>
      <c r="K4067" s="8">
        <v>0</v>
      </c>
      <c r="L4067" s="8">
        <v>785</v>
      </c>
      <c r="M4067" s="8">
        <f t="shared" ref="M4067:M4098" si="221">L4067/C4067</f>
        <v>28.035714285714285</v>
      </c>
      <c r="N4067" s="8">
        <v>7</v>
      </c>
      <c r="O4067" s="8">
        <v>2</v>
      </c>
      <c r="P4067" s="8">
        <v>0</v>
      </c>
      <c r="Q4067" s="8">
        <v>17627</v>
      </c>
      <c r="R4067" s="8">
        <f t="shared" ref="R4067:R4098" si="222">Q4067/C4067</f>
        <v>629.53571428571433</v>
      </c>
      <c r="S4067" s="5">
        <v>1</v>
      </c>
      <c r="T4067" s="5">
        <v>0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  <c r="Z4067" s="5">
        <v>1</v>
      </c>
      <c r="AA4067" s="5">
        <v>0</v>
      </c>
      <c r="AB4067" s="5">
        <v>0</v>
      </c>
      <c r="AC4067" s="5">
        <v>1</v>
      </c>
      <c r="AD4067" s="5">
        <v>0</v>
      </c>
      <c r="AE4067" s="8">
        <v>1034</v>
      </c>
      <c r="AF4067" s="5">
        <v>0</v>
      </c>
    </row>
    <row r="4068" spans="1:32" x14ac:dyDescent="0.25">
      <c r="A4068" s="2">
        <v>2009</v>
      </c>
      <c r="B4068" s="1" t="s">
        <v>30</v>
      </c>
      <c r="C4068" s="7">
        <v>35</v>
      </c>
      <c r="D4068" s="7">
        <v>1439</v>
      </c>
      <c r="E4068" s="8">
        <f t="shared" si="218"/>
        <v>3426.1904761904766</v>
      </c>
      <c r="F4068" s="8">
        <v>4934</v>
      </c>
      <c r="G4068" s="8">
        <v>229</v>
      </c>
      <c r="H4068" s="8">
        <v>139</v>
      </c>
      <c r="I4068" s="8">
        <v>0</v>
      </c>
      <c r="J4068" s="8">
        <v>0</v>
      </c>
      <c r="K4068" s="8">
        <v>0</v>
      </c>
      <c r="L4068" s="8">
        <v>2778</v>
      </c>
      <c r="M4068" s="8">
        <f t="shared" si="221"/>
        <v>79.371428571428567</v>
      </c>
      <c r="N4068" s="8">
        <v>15</v>
      </c>
      <c r="O4068" s="8">
        <v>2</v>
      </c>
      <c r="P4068" s="8">
        <v>1</v>
      </c>
      <c r="Q4068" s="8">
        <v>8226</v>
      </c>
      <c r="R4068" s="8">
        <f t="shared" si="222"/>
        <v>235.02857142857144</v>
      </c>
      <c r="S4068" s="5">
        <v>1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1</v>
      </c>
      <c r="AA4068" s="5">
        <v>0</v>
      </c>
      <c r="AB4068" s="5">
        <v>0</v>
      </c>
      <c r="AC4068" s="5">
        <v>1</v>
      </c>
      <c r="AD4068" s="5">
        <v>0</v>
      </c>
      <c r="AE4068" s="8">
        <v>2466</v>
      </c>
      <c r="AF4068" s="5">
        <v>0</v>
      </c>
    </row>
    <row r="4069" spans="1:32" x14ac:dyDescent="0.25">
      <c r="A4069" s="2">
        <v>2009</v>
      </c>
      <c r="B4069" s="1" t="s">
        <v>30</v>
      </c>
      <c r="C4069" s="7">
        <v>75</v>
      </c>
      <c r="D4069" s="7">
        <v>3653</v>
      </c>
      <c r="E4069" s="8">
        <f t="shared" si="218"/>
        <v>4058.8888888888887</v>
      </c>
      <c r="F4069" s="8">
        <v>3885</v>
      </c>
      <c r="G4069" s="8">
        <v>803</v>
      </c>
      <c r="H4069" s="8">
        <v>305</v>
      </c>
      <c r="I4069" s="8">
        <v>0</v>
      </c>
      <c r="J4069" s="8">
        <v>0</v>
      </c>
      <c r="K4069" s="8">
        <v>0</v>
      </c>
      <c r="L4069" s="8">
        <v>7706</v>
      </c>
      <c r="M4069" s="8">
        <f t="shared" si="221"/>
        <v>102.74666666666667</v>
      </c>
      <c r="N4069" s="8">
        <v>24</v>
      </c>
      <c r="O4069" s="8">
        <v>4</v>
      </c>
      <c r="P4069" s="8">
        <v>2</v>
      </c>
      <c r="Q4069" s="8">
        <v>18822</v>
      </c>
      <c r="R4069" s="8">
        <f t="shared" si="222"/>
        <v>250.96</v>
      </c>
      <c r="S4069" s="5">
        <v>1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1</v>
      </c>
      <c r="AA4069" s="5">
        <v>0</v>
      </c>
      <c r="AB4069" s="5">
        <v>0</v>
      </c>
      <c r="AC4069" s="5">
        <v>1</v>
      </c>
      <c r="AD4069" s="5">
        <v>0</v>
      </c>
      <c r="AE4069" s="8">
        <v>7849</v>
      </c>
      <c r="AF4069" s="5">
        <v>0</v>
      </c>
    </row>
    <row r="4070" spans="1:32" x14ac:dyDescent="0.25">
      <c r="A4070" s="2">
        <v>2009</v>
      </c>
      <c r="B4070" s="1" t="s">
        <v>29</v>
      </c>
      <c r="C4070" s="7">
        <v>48</v>
      </c>
      <c r="D4070" s="7">
        <v>3558</v>
      </c>
      <c r="E4070" s="8">
        <f t="shared" si="218"/>
        <v>6177.083333333333</v>
      </c>
      <c r="F4070" s="8">
        <v>2983</v>
      </c>
      <c r="G4070" s="8">
        <v>406</v>
      </c>
      <c r="H4070" s="8">
        <v>226</v>
      </c>
      <c r="I4070" s="8">
        <v>0</v>
      </c>
      <c r="J4070" s="8">
        <v>0</v>
      </c>
      <c r="K4070" s="8">
        <v>0</v>
      </c>
      <c r="L4070" s="8">
        <v>2975</v>
      </c>
      <c r="M4070" s="8">
        <f t="shared" si="221"/>
        <v>61.979166666666664</v>
      </c>
      <c r="N4070" s="8">
        <v>14</v>
      </c>
      <c r="O4070" s="8">
        <v>3</v>
      </c>
      <c r="P4070" s="8">
        <v>1</v>
      </c>
      <c r="Q4070" s="8">
        <v>32310</v>
      </c>
      <c r="R4070" s="8">
        <f t="shared" si="222"/>
        <v>673.125</v>
      </c>
      <c r="S4070" s="5">
        <v>1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1</v>
      </c>
      <c r="AA4070" s="5">
        <v>0</v>
      </c>
      <c r="AB4070" s="5">
        <v>0</v>
      </c>
      <c r="AC4070" s="5">
        <v>1</v>
      </c>
      <c r="AD4070" s="5">
        <v>0</v>
      </c>
      <c r="AE4070" s="8">
        <v>6668</v>
      </c>
      <c r="AF4070" s="5">
        <v>0</v>
      </c>
    </row>
    <row r="4071" spans="1:32" x14ac:dyDescent="0.25">
      <c r="A4071" s="2">
        <v>2009</v>
      </c>
      <c r="B4071" s="1" t="s">
        <v>29</v>
      </c>
      <c r="C4071" s="7">
        <v>48</v>
      </c>
      <c r="D4071" s="7">
        <v>2682</v>
      </c>
      <c r="E4071" s="8">
        <f t="shared" si="218"/>
        <v>4656.25</v>
      </c>
      <c r="F4071" s="8">
        <v>2106</v>
      </c>
      <c r="G4071" s="8">
        <v>276</v>
      </c>
      <c r="H4071" s="8">
        <v>145</v>
      </c>
      <c r="I4071" s="8">
        <v>0</v>
      </c>
      <c r="J4071" s="8">
        <v>0</v>
      </c>
      <c r="K4071" s="8">
        <v>0</v>
      </c>
      <c r="L4071" s="8">
        <v>3137</v>
      </c>
      <c r="M4071" s="8">
        <f t="shared" si="221"/>
        <v>65.354166666666671</v>
      </c>
      <c r="N4071" s="8">
        <v>13</v>
      </c>
      <c r="O4071" s="8">
        <v>4</v>
      </c>
      <c r="P4071" s="8">
        <v>1</v>
      </c>
      <c r="Q4071" s="8">
        <v>18710</v>
      </c>
      <c r="R4071" s="8">
        <f t="shared" si="222"/>
        <v>389.79166666666669</v>
      </c>
      <c r="S4071" s="5">
        <v>1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1</v>
      </c>
      <c r="AA4071" s="5">
        <v>0</v>
      </c>
      <c r="AB4071" s="5">
        <v>0</v>
      </c>
      <c r="AC4071" s="5">
        <v>1</v>
      </c>
      <c r="AD4071" s="5">
        <v>0</v>
      </c>
      <c r="AE4071" s="8">
        <v>5487</v>
      </c>
      <c r="AF4071" s="5">
        <v>0</v>
      </c>
    </row>
    <row r="4072" spans="1:32" x14ac:dyDescent="0.25">
      <c r="A4072" s="2">
        <v>2009</v>
      </c>
      <c r="B4072" s="1" t="s">
        <v>29</v>
      </c>
      <c r="C4072" s="7">
        <v>17</v>
      </c>
      <c r="D4072" s="7">
        <v>560</v>
      </c>
      <c r="E4072" s="8">
        <f t="shared" si="218"/>
        <v>2745.0980392156857</v>
      </c>
      <c r="F4072" s="8">
        <v>1248</v>
      </c>
      <c r="G4072" s="8">
        <v>64</v>
      </c>
      <c r="H4072" s="8">
        <v>61</v>
      </c>
      <c r="I4072" s="8">
        <v>0</v>
      </c>
      <c r="J4072" s="8">
        <v>0</v>
      </c>
      <c r="K4072" s="8">
        <v>0</v>
      </c>
      <c r="L4072" s="8">
        <v>1771</v>
      </c>
      <c r="M4072" s="8">
        <f t="shared" si="221"/>
        <v>104.17647058823529</v>
      </c>
      <c r="N4072" s="8">
        <v>7</v>
      </c>
      <c r="O4072" s="8">
        <v>2</v>
      </c>
      <c r="P4072" s="8">
        <v>0</v>
      </c>
      <c r="Q4072" s="8">
        <v>7782</v>
      </c>
      <c r="R4072" s="8">
        <f t="shared" si="222"/>
        <v>457.76470588235293</v>
      </c>
      <c r="S4072" s="5">
        <v>1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1</v>
      </c>
      <c r="AA4072" s="5">
        <v>0</v>
      </c>
      <c r="AB4072" s="5">
        <v>0</v>
      </c>
      <c r="AC4072" s="5">
        <v>1</v>
      </c>
      <c r="AD4072" s="5">
        <v>0</v>
      </c>
      <c r="AE4072" s="8">
        <v>651</v>
      </c>
      <c r="AF4072" s="5">
        <v>0</v>
      </c>
    </row>
    <row r="4073" spans="1:32" x14ac:dyDescent="0.25">
      <c r="A4073" s="2">
        <v>2009</v>
      </c>
      <c r="B4073" s="1" t="s">
        <v>30</v>
      </c>
      <c r="C4073" s="7">
        <v>14</v>
      </c>
      <c r="D4073" s="7">
        <v>657</v>
      </c>
      <c r="E4073" s="8">
        <f t="shared" si="218"/>
        <v>3910.7142857142858</v>
      </c>
      <c r="F4073" s="8">
        <v>930</v>
      </c>
      <c r="G4073" s="8">
        <v>0</v>
      </c>
      <c r="H4073" s="8">
        <v>0</v>
      </c>
      <c r="I4073" s="8">
        <v>1863</v>
      </c>
      <c r="J4073" s="8">
        <v>0</v>
      </c>
      <c r="K4073" s="8">
        <v>0</v>
      </c>
      <c r="L4073" s="8">
        <v>810</v>
      </c>
      <c r="M4073" s="8">
        <f t="shared" si="221"/>
        <v>57.857142857142854</v>
      </c>
      <c r="N4073" s="8">
        <v>7</v>
      </c>
      <c r="O4073" s="8">
        <v>2</v>
      </c>
      <c r="P4073" s="8">
        <v>1</v>
      </c>
      <c r="Q4073" s="8">
        <v>2348</v>
      </c>
      <c r="R4073" s="8">
        <f t="shared" si="222"/>
        <v>167.71428571428572</v>
      </c>
      <c r="S4073" s="5">
        <v>1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1</v>
      </c>
      <c r="AB4073" s="5">
        <v>0</v>
      </c>
      <c r="AC4073" s="5">
        <v>0</v>
      </c>
      <c r="AD4073" s="5">
        <v>0</v>
      </c>
      <c r="AE4073" s="8">
        <v>15871</v>
      </c>
      <c r="AF4073" s="5">
        <v>1</v>
      </c>
    </row>
    <row r="4074" spans="1:32" x14ac:dyDescent="0.25">
      <c r="A4074" s="2">
        <v>2009</v>
      </c>
      <c r="B4074" s="1" t="s">
        <v>29</v>
      </c>
      <c r="C4074" s="7">
        <v>5</v>
      </c>
      <c r="D4074" s="7">
        <v>179</v>
      </c>
      <c r="E4074" s="8">
        <f t="shared" si="218"/>
        <v>2983.3333333333335</v>
      </c>
      <c r="F4074" s="8">
        <v>140</v>
      </c>
      <c r="G4074" s="8">
        <v>17</v>
      </c>
      <c r="H4074" s="8">
        <v>8</v>
      </c>
      <c r="I4074" s="8">
        <v>0</v>
      </c>
      <c r="J4074" s="8">
        <v>0</v>
      </c>
      <c r="K4074" s="8">
        <v>0</v>
      </c>
      <c r="L4074" s="8">
        <v>315</v>
      </c>
      <c r="M4074" s="8">
        <f t="shared" si="221"/>
        <v>63</v>
      </c>
      <c r="N4074" s="8">
        <v>7</v>
      </c>
      <c r="O4074" s="8">
        <v>2</v>
      </c>
      <c r="P4074" s="8">
        <v>0</v>
      </c>
      <c r="Q4074" s="8">
        <v>2216</v>
      </c>
      <c r="R4074" s="8">
        <f t="shared" si="222"/>
        <v>443.2</v>
      </c>
      <c r="S4074" s="5">
        <v>1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1</v>
      </c>
      <c r="AA4074" s="5">
        <v>0</v>
      </c>
      <c r="AB4074" s="5">
        <v>0</v>
      </c>
      <c r="AC4074" s="5">
        <v>1</v>
      </c>
      <c r="AD4074" s="5">
        <v>0</v>
      </c>
      <c r="AE4074" s="8">
        <v>179</v>
      </c>
      <c r="AF4074" s="5">
        <v>1</v>
      </c>
    </row>
    <row r="4075" spans="1:32" x14ac:dyDescent="0.25">
      <c r="A4075" s="2">
        <v>2009</v>
      </c>
      <c r="B4075" s="1" t="s">
        <v>29</v>
      </c>
      <c r="C4075" s="7">
        <v>2</v>
      </c>
      <c r="D4075" s="7">
        <v>132</v>
      </c>
      <c r="E4075" s="8">
        <f t="shared" si="218"/>
        <v>5500</v>
      </c>
      <c r="F4075" s="8">
        <v>1200</v>
      </c>
      <c r="G4075" s="8">
        <v>0</v>
      </c>
      <c r="H4075" s="8">
        <v>0</v>
      </c>
      <c r="I4075" s="8">
        <v>0</v>
      </c>
      <c r="J4075" s="8">
        <v>0</v>
      </c>
      <c r="K4075" s="8">
        <v>0</v>
      </c>
      <c r="L4075" s="8">
        <v>2570</v>
      </c>
      <c r="M4075" s="8">
        <f t="shared" si="221"/>
        <v>1285</v>
      </c>
      <c r="N4075" s="8">
        <v>6</v>
      </c>
      <c r="O4075" s="8">
        <v>3</v>
      </c>
      <c r="P4075" s="8">
        <v>0</v>
      </c>
      <c r="Q4075" s="8">
        <v>2383</v>
      </c>
      <c r="R4075" s="8">
        <f t="shared" si="222"/>
        <v>1191.5</v>
      </c>
      <c r="S4075" s="5">
        <v>1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0</v>
      </c>
      <c r="AD4075" s="5">
        <v>0</v>
      </c>
      <c r="AE4075" s="8">
        <v>1142</v>
      </c>
      <c r="AF4075" s="5">
        <v>1</v>
      </c>
    </row>
    <row r="4076" spans="1:32" x14ac:dyDescent="0.25">
      <c r="A4076" s="2">
        <v>2009</v>
      </c>
      <c r="B4076" s="1" t="s">
        <v>29</v>
      </c>
      <c r="C4076" s="7">
        <v>29</v>
      </c>
      <c r="D4076" s="7">
        <v>1964</v>
      </c>
      <c r="E4076" s="8">
        <f t="shared" si="218"/>
        <v>5643.6781609195396</v>
      </c>
      <c r="F4076" s="8">
        <v>2075</v>
      </c>
      <c r="G4076" s="8">
        <v>356</v>
      </c>
      <c r="H4076" s="8">
        <v>150</v>
      </c>
      <c r="I4076" s="8">
        <v>0</v>
      </c>
      <c r="J4076" s="8">
        <v>0</v>
      </c>
      <c r="K4076" s="8">
        <v>0</v>
      </c>
      <c r="L4076" s="8">
        <v>2590</v>
      </c>
      <c r="M4076" s="8">
        <f t="shared" si="221"/>
        <v>89.310344827586206</v>
      </c>
      <c r="N4076" s="8">
        <v>9</v>
      </c>
      <c r="O4076" s="8">
        <v>4</v>
      </c>
      <c r="P4076" s="8">
        <v>1</v>
      </c>
      <c r="Q4076" s="8">
        <v>9514</v>
      </c>
      <c r="R4076" s="8">
        <f t="shared" si="222"/>
        <v>328.06896551724139</v>
      </c>
      <c r="S4076" s="5">
        <v>1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1</v>
      </c>
      <c r="AA4076" s="5">
        <v>0</v>
      </c>
      <c r="AB4076" s="5">
        <v>0</v>
      </c>
      <c r="AC4076" s="5">
        <v>1</v>
      </c>
      <c r="AD4076" s="5">
        <v>0</v>
      </c>
      <c r="AE4076" s="8">
        <v>5566</v>
      </c>
      <c r="AF4076" s="5">
        <v>1</v>
      </c>
    </row>
    <row r="4077" spans="1:32" x14ac:dyDescent="0.25">
      <c r="A4077" s="2">
        <v>2009</v>
      </c>
      <c r="B4077" s="1" t="s">
        <v>29</v>
      </c>
      <c r="C4077" s="7">
        <v>9</v>
      </c>
      <c r="D4077" s="7">
        <v>654</v>
      </c>
      <c r="E4077" s="8">
        <f t="shared" ref="E4077:E4113" si="223">D4077/C4077*1000/12</f>
        <v>6055.5555555555557</v>
      </c>
      <c r="F4077" s="8">
        <v>1080</v>
      </c>
      <c r="G4077" s="8">
        <v>68</v>
      </c>
      <c r="H4077" s="8">
        <v>36</v>
      </c>
      <c r="I4077" s="8">
        <v>0</v>
      </c>
      <c r="J4077" s="8">
        <v>0</v>
      </c>
      <c r="K4077" s="8">
        <v>0</v>
      </c>
      <c r="L4077" s="8">
        <v>890</v>
      </c>
      <c r="M4077" s="8">
        <f t="shared" si="221"/>
        <v>98.888888888888886</v>
      </c>
      <c r="N4077" s="8">
        <v>4</v>
      </c>
      <c r="O4077" s="8">
        <v>1</v>
      </c>
      <c r="P4077" s="8">
        <v>1</v>
      </c>
      <c r="Q4077" s="8">
        <v>755</v>
      </c>
      <c r="R4077" s="8">
        <f t="shared" si="222"/>
        <v>83.888888888888886</v>
      </c>
      <c r="S4077" s="5">
        <v>1</v>
      </c>
      <c r="T4077" s="5">
        <v>0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  <c r="Z4077" s="5">
        <v>1</v>
      </c>
      <c r="AA4077" s="5">
        <v>0</v>
      </c>
      <c r="AB4077" s="5">
        <v>0</v>
      </c>
      <c r="AC4077" s="5">
        <v>1</v>
      </c>
      <c r="AD4077" s="5">
        <v>0</v>
      </c>
      <c r="AE4077" s="8">
        <v>1064</v>
      </c>
      <c r="AF4077" s="5">
        <v>0</v>
      </c>
    </row>
    <row r="4078" spans="1:32" x14ac:dyDescent="0.25">
      <c r="A4078" s="2">
        <v>2009</v>
      </c>
      <c r="B4078" s="1" t="s">
        <v>29</v>
      </c>
      <c r="C4078" s="7">
        <v>26</v>
      </c>
      <c r="D4078" s="7">
        <v>1091</v>
      </c>
      <c r="E4078" s="8">
        <f t="shared" si="223"/>
        <v>3496.7948717948716</v>
      </c>
      <c r="F4078" s="8">
        <v>2103</v>
      </c>
      <c r="G4078" s="8">
        <v>132</v>
      </c>
      <c r="H4078" s="8">
        <v>54</v>
      </c>
      <c r="I4078" s="8">
        <v>0</v>
      </c>
      <c r="J4078" s="8">
        <v>0</v>
      </c>
      <c r="K4078" s="8">
        <v>0</v>
      </c>
      <c r="L4078" s="8">
        <v>2126</v>
      </c>
      <c r="M4078" s="8">
        <f t="shared" si="221"/>
        <v>81.769230769230774</v>
      </c>
      <c r="N4078" s="8">
        <v>8</v>
      </c>
      <c r="O4078" s="8">
        <v>2</v>
      </c>
      <c r="P4078" s="8">
        <v>1</v>
      </c>
      <c r="Q4078" s="8">
        <v>1338</v>
      </c>
      <c r="R4078" s="8">
        <f t="shared" si="222"/>
        <v>51.46153846153846</v>
      </c>
      <c r="S4078" s="5">
        <v>1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1</v>
      </c>
      <c r="AA4078" s="5">
        <v>0</v>
      </c>
      <c r="AB4078" s="5">
        <v>0</v>
      </c>
      <c r="AC4078" s="5">
        <v>1</v>
      </c>
      <c r="AD4078" s="5">
        <v>0</v>
      </c>
      <c r="AE4078" s="8">
        <v>2179</v>
      </c>
      <c r="AF4078" s="5">
        <v>1</v>
      </c>
    </row>
    <row r="4079" spans="1:32" x14ac:dyDescent="0.25">
      <c r="A4079" s="2">
        <v>2009</v>
      </c>
      <c r="B4079" s="1" t="s">
        <v>29</v>
      </c>
      <c r="C4079" s="7">
        <v>90</v>
      </c>
      <c r="D4079" s="7">
        <v>7007</v>
      </c>
      <c r="E4079" s="8">
        <f t="shared" si="223"/>
        <v>6487.9629629629626</v>
      </c>
      <c r="F4079" s="8">
        <v>2335</v>
      </c>
      <c r="G4079" s="8">
        <v>0</v>
      </c>
      <c r="H4079" s="8">
        <v>0</v>
      </c>
      <c r="I4079" s="8">
        <v>0</v>
      </c>
      <c r="J4079" s="8">
        <v>0</v>
      </c>
      <c r="K4079" s="8">
        <v>0</v>
      </c>
      <c r="L4079" s="7">
        <v>567</v>
      </c>
      <c r="M4079" s="8">
        <f t="shared" si="221"/>
        <v>6.3</v>
      </c>
      <c r="N4079" s="8">
        <v>7</v>
      </c>
      <c r="O4079" s="8">
        <v>0</v>
      </c>
      <c r="P4079" s="8">
        <v>0</v>
      </c>
      <c r="Q4079" s="8">
        <v>108921</v>
      </c>
      <c r="R4079" s="8">
        <f t="shared" si="222"/>
        <v>1210.2333333333333</v>
      </c>
      <c r="S4079" s="5">
        <v>0</v>
      </c>
      <c r="T4079" s="5">
        <v>0</v>
      </c>
      <c r="U4079" s="5">
        <v>1</v>
      </c>
      <c r="V4079" s="5">
        <v>0</v>
      </c>
      <c r="W4079" s="5">
        <v>0</v>
      </c>
      <c r="X4079" s="5">
        <v>0</v>
      </c>
      <c r="Y4079" s="5">
        <v>1</v>
      </c>
      <c r="Z4079" s="5">
        <v>0</v>
      </c>
      <c r="AA4079" s="5">
        <v>0</v>
      </c>
      <c r="AB4079" s="5">
        <v>0</v>
      </c>
      <c r="AC4079" s="5">
        <v>0</v>
      </c>
      <c r="AD4079" s="5">
        <v>0</v>
      </c>
      <c r="AE4079" s="8">
        <v>9418</v>
      </c>
      <c r="AF4079" s="5">
        <v>1</v>
      </c>
    </row>
    <row r="4080" spans="1:32" x14ac:dyDescent="0.25">
      <c r="A4080" s="2">
        <v>2009</v>
      </c>
      <c r="B4080" s="1" t="s">
        <v>29</v>
      </c>
      <c r="C4080" s="7">
        <v>10</v>
      </c>
      <c r="D4080" s="7">
        <v>660</v>
      </c>
      <c r="E4080" s="8">
        <f t="shared" si="223"/>
        <v>5500</v>
      </c>
      <c r="F4080" s="8">
        <v>1900</v>
      </c>
      <c r="G4080" s="8">
        <v>136</v>
      </c>
      <c r="H4080" s="8">
        <v>100</v>
      </c>
      <c r="I4080" s="8">
        <v>0</v>
      </c>
      <c r="J4080" s="8">
        <v>0</v>
      </c>
      <c r="K4080" s="8">
        <v>0</v>
      </c>
      <c r="L4080" s="7">
        <v>650</v>
      </c>
      <c r="M4080" s="8">
        <f t="shared" si="221"/>
        <v>65</v>
      </c>
      <c r="N4080" s="8">
        <v>6</v>
      </c>
      <c r="O4080" s="8">
        <v>2</v>
      </c>
      <c r="P4080" s="8">
        <v>0</v>
      </c>
      <c r="Q4080" s="8">
        <v>415</v>
      </c>
      <c r="R4080" s="8">
        <f t="shared" si="222"/>
        <v>41.5</v>
      </c>
      <c r="S4080" s="5">
        <v>1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1</v>
      </c>
      <c r="AA4080" s="5">
        <v>0</v>
      </c>
      <c r="AB4080" s="5">
        <v>0</v>
      </c>
      <c r="AC4080" s="5">
        <v>1</v>
      </c>
      <c r="AD4080" s="5">
        <v>0</v>
      </c>
      <c r="AE4080" s="8">
        <v>2368</v>
      </c>
      <c r="AF4080" s="5">
        <v>0</v>
      </c>
    </row>
    <row r="4081" spans="1:32" x14ac:dyDescent="0.25">
      <c r="A4081" s="2">
        <v>2009</v>
      </c>
      <c r="B4081" s="1" t="s">
        <v>29</v>
      </c>
      <c r="C4081" s="7">
        <v>13</v>
      </c>
      <c r="D4081" s="7">
        <v>744</v>
      </c>
      <c r="E4081" s="8">
        <f t="shared" si="223"/>
        <v>4769.2307692307695</v>
      </c>
      <c r="F4081" s="8">
        <v>1920</v>
      </c>
      <c r="G4081" s="8">
        <v>167</v>
      </c>
      <c r="H4081" s="8">
        <v>84</v>
      </c>
      <c r="I4081" s="8">
        <v>0</v>
      </c>
      <c r="J4081" s="8">
        <v>0</v>
      </c>
      <c r="K4081" s="8">
        <v>0</v>
      </c>
      <c r="L4081" s="8">
        <v>3540</v>
      </c>
      <c r="M4081" s="8">
        <f t="shared" si="221"/>
        <v>272.30769230769232</v>
      </c>
      <c r="N4081" s="8">
        <v>11</v>
      </c>
      <c r="O4081" s="8">
        <v>3</v>
      </c>
      <c r="P4081" s="8">
        <v>2</v>
      </c>
      <c r="Q4081" s="8">
        <v>311</v>
      </c>
      <c r="R4081" s="8">
        <f t="shared" si="222"/>
        <v>23.923076923076923</v>
      </c>
      <c r="S4081" s="5">
        <v>1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1</v>
      </c>
      <c r="AA4081" s="5">
        <v>0</v>
      </c>
      <c r="AB4081" s="5">
        <v>0</v>
      </c>
      <c r="AC4081" s="5">
        <v>1</v>
      </c>
      <c r="AD4081" s="5">
        <v>0</v>
      </c>
      <c r="AE4081" s="8">
        <v>1736</v>
      </c>
      <c r="AF4081" s="5">
        <v>0</v>
      </c>
    </row>
    <row r="4082" spans="1:32" x14ac:dyDescent="0.25">
      <c r="A4082" s="2">
        <v>2009</v>
      </c>
      <c r="B4082" s="1" t="s">
        <v>29</v>
      </c>
      <c r="C4082" s="8">
        <v>43</v>
      </c>
      <c r="D4082" s="8">
        <v>2979</v>
      </c>
      <c r="E4082" s="8">
        <f t="shared" si="223"/>
        <v>5773.2558139534876</v>
      </c>
      <c r="F4082" s="8">
        <v>3811</v>
      </c>
      <c r="G4082" s="8">
        <v>203</v>
      </c>
      <c r="H4082" s="8">
        <v>98</v>
      </c>
      <c r="I4082" s="8">
        <v>0</v>
      </c>
      <c r="J4082" s="8">
        <v>0</v>
      </c>
      <c r="K4082" s="8">
        <v>0</v>
      </c>
      <c r="L4082" s="8">
        <v>3627</v>
      </c>
      <c r="M4082" s="8">
        <f t="shared" si="221"/>
        <v>84.348837209302332</v>
      </c>
      <c r="N4082" s="8">
        <v>13</v>
      </c>
      <c r="O4082" s="8">
        <v>0</v>
      </c>
      <c r="P4082" s="8">
        <v>0</v>
      </c>
      <c r="Q4082" s="8">
        <v>15198</v>
      </c>
      <c r="R4082" s="8">
        <f t="shared" si="222"/>
        <v>353.44186046511629</v>
      </c>
      <c r="S4082" s="5">
        <v>1</v>
      </c>
      <c r="T4082" s="5">
        <v>0</v>
      </c>
      <c r="U4082" s="5">
        <v>1</v>
      </c>
      <c r="V4082" s="5">
        <v>0</v>
      </c>
      <c r="W4082" s="5">
        <v>0</v>
      </c>
      <c r="X4082" s="5">
        <v>0</v>
      </c>
      <c r="Y4082" s="5">
        <v>0</v>
      </c>
      <c r="Z4082" s="5">
        <v>1</v>
      </c>
      <c r="AA4082" s="5">
        <v>0</v>
      </c>
      <c r="AB4082" s="5">
        <v>0</v>
      </c>
      <c r="AC4082" s="5">
        <v>1</v>
      </c>
      <c r="AD4082" s="5">
        <v>0</v>
      </c>
      <c r="AE4082" s="8">
        <v>8135</v>
      </c>
      <c r="AF4082" s="5">
        <v>0</v>
      </c>
    </row>
    <row r="4083" spans="1:32" x14ac:dyDescent="0.25">
      <c r="A4083" s="2">
        <v>2009</v>
      </c>
      <c r="B4083" s="1" t="s">
        <v>29</v>
      </c>
      <c r="C4083" s="8">
        <v>37</v>
      </c>
      <c r="D4083" s="8">
        <v>3013</v>
      </c>
      <c r="E4083" s="8">
        <f t="shared" si="223"/>
        <v>6786.0360360360364</v>
      </c>
      <c r="F4083" s="8">
        <v>2197</v>
      </c>
      <c r="G4083" s="8">
        <v>129</v>
      </c>
      <c r="H4083" s="8">
        <v>85</v>
      </c>
      <c r="I4083" s="8">
        <v>0</v>
      </c>
      <c r="J4083" s="8">
        <v>0</v>
      </c>
      <c r="K4083" s="8">
        <v>0</v>
      </c>
      <c r="L4083" s="8">
        <v>2658</v>
      </c>
      <c r="M4083" s="8">
        <f t="shared" si="221"/>
        <v>71.837837837837839</v>
      </c>
      <c r="N4083" s="8">
        <v>10</v>
      </c>
      <c r="O4083" s="8">
        <v>3</v>
      </c>
      <c r="P4083" s="8">
        <v>1</v>
      </c>
      <c r="Q4083" s="8">
        <v>41387</v>
      </c>
      <c r="R4083" s="8">
        <f t="shared" si="222"/>
        <v>1118.5675675675675</v>
      </c>
      <c r="S4083" s="5">
        <v>1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1</v>
      </c>
      <c r="AA4083" s="5">
        <v>0</v>
      </c>
      <c r="AB4083" s="5">
        <v>0</v>
      </c>
      <c r="AC4083" s="5">
        <v>1</v>
      </c>
      <c r="AD4083" s="5">
        <v>0</v>
      </c>
      <c r="AE4083" s="8">
        <v>16994</v>
      </c>
      <c r="AF4083" s="5">
        <v>0</v>
      </c>
    </row>
    <row r="4084" spans="1:32" x14ac:dyDescent="0.25">
      <c r="A4084" s="2">
        <v>2009</v>
      </c>
      <c r="B4084" s="1" t="s">
        <v>30</v>
      </c>
      <c r="C4084" s="8">
        <v>45</v>
      </c>
      <c r="D4084" s="8">
        <v>3610</v>
      </c>
      <c r="E4084" s="8">
        <f t="shared" si="223"/>
        <v>6685.1851851851861</v>
      </c>
      <c r="F4084" s="8">
        <v>2878</v>
      </c>
      <c r="G4084" s="8">
        <v>415</v>
      </c>
      <c r="H4084" s="8">
        <v>200</v>
      </c>
      <c r="I4084" s="8">
        <v>0</v>
      </c>
      <c r="J4084" s="8">
        <v>0</v>
      </c>
      <c r="K4084" s="8">
        <v>0</v>
      </c>
      <c r="L4084" s="8">
        <v>9965</v>
      </c>
      <c r="M4084" s="8">
        <f t="shared" si="221"/>
        <v>221.44444444444446</v>
      </c>
      <c r="N4084" s="8">
        <v>10</v>
      </c>
      <c r="O4084" s="8">
        <v>3</v>
      </c>
      <c r="P4084" s="8">
        <v>4</v>
      </c>
      <c r="Q4084" s="8">
        <v>49249</v>
      </c>
      <c r="R4084" s="8">
        <f t="shared" si="222"/>
        <v>1094.4222222222222</v>
      </c>
      <c r="S4084" s="5">
        <v>1</v>
      </c>
      <c r="T4084" s="5">
        <v>0</v>
      </c>
      <c r="U4084" s="5">
        <v>1</v>
      </c>
      <c r="V4084" s="5">
        <v>0</v>
      </c>
      <c r="W4084" s="5">
        <v>0</v>
      </c>
      <c r="X4084" s="5">
        <v>0</v>
      </c>
      <c r="Y4084" s="5">
        <v>0</v>
      </c>
      <c r="Z4084" s="5">
        <v>1</v>
      </c>
      <c r="AA4084" s="5">
        <v>0</v>
      </c>
      <c r="AB4084" s="5">
        <v>0</v>
      </c>
      <c r="AC4084" s="5">
        <v>1</v>
      </c>
      <c r="AD4084" s="5">
        <v>0</v>
      </c>
      <c r="AE4084" s="8">
        <v>14058</v>
      </c>
      <c r="AF4084" s="5">
        <v>1</v>
      </c>
    </row>
    <row r="4085" spans="1:32" x14ac:dyDescent="0.25">
      <c r="A4085" s="2">
        <v>2009</v>
      </c>
      <c r="B4085" s="1" t="s">
        <v>30</v>
      </c>
      <c r="C4085" s="8">
        <v>197</v>
      </c>
      <c r="D4085" s="8">
        <v>19344</v>
      </c>
      <c r="E4085" s="8">
        <f t="shared" si="223"/>
        <v>8182.7411167512691</v>
      </c>
      <c r="F4085" s="8">
        <v>4291</v>
      </c>
      <c r="G4085" s="8">
        <v>1208</v>
      </c>
      <c r="H4085" s="8">
        <v>450</v>
      </c>
      <c r="I4085" s="8">
        <v>0</v>
      </c>
      <c r="J4085" s="8">
        <v>0</v>
      </c>
      <c r="K4085" s="8">
        <v>0</v>
      </c>
      <c r="L4085" s="8">
        <v>10701</v>
      </c>
      <c r="M4085" s="8">
        <f t="shared" si="221"/>
        <v>54.319796954314718</v>
      </c>
      <c r="N4085" s="8">
        <v>29</v>
      </c>
      <c r="O4085" s="8">
        <v>9</v>
      </c>
      <c r="P4085" s="8">
        <v>0</v>
      </c>
      <c r="Q4085" s="8">
        <v>82230</v>
      </c>
      <c r="R4085" s="8">
        <f t="shared" si="222"/>
        <v>417.41116751269038</v>
      </c>
      <c r="S4085" s="5">
        <v>1</v>
      </c>
      <c r="T4085" s="5">
        <v>0</v>
      </c>
      <c r="U4085" s="5">
        <v>1</v>
      </c>
      <c r="V4085" s="5">
        <v>0</v>
      </c>
      <c r="W4085" s="5">
        <v>0</v>
      </c>
      <c r="X4085" s="5">
        <v>0</v>
      </c>
      <c r="Y4085" s="5">
        <v>0</v>
      </c>
      <c r="Z4085" s="5">
        <v>1</v>
      </c>
      <c r="AA4085" s="5">
        <v>0</v>
      </c>
      <c r="AB4085" s="5">
        <v>0</v>
      </c>
      <c r="AC4085" s="5">
        <v>1</v>
      </c>
      <c r="AD4085" s="5">
        <v>0</v>
      </c>
      <c r="AE4085" s="8">
        <v>52160</v>
      </c>
      <c r="AF4085" s="5">
        <v>0</v>
      </c>
    </row>
    <row r="4086" spans="1:32" x14ac:dyDescent="0.25">
      <c r="A4086" s="2">
        <v>2009</v>
      </c>
      <c r="B4086" s="1" t="s">
        <v>29</v>
      </c>
      <c r="C4086" s="8">
        <v>96</v>
      </c>
      <c r="D4086" s="8">
        <v>5929</v>
      </c>
      <c r="E4086" s="8">
        <f t="shared" si="223"/>
        <v>5146.7013888888887</v>
      </c>
      <c r="F4086" s="8">
        <v>4243</v>
      </c>
      <c r="G4086" s="8">
        <v>626</v>
      </c>
      <c r="H4086" s="8">
        <v>300</v>
      </c>
      <c r="I4086" s="8">
        <v>0</v>
      </c>
      <c r="J4086" s="8">
        <v>0</v>
      </c>
      <c r="K4086" s="8">
        <v>0</v>
      </c>
      <c r="L4086" s="8">
        <v>11111</v>
      </c>
      <c r="M4086" s="8">
        <f t="shared" si="221"/>
        <v>115.73958333333333</v>
      </c>
      <c r="N4086" s="8">
        <v>19</v>
      </c>
      <c r="O4086" s="8">
        <v>8</v>
      </c>
      <c r="P4086" s="8">
        <v>2</v>
      </c>
      <c r="Q4086" s="8">
        <v>87421</v>
      </c>
      <c r="R4086" s="8">
        <f t="shared" si="222"/>
        <v>910.63541666666663</v>
      </c>
      <c r="S4086" s="5">
        <v>1</v>
      </c>
      <c r="T4086" s="5">
        <v>0</v>
      </c>
      <c r="U4086" s="5">
        <v>1</v>
      </c>
      <c r="V4086" s="5">
        <v>0</v>
      </c>
      <c r="W4086" s="5">
        <v>0</v>
      </c>
      <c r="X4086" s="5">
        <v>0</v>
      </c>
      <c r="Y4086" s="5">
        <v>0</v>
      </c>
      <c r="Z4086" s="5">
        <v>1</v>
      </c>
      <c r="AA4086" s="5">
        <v>0</v>
      </c>
      <c r="AB4086" s="5">
        <v>0</v>
      </c>
      <c r="AC4086" s="5">
        <v>1</v>
      </c>
      <c r="AD4086" s="5">
        <v>0</v>
      </c>
      <c r="AE4086" s="8">
        <v>29098</v>
      </c>
      <c r="AF4086" s="5">
        <v>1</v>
      </c>
    </row>
    <row r="4087" spans="1:32" x14ac:dyDescent="0.25">
      <c r="A4087" s="2">
        <v>2009</v>
      </c>
      <c r="B4087" s="1" t="s">
        <v>29</v>
      </c>
      <c r="C4087" s="8">
        <v>24</v>
      </c>
      <c r="D4087" s="8">
        <v>1662</v>
      </c>
      <c r="E4087" s="8">
        <f t="shared" si="223"/>
        <v>5770.833333333333</v>
      </c>
      <c r="F4087" s="8">
        <v>3431</v>
      </c>
      <c r="G4087" s="8">
        <v>183</v>
      </c>
      <c r="H4087" s="8">
        <v>85</v>
      </c>
      <c r="I4087" s="8">
        <v>0</v>
      </c>
      <c r="J4087" s="8">
        <v>0</v>
      </c>
      <c r="K4087" s="8">
        <v>0</v>
      </c>
      <c r="L4087" s="8">
        <v>1759</v>
      </c>
      <c r="M4087" s="8">
        <f t="shared" si="221"/>
        <v>73.291666666666671</v>
      </c>
      <c r="N4087" s="8">
        <v>8</v>
      </c>
      <c r="O4087" s="8">
        <v>2</v>
      </c>
      <c r="P4087" s="8">
        <v>2</v>
      </c>
      <c r="Q4087" s="8">
        <v>3403</v>
      </c>
      <c r="R4087" s="8">
        <f t="shared" si="222"/>
        <v>141.79166666666666</v>
      </c>
      <c r="S4087" s="5">
        <v>0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1</v>
      </c>
      <c r="AA4087" s="5">
        <v>0</v>
      </c>
      <c r="AB4087" s="5">
        <v>0</v>
      </c>
      <c r="AC4087" s="5">
        <v>1</v>
      </c>
      <c r="AD4087" s="5">
        <v>0</v>
      </c>
      <c r="AE4087" s="8">
        <v>4973</v>
      </c>
      <c r="AF4087" s="5">
        <v>0</v>
      </c>
    </row>
    <row r="4088" spans="1:32" x14ac:dyDescent="0.25">
      <c r="A4088" s="2">
        <v>2009</v>
      </c>
      <c r="B4088" s="1" t="s">
        <v>30</v>
      </c>
      <c r="C4088" s="8">
        <v>94</v>
      </c>
      <c r="D4088" s="8">
        <v>7567</v>
      </c>
      <c r="E4088" s="8">
        <f t="shared" si="223"/>
        <v>6708.333333333333</v>
      </c>
      <c r="F4088" s="8">
        <v>3642</v>
      </c>
      <c r="G4088" s="8">
        <v>430</v>
      </c>
      <c r="H4088" s="8">
        <v>290</v>
      </c>
      <c r="I4088" s="8">
        <v>0</v>
      </c>
      <c r="J4088" s="8">
        <v>0</v>
      </c>
      <c r="K4088" s="8">
        <v>0</v>
      </c>
      <c r="L4088" s="8">
        <v>6364</v>
      </c>
      <c r="M4088" s="8">
        <f t="shared" si="221"/>
        <v>67.702127659574472</v>
      </c>
      <c r="N4088" s="8">
        <v>18</v>
      </c>
      <c r="O4088" s="8">
        <v>6</v>
      </c>
      <c r="P4088" s="8">
        <v>1</v>
      </c>
      <c r="Q4088" s="8">
        <v>31567</v>
      </c>
      <c r="R4088" s="8">
        <f t="shared" si="222"/>
        <v>335.81914893617022</v>
      </c>
      <c r="S4088" s="5">
        <v>1</v>
      </c>
      <c r="T4088" s="5">
        <v>0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  <c r="Z4088" s="5">
        <v>1</v>
      </c>
      <c r="AA4088" s="5">
        <v>0</v>
      </c>
      <c r="AB4088" s="5">
        <v>0</v>
      </c>
      <c r="AC4088" s="5">
        <v>1</v>
      </c>
      <c r="AD4088" s="5">
        <v>0</v>
      </c>
      <c r="AE4088" s="8">
        <v>13565</v>
      </c>
      <c r="AF4088" s="5">
        <v>0</v>
      </c>
    </row>
    <row r="4089" spans="1:32" x14ac:dyDescent="0.25">
      <c r="A4089" s="2">
        <v>2009</v>
      </c>
      <c r="B4089" s="1" t="s">
        <v>30</v>
      </c>
      <c r="C4089" s="8">
        <v>47</v>
      </c>
      <c r="D4089" s="8">
        <v>4782</v>
      </c>
      <c r="E4089" s="8">
        <f t="shared" si="223"/>
        <v>8478.7234042553191</v>
      </c>
      <c r="F4089" s="8">
        <v>0</v>
      </c>
      <c r="G4089" s="8">
        <v>726</v>
      </c>
      <c r="H4089" s="8">
        <v>300</v>
      </c>
      <c r="I4089" s="8">
        <v>0</v>
      </c>
      <c r="J4089" s="8">
        <v>0</v>
      </c>
      <c r="K4089" s="8">
        <v>0</v>
      </c>
      <c r="L4089" s="8">
        <v>5988</v>
      </c>
      <c r="M4089" s="8">
        <f t="shared" si="221"/>
        <v>127.40425531914893</v>
      </c>
      <c r="N4089" s="8">
        <v>18</v>
      </c>
      <c r="O4089" s="8">
        <v>0</v>
      </c>
      <c r="P4089" s="8">
        <v>3</v>
      </c>
      <c r="Q4089" s="8">
        <v>37192</v>
      </c>
      <c r="R4089" s="8">
        <f t="shared" si="222"/>
        <v>791.31914893617022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1</v>
      </c>
      <c r="AA4089" s="5">
        <v>0</v>
      </c>
      <c r="AB4089" s="5">
        <v>0</v>
      </c>
      <c r="AC4089" s="5">
        <v>1</v>
      </c>
      <c r="AD4089" s="5">
        <v>0</v>
      </c>
      <c r="AE4089" s="8">
        <v>11376</v>
      </c>
      <c r="AF4089" s="5">
        <v>0</v>
      </c>
    </row>
    <row r="4090" spans="1:32" x14ac:dyDescent="0.25">
      <c r="A4090" s="2">
        <v>2009</v>
      </c>
      <c r="B4090" s="1" t="s">
        <v>31</v>
      </c>
      <c r="C4090" s="8">
        <v>33</v>
      </c>
      <c r="D4090" s="8">
        <v>3692</v>
      </c>
      <c r="E4090" s="8">
        <f t="shared" si="223"/>
        <v>9323.2323232323233</v>
      </c>
      <c r="F4090" s="8">
        <v>2524</v>
      </c>
      <c r="G4090" s="8">
        <v>0</v>
      </c>
      <c r="H4090" s="8">
        <v>0</v>
      </c>
      <c r="I4090" s="8">
        <v>0</v>
      </c>
      <c r="J4090" s="8">
        <v>0</v>
      </c>
      <c r="K4090" s="8">
        <v>0</v>
      </c>
      <c r="L4090" s="8">
        <v>2370</v>
      </c>
      <c r="M4090" s="8">
        <f t="shared" si="221"/>
        <v>71.818181818181813</v>
      </c>
      <c r="N4090" s="8">
        <v>4</v>
      </c>
      <c r="O4090" s="8">
        <v>2</v>
      </c>
      <c r="P4090" s="8">
        <v>1</v>
      </c>
      <c r="Q4090" s="8">
        <v>35722</v>
      </c>
      <c r="R4090" s="8">
        <f t="shared" si="222"/>
        <v>1082.4848484848485</v>
      </c>
      <c r="S4090" s="5">
        <v>1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0</v>
      </c>
      <c r="AD4090" s="5">
        <v>0</v>
      </c>
      <c r="AE4090" s="8">
        <v>17417</v>
      </c>
      <c r="AF4090" s="5">
        <v>1</v>
      </c>
    </row>
    <row r="4091" spans="1:32" x14ac:dyDescent="0.25">
      <c r="A4091" s="2">
        <v>2009</v>
      </c>
      <c r="B4091" s="1" t="s">
        <v>29</v>
      </c>
      <c r="C4091" s="8">
        <v>61</v>
      </c>
      <c r="D4091" s="8">
        <v>4149</v>
      </c>
      <c r="E4091" s="8">
        <f t="shared" si="223"/>
        <v>5668.0327868852464</v>
      </c>
      <c r="F4091" s="8">
        <v>1779</v>
      </c>
      <c r="G4091" s="8">
        <v>168</v>
      </c>
      <c r="H4091" s="8">
        <v>87</v>
      </c>
      <c r="I4091" s="8">
        <v>0</v>
      </c>
      <c r="J4091" s="8">
        <v>0</v>
      </c>
      <c r="K4091" s="8">
        <v>0</v>
      </c>
      <c r="L4091" s="8">
        <v>1961</v>
      </c>
      <c r="M4091" s="8">
        <f t="shared" si="221"/>
        <v>32.147540983606561</v>
      </c>
      <c r="N4091" s="8">
        <v>9</v>
      </c>
      <c r="O4091" s="8">
        <v>0</v>
      </c>
      <c r="P4091" s="8">
        <v>1</v>
      </c>
      <c r="Q4091" s="8">
        <v>2802</v>
      </c>
      <c r="R4091" s="8">
        <f t="shared" si="222"/>
        <v>45.934426229508198</v>
      </c>
      <c r="S4091" s="5">
        <v>1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1</v>
      </c>
      <c r="AA4091" s="5">
        <v>0</v>
      </c>
      <c r="AB4091" s="5">
        <v>0</v>
      </c>
      <c r="AC4091" s="5">
        <v>1</v>
      </c>
      <c r="AD4091" s="5">
        <v>0</v>
      </c>
      <c r="AE4091" s="8">
        <v>5569</v>
      </c>
      <c r="AF4091" s="5">
        <v>1</v>
      </c>
    </row>
    <row r="4092" spans="1:32" x14ac:dyDescent="0.25">
      <c r="A4092" s="2">
        <v>2009</v>
      </c>
      <c r="B4092" s="1" t="s">
        <v>30</v>
      </c>
      <c r="C4092" s="8">
        <v>91</v>
      </c>
      <c r="D4092" s="8">
        <v>10784</v>
      </c>
      <c r="E4092" s="8">
        <f t="shared" si="223"/>
        <v>9875.4578754578761</v>
      </c>
      <c r="F4092" s="8">
        <v>2503</v>
      </c>
      <c r="G4092" s="8">
        <v>567</v>
      </c>
      <c r="H4092" s="8">
        <v>300</v>
      </c>
      <c r="I4092" s="8">
        <v>0</v>
      </c>
      <c r="J4092" s="8">
        <v>0</v>
      </c>
      <c r="K4092" s="8">
        <v>0</v>
      </c>
      <c r="L4092" s="8">
        <v>8786</v>
      </c>
      <c r="M4092" s="8">
        <f t="shared" si="221"/>
        <v>96.549450549450555</v>
      </c>
      <c r="N4092" s="8">
        <v>34</v>
      </c>
      <c r="O4092" s="8">
        <v>7</v>
      </c>
      <c r="P4092" s="8">
        <v>3</v>
      </c>
      <c r="Q4092" s="8">
        <v>49783</v>
      </c>
      <c r="R4092" s="8">
        <f t="shared" si="222"/>
        <v>547.06593406593402</v>
      </c>
      <c r="S4092" s="5">
        <v>1</v>
      </c>
      <c r="T4092" s="5">
        <v>0</v>
      </c>
      <c r="U4092" s="5">
        <v>1</v>
      </c>
      <c r="V4092" s="5">
        <v>0</v>
      </c>
      <c r="W4092" s="5">
        <v>0</v>
      </c>
      <c r="X4092" s="5">
        <v>0</v>
      </c>
      <c r="Y4092" s="5">
        <v>0</v>
      </c>
      <c r="Z4092" s="5">
        <v>1</v>
      </c>
      <c r="AA4092" s="5">
        <v>0</v>
      </c>
      <c r="AB4092" s="5">
        <v>0</v>
      </c>
      <c r="AC4092" s="5">
        <v>1</v>
      </c>
      <c r="AD4092" s="5">
        <v>0</v>
      </c>
      <c r="AE4092" s="8">
        <v>25314</v>
      </c>
      <c r="AF4092" s="5">
        <v>1</v>
      </c>
    </row>
    <row r="4093" spans="1:32" x14ac:dyDescent="0.25">
      <c r="A4093" s="2">
        <v>2009</v>
      </c>
      <c r="B4093" s="1" t="s">
        <v>30</v>
      </c>
      <c r="C4093" s="8">
        <v>45</v>
      </c>
      <c r="D4093" s="8">
        <v>3420</v>
      </c>
      <c r="E4093" s="8">
        <f t="shared" si="223"/>
        <v>6333.333333333333</v>
      </c>
      <c r="F4093" s="8">
        <v>1827</v>
      </c>
      <c r="G4093" s="8">
        <v>307</v>
      </c>
      <c r="H4093" s="8">
        <v>170</v>
      </c>
      <c r="I4093" s="8">
        <v>0</v>
      </c>
      <c r="J4093" s="8">
        <v>0</v>
      </c>
      <c r="K4093" s="8">
        <v>0</v>
      </c>
      <c r="L4093" s="8">
        <v>2338</v>
      </c>
      <c r="M4093" s="8">
        <f t="shared" si="221"/>
        <v>51.955555555555556</v>
      </c>
      <c r="N4093" s="8">
        <v>11</v>
      </c>
      <c r="O4093" s="8">
        <v>1</v>
      </c>
      <c r="P4093" s="8">
        <v>0</v>
      </c>
      <c r="Q4093" s="8">
        <v>25073</v>
      </c>
      <c r="R4093" s="8">
        <f t="shared" si="222"/>
        <v>557.17777777777781</v>
      </c>
      <c r="S4093" s="5">
        <v>1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1</v>
      </c>
      <c r="AA4093" s="5">
        <v>0</v>
      </c>
      <c r="AB4093" s="5">
        <v>0</v>
      </c>
      <c r="AC4093" s="5">
        <v>1</v>
      </c>
      <c r="AD4093" s="5">
        <v>0</v>
      </c>
      <c r="AE4093" s="8">
        <v>5941</v>
      </c>
      <c r="AF4093" s="5">
        <v>0</v>
      </c>
    </row>
    <row r="4094" spans="1:32" x14ac:dyDescent="0.25">
      <c r="A4094" s="2">
        <v>2009</v>
      </c>
      <c r="B4094" s="1" t="s">
        <v>29</v>
      </c>
      <c r="C4094" s="8">
        <v>142</v>
      </c>
      <c r="D4094" s="8">
        <v>11114</v>
      </c>
      <c r="E4094" s="8">
        <f t="shared" si="223"/>
        <v>6522.3004694835681</v>
      </c>
      <c r="F4094" s="8">
        <v>6499</v>
      </c>
      <c r="G4094" s="8">
        <v>990</v>
      </c>
      <c r="H4094" s="8">
        <v>346</v>
      </c>
      <c r="I4094" s="8">
        <v>112</v>
      </c>
      <c r="J4094" s="8">
        <v>0</v>
      </c>
      <c r="K4094" s="8">
        <v>0</v>
      </c>
      <c r="L4094" s="8">
        <v>6372</v>
      </c>
      <c r="M4094" s="8">
        <f t="shared" si="221"/>
        <v>44.87323943661972</v>
      </c>
      <c r="N4094" s="8">
        <v>19</v>
      </c>
      <c r="O4094" s="8">
        <v>4</v>
      </c>
      <c r="P4094" s="8">
        <v>1</v>
      </c>
      <c r="Q4094" s="8">
        <v>23639</v>
      </c>
      <c r="R4094" s="8">
        <f t="shared" si="222"/>
        <v>166.47183098591549</v>
      </c>
      <c r="S4094" s="5">
        <v>1</v>
      </c>
      <c r="T4094" s="5">
        <v>0</v>
      </c>
      <c r="U4094" s="5">
        <v>1</v>
      </c>
      <c r="V4094" s="5">
        <v>0</v>
      </c>
      <c r="W4094" s="5">
        <v>0</v>
      </c>
      <c r="X4094" s="5">
        <v>0</v>
      </c>
      <c r="Y4094" s="5">
        <v>0</v>
      </c>
      <c r="Z4094" s="5">
        <v>1</v>
      </c>
      <c r="AA4094" s="5">
        <v>1</v>
      </c>
      <c r="AB4094" s="5">
        <v>0</v>
      </c>
      <c r="AC4094" s="5">
        <v>1</v>
      </c>
      <c r="AD4094" s="5">
        <v>0</v>
      </c>
      <c r="AE4094" s="8">
        <v>28362</v>
      </c>
      <c r="AF4094" s="5">
        <v>0</v>
      </c>
    </row>
    <row r="4095" spans="1:32" x14ac:dyDescent="0.25">
      <c r="A4095" s="2">
        <v>2009</v>
      </c>
      <c r="B4095" s="1" t="s">
        <v>29</v>
      </c>
      <c r="C4095" s="8">
        <v>42</v>
      </c>
      <c r="D4095" s="8">
        <v>2303</v>
      </c>
      <c r="E4095" s="8">
        <f t="shared" si="223"/>
        <v>4569.4444444444443</v>
      </c>
      <c r="F4095" s="8">
        <v>1870</v>
      </c>
      <c r="G4095" s="8">
        <v>277</v>
      </c>
      <c r="H4095" s="8">
        <v>153</v>
      </c>
      <c r="I4095" s="8">
        <v>0</v>
      </c>
      <c r="J4095" s="8">
        <v>0</v>
      </c>
      <c r="K4095" s="8">
        <v>0</v>
      </c>
      <c r="L4095" s="8">
        <v>1138</v>
      </c>
      <c r="M4095" s="8">
        <f t="shared" si="221"/>
        <v>27.095238095238095</v>
      </c>
      <c r="N4095" s="8">
        <v>1</v>
      </c>
      <c r="O4095" s="8">
        <v>1</v>
      </c>
      <c r="P4095" s="8">
        <v>0</v>
      </c>
      <c r="Q4095" s="8">
        <v>17182</v>
      </c>
      <c r="R4095" s="8">
        <f t="shared" si="222"/>
        <v>409.09523809523807</v>
      </c>
      <c r="S4095" s="5">
        <v>1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1</v>
      </c>
      <c r="AA4095" s="5">
        <v>0</v>
      </c>
      <c r="AB4095" s="5">
        <v>0</v>
      </c>
      <c r="AC4095" s="5">
        <v>1</v>
      </c>
      <c r="AD4095" s="5">
        <v>0</v>
      </c>
      <c r="AE4095" s="8">
        <v>4531</v>
      </c>
      <c r="AF4095" s="5">
        <v>0</v>
      </c>
    </row>
    <row r="4096" spans="1:32" x14ac:dyDescent="0.25">
      <c r="A4096" s="2">
        <v>2009</v>
      </c>
      <c r="B4096" s="1" t="s">
        <v>29</v>
      </c>
      <c r="C4096" s="8">
        <v>38</v>
      </c>
      <c r="D4096" s="8">
        <v>1608</v>
      </c>
      <c r="E4096" s="8">
        <f t="shared" si="223"/>
        <v>3526.3157894736846</v>
      </c>
      <c r="F4096" s="8">
        <v>2201</v>
      </c>
      <c r="G4096" s="8">
        <v>84</v>
      </c>
      <c r="H4096" s="8">
        <v>70</v>
      </c>
      <c r="I4096" s="8">
        <v>0</v>
      </c>
      <c r="J4096" s="8">
        <v>0</v>
      </c>
      <c r="K4096" s="8">
        <v>0</v>
      </c>
      <c r="L4096" s="8">
        <v>1150</v>
      </c>
      <c r="M4096" s="8">
        <f t="shared" si="221"/>
        <v>30.263157894736842</v>
      </c>
      <c r="N4096" s="8">
        <v>9</v>
      </c>
      <c r="O4096" s="8">
        <v>1</v>
      </c>
      <c r="P4096" s="8">
        <v>0</v>
      </c>
      <c r="Q4096" s="8">
        <v>9357</v>
      </c>
      <c r="R4096" s="8">
        <f t="shared" si="222"/>
        <v>246.23684210526315</v>
      </c>
      <c r="S4096" s="5">
        <v>1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1</v>
      </c>
      <c r="AA4096" s="5">
        <v>0</v>
      </c>
      <c r="AB4096" s="5">
        <v>0</v>
      </c>
      <c r="AC4096" s="5">
        <v>1</v>
      </c>
      <c r="AD4096" s="5">
        <v>0</v>
      </c>
      <c r="AE4096" s="8">
        <v>5648</v>
      </c>
      <c r="AF4096" s="5">
        <v>0</v>
      </c>
    </row>
    <row r="4097" spans="1:32" x14ac:dyDescent="0.25">
      <c r="A4097" s="2">
        <v>2009</v>
      </c>
      <c r="B4097" s="1" t="s">
        <v>29</v>
      </c>
      <c r="C4097" s="8">
        <v>100</v>
      </c>
      <c r="D4097" s="8">
        <v>7128</v>
      </c>
      <c r="E4097" s="8">
        <f t="shared" si="223"/>
        <v>5940</v>
      </c>
      <c r="F4097" s="8">
        <v>0</v>
      </c>
      <c r="G4097" s="8">
        <v>862</v>
      </c>
      <c r="H4097" s="8">
        <v>350</v>
      </c>
      <c r="I4097" s="8">
        <v>0</v>
      </c>
      <c r="J4097" s="8">
        <v>0</v>
      </c>
      <c r="K4097" s="8">
        <v>0</v>
      </c>
      <c r="L4097" s="8">
        <v>4750</v>
      </c>
      <c r="M4097" s="8">
        <f t="shared" si="221"/>
        <v>47.5</v>
      </c>
      <c r="N4097" s="8">
        <v>2</v>
      </c>
      <c r="O4097" s="8">
        <v>13</v>
      </c>
      <c r="P4097" s="8">
        <v>0</v>
      </c>
      <c r="Q4097" s="8">
        <v>51200</v>
      </c>
      <c r="R4097" s="8">
        <f t="shared" si="222"/>
        <v>512</v>
      </c>
      <c r="S4097" s="5">
        <v>0</v>
      </c>
      <c r="T4097" s="5">
        <v>0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  <c r="Z4097" s="5">
        <v>1</v>
      </c>
      <c r="AA4097" s="5">
        <v>0</v>
      </c>
      <c r="AB4097" s="5">
        <v>0</v>
      </c>
      <c r="AC4097" s="5">
        <v>1</v>
      </c>
      <c r="AD4097" s="5">
        <v>0</v>
      </c>
      <c r="AE4097" s="8">
        <v>20250</v>
      </c>
      <c r="AF4097" s="5">
        <v>1</v>
      </c>
    </row>
    <row r="4098" spans="1:32" x14ac:dyDescent="0.25">
      <c r="A4098" s="2">
        <v>2009</v>
      </c>
      <c r="B4098" s="1" t="s">
        <v>29</v>
      </c>
      <c r="C4098" s="8">
        <v>5</v>
      </c>
      <c r="D4098" s="8">
        <v>132</v>
      </c>
      <c r="E4098" s="8">
        <f t="shared" si="223"/>
        <v>2200</v>
      </c>
      <c r="F4098" s="8">
        <v>2868</v>
      </c>
      <c r="G4098" s="8">
        <v>113</v>
      </c>
      <c r="H4098" s="8">
        <v>0</v>
      </c>
      <c r="I4098" s="8">
        <v>0</v>
      </c>
      <c r="J4098" s="8">
        <v>0</v>
      </c>
      <c r="K4098" s="8">
        <v>0</v>
      </c>
      <c r="L4098" s="8">
        <v>3900</v>
      </c>
      <c r="M4098" s="8">
        <f t="shared" si="221"/>
        <v>780</v>
      </c>
      <c r="N4098" s="8">
        <v>24</v>
      </c>
      <c r="O4098" s="8">
        <v>0</v>
      </c>
      <c r="P4098" s="8">
        <v>0</v>
      </c>
      <c r="Q4098" s="8">
        <v>2568</v>
      </c>
      <c r="R4098" s="8">
        <f t="shared" si="222"/>
        <v>513.6</v>
      </c>
      <c r="S4098" s="5">
        <v>1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1</v>
      </c>
      <c r="AA4098" s="5">
        <v>0</v>
      </c>
      <c r="AB4098" s="5">
        <v>0</v>
      </c>
      <c r="AC4098" s="5">
        <v>0</v>
      </c>
      <c r="AD4098" s="5">
        <v>0</v>
      </c>
      <c r="AE4098" s="8">
        <v>3230</v>
      </c>
      <c r="AF4098" s="5">
        <v>0</v>
      </c>
    </row>
    <row r="4099" spans="1:32" x14ac:dyDescent="0.25">
      <c r="A4099" s="2">
        <v>2009</v>
      </c>
      <c r="B4099" s="1" t="s">
        <v>29</v>
      </c>
      <c r="C4099" s="8">
        <v>28</v>
      </c>
      <c r="D4099" s="8">
        <v>1488</v>
      </c>
      <c r="E4099" s="8">
        <f t="shared" si="223"/>
        <v>4428.5714285714284</v>
      </c>
      <c r="F4099" s="8">
        <v>1371</v>
      </c>
      <c r="G4099" s="8">
        <v>169</v>
      </c>
      <c r="H4099" s="8">
        <v>150</v>
      </c>
      <c r="I4099" s="8">
        <v>0</v>
      </c>
      <c r="J4099" s="8">
        <v>0</v>
      </c>
      <c r="K4099" s="8">
        <v>0</v>
      </c>
      <c r="L4099" s="8">
        <v>2035</v>
      </c>
      <c r="M4099" s="8">
        <f t="shared" ref="M4099:M4113" si="224">L4099/C4099</f>
        <v>72.678571428571431</v>
      </c>
      <c r="N4099" s="8">
        <v>1</v>
      </c>
      <c r="O4099" s="8">
        <v>3</v>
      </c>
      <c r="P4099" s="8">
        <v>1</v>
      </c>
      <c r="Q4099" s="8">
        <v>22173</v>
      </c>
      <c r="R4099" s="8">
        <f t="shared" ref="R4099:R4113" si="225">Q4099/C4099</f>
        <v>791.89285714285711</v>
      </c>
      <c r="S4099" s="5">
        <v>1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1</v>
      </c>
      <c r="AA4099" s="5">
        <v>0</v>
      </c>
      <c r="AB4099" s="5">
        <v>0</v>
      </c>
      <c r="AC4099" s="5">
        <v>1</v>
      </c>
      <c r="AD4099" s="5">
        <v>0</v>
      </c>
      <c r="AE4099" s="8">
        <v>6915</v>
      </c>
      <c r="AF4099" s="5">
        <v>0</v>
      </c>
    </row>
    <row r="4100" spans="1:32" x14ac:dyDescent="0.25">
      <c r="A4100" s="2">
        <v>2009</v>
      </c>
      <c r="B4100" s="1" t="s">
        <v>29</v>
      </c>
      <c r="C4100" s="8">
        <v>2</v>
      </c>
      <c r="D4100" s="8">
        <v>120</v>
      </c>
      <c r="E4100" s="8">
        <f t="shared" si="223"/>
        <v>5000</v>
      </c>
      <c r="F4100" s="8">
        <v>1407</v>
      </c>
      <c r="G4100" s="8">
        <v>0</v>
      </c>
      <c r="H4100" s="8">
        <v>0</v>
      </c>
      <c r="I4100" s="8">
        <v>0</v>
      </c>
      <c r="J4100" s="8">
        <v>0</v>
      </c>
      <c r="K4100" s="8">
        <v>0</v>
      </c>
      <c r="L4100" s="8">
        <v>210</v>
      </c>
      <c r="M4100" s="8">
        <f t="shared" si="224"/>
        <v>105</v>
      </c>
      <c r="N4100" s="8">
        <v>0</v>
      </c>
      <c r="O4100" s="8">
        <v>2</v>
      </c>
      <c r="P4100" s="8">
        <v>0</v>
      </c>
      <c r="Q4100" s="8">
        <v>1126</v>
      </c>
      <c r="R4100" s="8">
        <f t="shared" si="225"/>
        <v>563</v>
      </c>
      <c r="S4100" s="5">
        <v>1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0</v>
      </c>
      <c r="AD4100" s="5">
        <v>0</v>
      </c>
      <c r="AE4100" s="8">
        <v>1065</v>
      </c>
      <c r="AF4100" s="5">
        <v>0</v>
      </c>
    </row>
    <row r="4101" spans="1:32" x14ac:dyDescent="0.25">
      <c r="A4101" s="2">
        <v>2009</v>
      </c>
      <c r="B4101" s="1" t="s">
        <v>31</v>
      </c>
      <c r="C4101" s="8">
        <v>39</v>
      </c>
      <c r="D4101" s="8">
        <v>1905</v>
      </c>
      <c r="E4101" s="8">
        <f t="shared" si="223"/>
        <v>4070.5128205128203</v>
      </c>
      <c r="F4101" s="8">
        <v>2508</v>
      </c>
      <c r="G4101" s="8">
        <v>0</v>
      </c>
      <c r="H4101" s="8">
        <v>0</v>
      </c>
      <c r="I4101" s="8">
        <v>0</v>
      </c>
      <c r="J4101" s="8">
        <v>0</v>
      </c>
      <c r="K4101" s="8">
        <v>0</v>
      </c>
      <c r="L4101" s="8">
        <v>2400</v>
      </c>
      <c r="M4101" s="8">
        <f t="shared" si="224"/>
        <v>61.53846153846154</v>
      </c>
      <c r="N4101" s="8">
        <v>1</v>
      </c>
      <c r="O4101" s="8">
        <v>1</v>
      </c>
      <c r="P4101" s="8">
        <v>1</v>
      </c>
      <c r="Q4101" s="8">
        <v>14945</v>
      </c>
      <c r="R4101" s="8">
        <f t="shared" si="225"/>
        <v>383.20512820512823</v>
      </c>
      <c r="S4101" s="5">
        <v>1</v>
      </c>
      <c r="T4101" s="5">
        <v>0</v>
      </c>
      <c r="U4101" s="5">
        <v>1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0</v>
      </c>
      <c r="AD4101" s="5">
        <v>0</v>
      </c>
      <c r="AE4101" s="8">
        <v>5373</v>
      </c>
      <c r="AF4101" s="5">
        <v>1</v>
      </c>
    </row>
    <row r="4102" spans="1:32" x14ac:dyDescent="0.25">
      <c r="A4102" s="2">
        <v>2009</v>
      </c>
      <c r="B4102" s="1" t="s">
        <v>29</v>
      </c>
      <c r="C4102" s="8">
        <v>39</v>
      </c>
      <c r="D4102" s="8">
        <v>1808</v>
      </c>
      <c r="E4102" s="8">
        <f t="shared" si="223"/>
        <v>3863.2478632478633</v>
      </c>
      <c r="F4102" s="8">
        <v>0</v>
      </c>
      <c r="G4102" s="8">
        <v>433</v>
      </c>
      <c r="H4102" s="8">
        <v>155</v>
      </c>
      <c r="I4102" s="8">
        <v>0</v>
      </c>
      <c r="J4102" s="8">
        <v>0</v>
      </c>
      <c r="K4102" s="8">
        <v>0</v>
      </c>
      <c r="L4102" s="8">
        <v>246</v>
      </c>
      <c r="M4102" s="8">
        <f t="shared" si="224"/>
        <v>6.3076923076923075</v>
      </c>
      <c r="N4102" s="8">
        <v>3</v>
      </c>
      <c r="O4102" s="8">
        <v>0</v>
      </c>
      <c r="P4102" s="8">
        <v>1</v>
      </c>
      <c r="Q4102" s="8">
        <v>18133</v>
      </c>
      <c r="R4102" s="8">
        <f t="shared" si="225"/>
        <v>464.94871794871796</v>
      </c>
      <c r="S4102" s="5">
        <v>0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1</v>
      </c>
      <c r="AA4102" s="5">
        <v>0</v>
      </c>
      <c r="AB4102" s="5">
        <v>0</v>
      </c>
      <c r="AC4102" s="5">
        <v>1</v>
      </c>
      <c r="AD4102" s="5">
        <v>0</v>
      </c>
      <c r="AE4102" s="8">
        <v>9936</v>
      </c>
      <c r="AF4102" s="5">
        <v>0</v>
      </c>
    </row>
    <row r="4103" spans="1:32" x14ac:dyDescent="0.25">
      <c r="A4103" s="2">
        <v>2009</v>
      </c>
      <c r="B4103" s="1" t="s">
        <v>29</v>
      </c>
      <c r="C4103" s="8">
        <v>5</v>
      </c>
      <c r="D4103" s="8">
        <v>264</v>
      </c>
      <c r="E4103" s="8">
        <f t="shared" si="223"/>
        <v>4400</v>
      </c>
      <c r="F4103" s="8">
        <v>314</v>
      </c>
      <c r="G4103" s="8">
        <v>0</v>
      </c>
      <c r="H4103" s="8">
        <v>0</v>
      </c>
      <c r="I4103" s="8">
        <v>0</v>
      </c>
      <c r="J4103" s="8">
        <v>0</v>
      </c>
      <c r="K4103" s="8">
        <v>0</v>
      </c>
      <c r="L4103" s="8">
        <v>478</v>
      </c>
      <c r="M4103" s="8">
        <f t="shared" si="224"/>
        <v>95.6</v>
      </c>
      <c r="N4103" s="8">
        <v>2</v>
      </c>
      <c r="O4103" s="8">
        <v>0</v>
      </c>
      <c r="P4103" s="8">
        <v>0</v>
      </c>
      <c r="Q4103" s="8">
        <v>1580</v>
      </c>
      <c r="R4103" s="8">
        <f t="shared" si="225"/>
        <v>316</v>
      </c>
      <c r="S4103" s="5">
        <v>1</v>
      </c>
      <c r="T4103" s="5">
        <v>0</v>
      </c>
      <c r="U4103" s="5">
        <v>1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0</v>
      </c>
      <c r="AC4103" s="5">
        <v>0</v>
      </c>
      <c r="AD4103" s="5">
        <v>0</v>
      </c>
      <c r="AE4103" s="8">
        <v>960</v>
      </c>
      <c r="AF4103" s="5">
        <v>1</v>
      </c>
    </row>
    <row r="4104" spans="1:32" x14ac:dyDescent="0.25">
      <c r="A4104" s="2">
        <v>2009</v>
      </c>
      <c r="B4104" s="1" t="s">
        <v>30</v>
      </c>
      <c r="C4104" s="8">
        <v>22</v>
      </c>
      <c r="D4104" s="8">
        <v>1148</v>
      </c>
      <c r="E4104" s="8">
        <f t="shared" si="223"/>
        <v>4348.484848484848</v>
      </c>
      <c r="F4104" s="8">
        <v>2716</v>
      </c>
      <c r="G4104" s="8">
        <v>151</v>
      </c>
      <c r="H4104" s="8">
        <v>80</v>
      </c>
      <c r="I4104" s="8">
        <v>0</v>
      </c>
      <c r="J4104" s="8">
        <v>0</v>
      </c>
      <c r="K4104" s="8">
        <v>0</v>
      </c>
      <c r="L4104" s="8">
        <v>2600</v>
      </c>
      <c r="M4104" s="8">
        <f t="shared" si="224"/>
        <v>118.18181818181819</v>
      </c>
      <c r="N4104" s="8">
        <v>7</v>
      </c>
      <c r="O4104" s="8">
        <v>3</v>
      </c>
      <c r="P4104" s="8">
        <v>0</v>
      </c>
      <c r="Q4104" s="8">
        <v>6914</v>
      </c>
      <c r="R4104" s="8">
        <f t="shared" si="225"/>
        <v>314.27272727272725</v>
      </c>
      <c r="S4104" s="5">
        <v>1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1</v>
      </c>
      <c r="AA4104" s="5">
        <v>0</v>
      </c>
      <c r="AB4104" s="5">
        <v>0</v>
      </c>
      <c r="AC4104" s="5">
        <v>1</v>
      </c>
      <c r="AD4104" s="5">
        <v>0</v>
      </c>
      <c r="AE4104" s="8">
        <v>1894</v>
      </c>
      <c r="AF4104" s="5">
        <v>0</v>
      </c>
    </row>
    <row r="4105" spans="1:32" x14ac:dyDescent="0.25">
      <c r="A4105" s="2">
        <v>2009</v>
      </c>
      <c r="B4105" s="1" t="s">
        <v>30</v>
      </c>
      <c r="C4105" s="8">
        <v>94</v>
      </c>
      <c r="D4105" s="8">
        <v>6823</v>
      </c>
      <c r="E4105" s="8">
        <f t="shared" si="223"/>
        <v>6048.7588652482264</v>
      </c>
      <c r="F4105" s="8">
        <v>3901</v>
      </c>
      <c r="G4105" s="8">
        <v>1162</v>
      </c>
      <c r="H4105" s="8">
        <v>480</v>
      </c>
      <c r="I4105" s="8">
        <v>0</v>
      </c>
      <c r="J4105" s="8">
        <v>0</v>
      </c>
      <c r="K4105" s="8">
        <v>0</v>
      </c>
      <c r="L4105" s="8">
        <v>9356</v>
      </c>
      <c r="M4105" s="8">
        <f t="shared" si="224"/>
        <v>99.531914893617028</v>
      </c>
      <c r="N4105" s="8">
        <v>16</v>
      </c>
      <c r="O4105" s="8">
        <v>4</v>
      </c>
      <c r="P4105" s="8">
        <v>0</v>
      </c>
      <c r="Q4105" s="8">
        <v>60986</v>
      </c>
      <c r="R4105" s="8">
        <f t="shared" si="225"/>
        <v>648.78723404255322</v>
      </c>
      <c r="S4105" s="5">
        <v>1</v>
      </c>
      <c r="T4105" s="5">
        <v>0</v>
      </c>
      <c r="U4105" s="5">
        <v>1</v>
      </c>
      <c r="V4105" s="5">
        <v>0</v>
      </c>
      <c r="W4105" s="5">
        <v>0</v>
      </c>
      <c r="X4105" s="5">
        <v>0</v>
      </c>
      <c r="Y4105" s="5">
        <v>0</v>
      </c>
      <c r="Z4105" s="5">
        <v>1</v>
      </c>
      <c r="AA4105" s="5">
        <v>0</v>
      </c>
      <c r="AB4105" s="5">
        <v>0</v>
      </c>
      <c r="AC4105" s="5">
        <v>1</v>
      </c>
      <c r="AD4105" s="5">
        <v>0</v>
      </c>
      <c r="AE4105" s="8">
        <v>17758</v>
      </c>
      <c r="AF4105" s="5">
        <v>0</v>
      </c>
    </row>
    <row r="4106" spans="1:32" x14ac:dyDescent="0.25">
      <c r="A4106" s="2">
        <v>2009</v>
      </c>
      <c r="B4106" s="1" t="s">
        <v>31</v>
      </c>
      <c r="C4106" s="8">
        <v>143</v>
      </c>
      <c r="D4106" s="8">
        <v>11410</v>
      </c>
      <c r="E4106" s="8">
        <f t="shared" si="223"/>
        <v>6649.1841491841487</v>
      </c>
      <c r="F4106" s="8">
        <v>3130</v>
      </c>
      <c r="G4106" s="8">
        <v>1298</v>
      </c>
      <c r="H4106" s="8">
        <v>600</v>
      </c>
      <c r="I4106" s="8">
        <v>0</v>
      </c>
      <c r="J4106" s="8">
        <v>0</v>
      </c>
      <c r="K4106" s="8">
        <v>0</v>
      </c>
      <c r="L4106" s="8">
        <v>9143</v>
      </c>
      <c r="M4106" s="8">
        <f t="shared" si="224"/>
        <v>63.93706293706294</v>
      </c>
      <c r="N4106" s="8">
        <v>30</v>
      </c>
      <c r="O4106" s="8">
        <v>8</v>
      </c>
      <c r="P4106" s="8">
        <v>5</v>
      </c>
      <c r="Q4106" s="8">
        <v>64347</v>
      </c>
      <c r="R4106" s="8">
        <f t="shared" si="225"/>
        <v>449.97902097902096</v>
      </c>
      <c r="S4106" s="5">
        <v>1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1</v>
      </c>
      <c r="AA4106" s="5">
        <v>0</v>
      </c>
      <c r="AB4106" s="5">
        <v>0</v>
      </c>
      <c r="AC4106" s="5">
        <v>1</v>
      </c>
      <c r="AD4106" s="5">
        <v>0</v>
      </c>
      <c r="AE4106" s="8">
        <v>23604</v>
      </c>
      <c r="AF4106" s="5">
        <v>1</v>
      </c>
    </row>
    <row r="4107" spans="1:32" x14ac:dyDescent="0.25">
      <c r="A4107" s="2">
        <v>2009</v>
      </c>
      <c r="B4107" s="1" t="s">
        <v>30</v>
      </c>
      <c r="C4107" s="8">
        <v>23</v>
      </c>
      <c r="D4107" s="8">
        <v>1327</v>
      </c>
      <c r="E4107" s="8">
        <f t="shared" si="223"/>
        <v>4807.971014492754</v>
      </c>
      <c r="F4107" s="8">
        <v>3188</v>
      </c>
      <c r="G4107" s="8">
        <v>86</v>
      </c>
      <c r="H4107" s="8">
        <v>53</v>
      </c>
      <c r="I4107" s="8">
        <v>0</v>
      </c>
      <c r="J4107" s="8">
        <v>0</v>
      </c>
      <c r="K4107" s="8">
        <v>0</v>
      </c>
      <c r="L4107" s="8">
        <v>2212</v>
      </c>
      <c r="M4107" s="8">
        <f t="shared" si="224"/>
        <v>96.173913043478265</v>
      </c>
      <c r="N4107" s="8">
        <v>15</v>
      </c>
      <c r="O4107" s="8">
        <v>1</v>
      </c>
      <c r="P4107" s="8">
        <v>1</v>
      </c>
      <c r="Q4107" s="8">
        <v>8469</v>
      </c>
      <c r="R4107" s="8">
        <f t="shared" si="225"/>
        <v>368.21739130434781</v>
      </c>
      <c r="S4107" s="5">
        <v>1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1</v>
      </c>
      <c r="AA4107" s="5">
        <v>0</v>
      </c>
      <c r="AB4107" s="5">
        <v>0</v>
      </c>
      <c r="AC4107" s="5">
        <v>1</v>
      </c>
      <c r="AD4107" s="5">
        <v>0</v>
      </c>
      <c r="AE4107" s="8">
        <v>2060</v>
      </c>
      <c r="AF4107" s="5">
        <v>1</v>
      </c>
    </row>
    <row r="4108" spans="1:32" x14ac:dyDescent="0.25">
      <c r="A4108" s="2">
        <v>2009</v>
      </c>
      <c r="B4108" s="1" t="s">
        <v>30</v>
      </c>
      <c r="C4108" s="8">
        <v>89</v>
      </c>
      <c r="D4108" s="8">
        <v>5312</v>
      </c>
      <c r="E4108" s="8">
        <f t="shared" si="223"/>
        <v>4973.7827715355807</v>
      </c>
      <c r="F4108" s="8">
        <v>2490</v>
      </c>
      <c r="G4108" s="8">
        <v>815</v>
      </c>
      <c r="H4108" s="8">
        <v>285</v>
      </c>
      <c r="I4108" s="8">
        <v>87</v>
      </c>
      <c r="J4108" s="8">
        <v>0</v>
      </c>
      <c r="K4108" s="8">
        <v>0</v>
      </c>
      <c r="L4108" s="8">
        <v>8661</v>
      </c>
      <c r="M4108" s="8">
        <f t="shared" si="224"/>
        <v>97.31460674157303</v>
      </c>
      <c r="N4108" s="8">
        <v>23</v>
      </c>
      <c r="O4108" s="8">
        <v>4</v>
      </c>
      <c r="P4108" s="8">
        <v>1</v>
      </c>
      <c r="Q4108" s="8">
        <v>33496</v>
      </c>
      <c r="R4108" s="8">
        <f t="shared" si="225"/>
        <v>376.35955056179773</v>
      </c>
      <c r="S4108" s="5">
        <v>1</v>
      </c>
      <c r="T4108" s="5">
        <v>0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  <c r="Z4108" s="5">
        <v>1</v>
      </c>
      <c r="AA4108" s="5">
        <v>1</v>
      </c>
      <c r="AB4108" s="5">
        <v>0</v>
      </c>
      <c r="AC4108" s="5">
        <v>1</v>
      </c>
      <c r="AD4108" s="5">
        <v>0</v>
      </c>
      <c r="AE4108" s="8">
        <v>11258</v>
      </c>
      <c r="AF4108" s="5">
        <v>1</v>
      </c>
    </row>
    <row r="4109" spans="1:32" x14ac:dyDescent="0.25">
      <c r="A4109" s="2">
        <v>2009</v>
      </c>
      <c r="B4109" s="1" t="s">
        <v>30</v>
      </c>
      <c r="C4109" s="8">
        <v>20</v>
      </c>
      <c r="D4109" s="8">
        <v>1156</v>
      </c>
      <c r="E4109" s="8">
        <f t="shared" si="223"/>
        <v>4816.666666666667</v>
      </c>
      <c r="F4109" s="8">
        <v>5818</v>
      </c>
      <c r="G4109" s="8">
        <v>49</v>
      </c>
      <c r="H4109" s="8">
        <v>43</v>
      </c>
      <c r="I4109" s="8">
        <v>0</v>
      </c>
      <c r="J4109" s="8">
        <v>0</v>
      </c>
      <c r="K4109" s="8">
        <v>0</v>
      </c>
      <c r="L4109" s="8">
        <v>495</v>
      </c>
      <c r="M4109" s="8">
        <f t="shared" si="224"/>
        <v>24.75</v>
      </c>
      <c r="N4109" s="8">
        <v>3</v>
      </c>
      <c r="O4109" s="8">
        <v>0</v>
      </c>
      <c r="P4109" s="8">
        <v>0</v>
      </c>
      <c r="Q4109" s="8">
        <v>16744</v>
      </c>
      <c r="R4109" s="8">
        <f t="shared" si="225"/>
        <v>837.2</v>
      </c>
      <c r="S4109" s="5">
        <v>1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1</v>
      </c>
      <c r="AA4109" s="5">
        <v>0</v>
      </c>
      <c r="AB4109" s="5">
        <v>0</v>
      </c>
      <c r="AC4109" s="5">
        <v>1</v>
      </c>
      <c r="AD4109" s="5">
        <v>0</v>
      </c>
      <c r="AE4109" s="8">
        <v>1959</v>
      </c>
      <c r="AF4109" s="5">
        <v>0</v>
      </c>
    </row>
    <row r="4110" spans="1:32" x14ac:dyDescent="0.25">
      <c r="A4110" s="2">
        <v>2009</v>
      </c>
      <c r="B4110" s="1" t="s">
        <v>30</v>
      </c>
      <c r="C4110" s="8">
        <v>23</v>
      </c>
      <c r="D4110" s="8">
        <v>1591</v>
      </c>
      <c r="E4110" s="8">
        <f t="shared" si="223"/>
        <v>5764.4927536231889</v>
      </c>
      <c r="F4110" s="8">
        <v>1589</v>
      </c>
      <c r="G4110" s="8">
        <v>107</v>
      </c>
      <c r="H4110" s="8">
        <v>68</v>
      </c>
      <c r="I4110" s="8">
        <v>0</v>
      </c>
      <c r="J4110" s="8">
        <v>0</v>
      </c>
      <c r="K4110" s="8">
        <v>0</v>
      </c>
      <c r="L4110" s="8">
        <v>2800</v>
      </c>
      <c r="M4110" s="8">
        <f t="shared" si="224"/>
        <v>121.73913043478261</v>
      </c>
      <c r="N4110" s="8">
        <v>9</v>
      </c>
      <c r="O4110" s="8">
        <v>2</v>
      </c>
      <c r="P4110" s="8">
        <v>2</v>
      </c>
      <c r="Q4110" s="8">
        <v>1972</v>
      </c>
      <c r="R4110" s="8">
        <f t="shared" si="225"/>
        <v>85.739130434782609</v>
      </c>
      <c r="S4110" s="5">
        <v>1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1</v>
      </c>
      <c r="AA4110" s="5">
        <v>0</v>
      </c>
      <c r="AB4110" s="5">
        <v>0</v>
      </c>
      <c r="AC4110" s="5">
        <v>1</v>
      </c>
      <c r="AD4110" s="5">
        <v>0</v>
      </c>
      <c r="AE4110" s="8">
        <v>2940</v>
      </c>
      <c r="AF4110" s="5">
        <v>0</v>
      </c>
    </row>
    <row r="4111" spans="1:32" x14ac:dyDescent="0.25">
      <c r="A4111" s="2">
        <v>2009</v>
      </c>
      <c r="B4111" s="1" t="s">
        <v>29</v>
      </c>
      <c r="C4111" s="8">
        <v>13</v>
      </c>
      <c r="D4111" s="8">
        <v>1232</v>
      </c>
      <c r="E4111" s="8">
        <f t="shared" si="223"/>
        <v>7897.4358974358984</v>
      </c>
      <c r="F4111" s="8">
        <v>2068</v>
      </c>
      <c r="G4111" s="8">
        <v>0</v>
      </c>
      <c r="H4111" s="8">
        <v>0</v>
      </c>
      <c r="I4111" s="8">
        <v>0</v>
      </c>
      <c r="J4111" s="8">
        <v>0</v>
      </c>
      <c r="K4111" s="8">
        <v>0</v>
      </c>
      <c r="L4111" s="8">
        <v>848</v>
      </c>
      <c r="M4111" s="8">
        <f t="shared" si="224"/>
        <v>65.230769230769226</v>
      </c>
      <c r="N4111" s="8">
        <v>4</v>
      </c>
      <c r="O4111" s="8">
        <v>0</v>
      </c>
      <c r="P4111" s="8">
        <v>1</v>
      </c>
      <c r="Q4111" s="8">
        <v>95855</v>
      </c>
      <c r="R4111" s="8">
        <f t="shared" si="225"/>
        <v>7373.4615384615381</v>
      </c>
      <c r="S4111" s="5">
        <v>1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0</v>
      </c>
      <c r="AD4111" s="5">
        <v>0</v>
      </c>
      <c r="AE4111" s="8">
        <v>6225</v>
      </c>
      <c r="AF4111" s="5">
        <v>0</v>
      </c>
    </row>
    <row r="4112" spans="1:32" x14ac:dyDescent="0.25">
      <c r="A4112" s="2">
        <v>2009</v>
      </c>
      <c r="B4112" s="1" t="s">
        <v>30</v>
      </c>
      <c r="C4112" s="8">
        <v>12</v>
      </c>
      <c r="D4112" s="8">
        <v>497</v>
      </c>
      <c r="E4112" s="8">
        <f t="shared" si="223"/>
        <v>3451.3888888888887</v>
      </c>
      <c r="F4112" s="8">
        <v>662</v>
      </c>
      <c r="G4112" s="8">
        <v>0</v>
      </c>
      <c r="H4112" s="8">
        <v>0</v>
      </c>
      <c r="I4112" s="8">
        <v>0</v>
      </c>
      <c r="J4112" s="8">
        <v>0</v>
      </c>
      <c r="K4112" s="8">
        <v>0</v>
      </c>
      <c r="L4112" s="8">
        <v>1590</v>
      </c>
      <c r="M4112" s="8">
        <f t="shared" si="224"/>
        <v>132.5</v>
      </c>
      <c r="N4112" s="8">
        <v>0</v>
      </c>
      <c r="O4112" s="8">
        <v>0</v>
      </c>
      <c r="P4112" s="8">
        <v>0</v>
      </c>
      <c r="Q4112" s="8">
        <v>340</v>
      </c>
      <c r="R4112" s="8">
        <f t="shared" si="225"/>
        <v>28.333333333333332</v>
      </c>
      <c r="S4112" s="5">
        <v>1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0</v>
      </c>
      <c r="AD4112" s="5">
        <v>0</v>
      </c>
      <c r="AE4112" s="8">
        <v>769</v>
      </c>
      <c r="AF4112" s="5">
        <v>0</v>
      </c>
    </row>
    <row r="4113" spans="1:32" x14ac:dyDescent="0.25">
      <c r="A4113" s="2">
        <v>2009</v>
      </c>
      <c r="B4113" s="1" t="s">
        <v>29</v>
      </c>
      <c r="C4113" s="8">
        <v>359</v>
      </c>
      <c r="D4113" s="8">
        <v>58290</v>
      </c>
      <c r="E4113" s="8">
        <f t="shared" si="223"/>
        <v>13530.640668523674</v>
      </c>
      <c r="F4113" s="8">
        <v>0</v>
      </c>
      <c r="G4113" s="8">
        <v>0</v>
      </c>
      <c r="H4113" s="8">
        <v>0</v>
      </c>
      <c r="I4113" s="8">
        <v>0</v>
      </c>
      <c r="J4113" s="8">
        <v>0</v>
      </c>
      <c r="K4113" s="8">
        <v>0</v>
      </c>
      <c r="L4113" s="8">
        <v>3113</v>
      </c>
      <c r="M4113" s="8">
        <f t="shared" si="224"/>
        <v>8.6713091922005567</v>
      </c>
      <c r="N4113" s="8">
        <v>13</v>
      </c>
      <c r="O4113" s="8">
        <v>0</v>
      </c>
      <c r="P4113" s="8">
        <v>0</v>
      </c>
      <c r="Q4113" s="8">
        <v>75215</v>
      </c>
      <c r="R4113" s="8">
        <f t="shared" si="225"/>
        <v>209.5125348189415</v>
      </c>
      <c r="S4113" s="5">
        <v>0</v>
      </c>
      <c r="T4113" s="5">
        <v>0</v>
      </c>
      <c r="U4113" s="5">
        <v>0</v>
      </c>
      <c r="V4113" s="5">
        <v>0</v>
      </c>
      <c r="W4113" s="5">
        <v>1</v>
      </c>
      <c r="X4113" s="5">
        <v>0</v>
      </c>
      <c r="Y4113" s="5">
        <v>0</v>
      </c>
      <c r="Z4113" s="5">
        <v>0</v>
      </c>
      <c r="AA4113" s="5">
        <v>0</v>
      </c>
      <c r="AB4113" s="5">
        <v>0</v>
      </c>
      <c r="AC4113" s="5">
        <v>0</v>
      </c>
      <c r="AD4113" s="5">
        <v>0</v>
      </c>
      <c r="AE4113" s="8">
        <v>128590</v>
      </c>
      <c r="AF4113" s="5">
        <v>1</v>
      </c>
    </row>
    <row r="4114" spans="1:32" x14ac:dyDescent="0.25">
      <c r="A4114" s="2">
        <v>2008</v>
      </c>
      <c r="B4114" s="1" t="s">
        <v>29</v>
      </c>
      <c r="C4114" s="8">
        <v>100</v>
      </c>
      <c r="D4114" s="8">
        <v>6661</v>
      </c>
      <c r="E4114" s="8">
        <f t="shared" ref="E4114:E4169" si="226">IF(C4114&gt;0,D4114/C4114*1000/12,0)</f>
        <v>5550.833333333333</v>
      </c>
      <c r="F4114" s="8">
        <v>3046</v>
      </c>
      <c r="G4114" s="8">
        <v>750</v>
      </c>
      <c r="H4114" s="8">
        <v>300</v>
      </c>
      <c r="I4114" s="8">
        <v>0</v>
      </c>
      <c r="J4114" s="8">
        <v>0</v>
      </c>
      <c r="K4114" s="8">
        <v>0</v>
      </c>
      <c r="L4114" s="8">
        <v>4091</v>
      </c>
      <c r="M4114" s="8">
        <f t="shared" ref="M4114:M4151" si="227">IF(C4114&gt;0,L4114/C4114,0)</f>
        <v>40.909999999999997</v>
      </c>
      <c r="N4114" s="8">
        <v>25</v>
      </c>
      <c r="O4114" s="8">
        <v>6</v>
      </c>
      <c r="P4114" s="8">
        <v>1</v>
      </c>
      <c r="Q4114" s="8">
        <v>28641</v>
      </c>
      <c r="R4114" s="8">
        <f t="shared" ref="R4114:R4177" si="228">IF(C4114&gt;0,Q4114/C4114,0)</f>
        <v>286.41000000000003</v>
      </c>
      <c r="S4114" s="5">
        <v>1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1</v>
      </c>
      <c r="AA4114" s="5">
        <v>0</v>
      </c>
      <c r="AB4114" s="5">
        <v>0</v>
      </c>
      <c r="AC4114" s="5">
        <v>1</v>
      </c>
      <c r="AD4114" s="5">
        <v>0</v>
      </c>
      <c r="AE4114" s="8">
        <v>21610</v>
      </c>
      <c r="AF4114" s="5">
        <v>1</v>
      </c>
    </row>
    <row r="4115" spans="1:32" x14ac:dyDescent="0.25">
      <c r="A4115" s="2">
        <v>2008</v>
      </c>
      <c r="B4115" s="1" t="s">
        <v>30</v>
      </c>
      <c r="C4115" s="8">
        <v>56</v>
      </c>
      <c r="D4115" s="8">
        <v>3063</v>
      </c>
      <c r="E4115" s="8">
        <f t="shared" si="226"/>
        <v>4558.0357142857147</v>
      </c>
      <c r="F4115" s="8">
        <v>5094</v>
      </c>
      <c r="G4115" s="8">
        <v>544</v>
      </c>
      <c r="H4115" s="8">
        <v>200</v>
      </c>
      <c r="I4115" s="8">
        <v>0</v>
      </c>
      <c r="J4115" s="8">
        <v>0</v>
      </c>
      <c r="K4115" s="8">
        <v>0</v>
      </c>
      <c r="L4115" s="8">
        <v>3877</v>
      </c>
      <c r="M4115" s="8">
        <f t="shared" si="227"/>
        <v>69.232142857142861</v>
      </c>
      <c r="N4115" s="8">
        <v>20</v>
      </c>
      <c r="O4115" s="8">
        <v>6</v>
      </c>
      <c r="P4115" s="8">
        <v>4</v>
      </c>
      <c r="Q4115" s="8">
        <v>25673</v>
      </c>
      <c r="R4115" s="8">
        <f t="shared" si="228"/>
        <v>458.44642857142856</v>
      </c>
      <c r="S4115" s="5">
        <v>1</v>
      </c>
      <c r="T4115" s="5">
        <v>1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1</v>
      </c>
      <c r="AA4115" s="5">
        <v>0</v>
      </c>
      <c r="AB4115" s="5">
        <v>0</v>
      </c>
      <c r="AC4115" s="5">
        <v>1</v>
      </c>
      <c r="AD4115" s="5">
        <v>0</v>
      </c>
      <c r="AE4115" s="8">
        <v>8293</v>
      </c>
      <c r="AF4115" s="5">
        <v>1</v>
      </c>
    </row>
    <row r="4116" spans="1:32" x14ac:dyDescent="0.25">
      <c r="A4116" s="2">
        <v>2008</v>
      </c>
      <c r="B4116" s="1" t="s">
        <v>31</v>
      </c>
      <c r="C4116" s="8">
        <v>112</v>
      </c>
      <c r="D4116" s="8">
        <v>7847</v>
      </c>
      <c r="E4116" s="8">
        <f t="shared" si="226"/>
        <v>5838.541666666667</v>
      </c>
      <c r="F4116" s="8">
        <v>4145</v>
      </c>
      <c r="G4116" s="8">
        <v>880</v>
      </c>
      <c r="H4116" s="8">
        <v>490</v>
      </c>
      <c r="I4116" s="8">
        <v>0</v>
      </c>
      <c r="J4116" s="8">
        <v>0</v>
      </c>
      <c r="K4116" s="8">
        <v>0</v>
      </c>
      <c r="L4116" s="8">
        <v>12261</v>
      </c>
      <c r="M4116" s="8">
        <f t="shared" si="227"/>
        <v>109.47321428571429</v>
      </c>
      <c r="N4116" s="8">
        <v>23</v>
      </c>
      <c r="O4116" s="8">
        <v>7</v>
      </c>
      <c r="P4116" s="8">
        <v>4</v>
      </c>
      <c r="Q4116" s="8">
        <v>49346</v>
      </c>
      <c r="R4116" s="8">
        <f t="shared" si="228"/>
        <v>440.58928571428572</v>
      </c>
      <c r="S4116" s="5">
        <v>1</v>
      </c>
      <c r="T4116" s="5">
        <v>1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1</v>
      </c>
      <c r="AA4116" s="5">
        <v>0</v>
      </c>
      <c r="AB4116" s="5">
        <v>0</v>
      </c>
      <c r="AC4116" s="5">
        <v>1</v>
      </c>
      <c r="AD4116" s="5">
        <v>0</v>
      </c>
      <c r="AE4116" s="8">
        <v>24542</v>
      </c>
      <c r="AF4116" s="5">
        <v>0</v>
      </c>
    </row>
    <row r="4117" spans="1:32" x14ac:dyDescent="0.25">
      <c r="A4117" s="2">
        <v>2008</v>
      </c>
      <c r="B4117" s="1" t="s">
        <v>30</v>
      </c>
      <c r="C4117" s="8">
        <v>7</v>
      </c>
      <c r="D4117" s="8">
        <v>345</v>
      </c>
      <c r="E4117" s="8">
        <f t="shared" si="226"/>
        <v>4107.1428571428569</v>
      </c>
      <c r="F4117" s="8">
        <v>697</v>
      </c>
      <c r="G4117" s="8">
        <v>0</v>
      </c>
      <c r="H4117" s="8">
        <v>0</v>
      </c>
      <c r="I4117" s="8">
        <v>0</v>
      </c>
      <c r="J4117" s="8">
        <v>0</v>
      </c>
      <c r="K4117" s="8">
        <v>0</v>
      </c>
      <c r="L4117" s="8">
        <v>1250</v>
      </c>
      <c r="M4117" s="8">
        <f t="shared" si="227"/>
        <v>178.57142857142858</v>
      </c>
      <c r="N4117" s="8">
        <v>4</v>
      </c>
      <c r="O4117" s="8">
        <v>3</v>
      </c>
      <c r="P4117" s="8">
        <v>0</v>
      </c>
      <c r="Q4117" s="8">
        <v>471</v>
      </c>
      <c r="R4117" s="8">
        <f t="shared" si="228"/>
        <v>67.285714285714292</v>
      </c>
      <c r="S4117" s="5">
        <v>1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0</v>
      </c>
      <c r="AC4117" s="5">
        <v>0</v>
      </c>
      <c r="AD4117" s="5">
        <v>0</v>
      </c>
      <c r="AE4117" s="8">
        <v>1082</v>
      </c>
      <c r="AF4117" s="5">
        <v>1</v>
      </c>
    </row>
    <row r="4118" spans="1:32" x14ac:dyDescent="0.25">
      <c r="A4118" s="2">
        <v>2008</v>
      </c>
      <c r="B4118" s="1" t="s">
        <v>29</v>
      </c>
      <c r="C4118" s="8">
        <v>35</v>
      </c>
      <c r="D4118" s="8">
        <v>2478</v>
      </c>
      <c r="E4118" s="8">
        <f t="shared" si="226"/>
        <v>5900</v>
      </c>
      <c r="F4118" s="8">
        <v>1523</v>
      </c>
      <c r="G4118" s="8">
        <v>232</v>
      </c>
      <c r="H4118" s="8">
        <v>137</v>
      </c>
      <c r="I4118" s="8">
        <v>0</v>
      </c>
      <c r="J4118" s="8">
        <v>0</v>
      </c>
      <c r="K4118" s="8">
        <v>0</v>
      </c>
      <c r="L4118" s="8">
        <v>1244</v>
      </c>
      <c r="M4118" s="8">
        <f t="shared" si="227"/>
        <v>35.542857142857144</v>
      </c>
      <c r="N4118" s="8">
        <v>10</v>
      </c>
      <c r="O4118" s="8">
        <v>4</v>
      </c>
      <c r="P4118" s="8">
        <v>0</v>
      </c>
      <c r="Q4118" s="8">
        <v>2319</v>
      </c>
      <c r="R4118" s="8">
        <f t="shared" si="228"/>
        <v>66.257142857142853</v>
      </c>
      <c r="S4118" s="5">
        <v>1</v>
      </c>
      <c r="T4118" s="5">
        <v>1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  <c r="Z4118" s="5">
        <v>1</v>
      </c>
      <c r="AA4118" s="5">
        <v>0</v>
      </c>
      <c r="AB4118" s="5">
        <v>0</v>
      </c>
      <c r="AC4118" s="5">
        <v>1</v>
      </c>
      <c r="AD4118" s="5">
        <v>0</v>
      </c>
      <c r="AE4118" s="8">
        <v>5163</v>
      </c>
      <c r="AF4118" s="5">
        <v>0</v>
      </c>
    </row>
    <row r="4119" spans="1:32" x14ac:dyDescent="0.25">
      <c r="A4119" s="2">
        <v>2008</v>
      </c>
      <c r="B4119" s="1" t="s">
        <v>29</v>
      </c>
      <c r="C4119" s="8">
        <v>39</v>
      </c>
      <c r="D4119" s="8">
        <v>3284</v>
      </c>
      <c r="E4119" s="8">
        <f t="shared" si="226"/>
        <v>7017.0940170940166</v>
      </c>
      <c r="F4119" s="8">
        <v>2966</v>
      </c>
      <c r="G4119" s="8">
        <v>0</v>
      </c>
      <c r="H4119" s="8">
        <v>0</v>
      </c>
      <c r="I4119" s="8">
        <v>0</v>
      </c>
      <c r="J4119" s="8">
        <v>0</v>
      </c>
      <c r="K4119" s="8">
        <v>0</v>
      </c>
      <c r="L4119" s="8">
        <v>5103</v>
      </c>
      <c r="M4119" s="8">
        <f t="shared" si="227"/>
        <v>130.84615384615384</v>
      </c>
      <c r="N4119" s="8">
        <v>14</v>
      </c>
      <c r="O4119" s="8">
        <v>4</v>
      </c>
      <c r="P4119" s="8">
        <v>1</v>
      </c>
      <c r="Q4119" s="8">
        <v>42000</v>
      </c>
      <c r="R4119" s="8">
        <f t="shared" si="228"/>
        <v>1076.9230769230769</v>
      </c>
      <c r="S4119" s="5">
        <v>1</v>
      </c>
      <c r="T4119" s="5">
        <v>1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0</v>
      </c>
      <c r="AD4119" s="5">
        <v>0</v>
      </c>
      <c r="AE4119" s="8">
        <v>10243</v>
      </c>
      <c r="AF4119" s="5">
        <v>0</v>
      </c>
    </row>
    <row r="4120" spans="1:32" x14ac:dyDescent="0.25">
      <c r="A4120" s="2">
        <v>2008</v>
      </c>
      <c r="B4120" s="1" t="s">
        <v>31</v>
      </c>
      <c r="C4120" s="8">
        <v>58</v>
      </c>
      <c r="D4120" s="8">
        <v>3083</v>
      </c>
      <c r="E4120" s="8">
        <f t="shared" si="226"/>
        <v>4429.5977011494251</v>
      </c>
      <c r="F4120" s="8">
        <v>1813</v>
      </c>
      <c r="G4120" s="8">
        <v>1336</v>
      </c>
      <c r="H4120" s="8">
        <v>457</v>
      </c>
      <c r="I4120" s="8">
        <v>0</v>
      </c>
      <c r="J4120" s="8">
        <v>0</v>
      </c>
      <c r="K4120" s="8">
        <v>0</v>
      </c>
      <c r="L4120" s="8">
        <v>9782</v>
      </c>
      <c r="M4120" s="8">
        <f t="shared" si="227"/>
        <v>168.65517241379311</v>
      </c>
      <c r="N4120" s="8">
        <v>34</v>
      </c>
      <c r="O4120" s="8">
        <v>9</v>
      </c>
      <c r="P4120" s="8">
        <v>2</v>
      </c>
      <c r="Q4120" s="8">
        <v>80003</v>
      </c>
      <c r="R4120" s="8">
        <f t="shared" si="228"/>
        <v>1379.3620689655172</v>
      </c>
      <c r="S4120" s="5">
        <v>1</v>
      </c>
      <c r="T4120" s="5">
        <v>1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1</v>
      </c>
      <c r="AA4120" s="5">
        <v>0</v>
      </c>
      <c r="AB4120" s="5">
        <v>0</v>
      </c>
      <c r="AC4120" s="5">
        <v>1</v>
      </c>
      <c r="AD4120" s="5">
        <v>0</v>
      </c>
      <c r="AE4120" s="8">
        <v>16591</v>
      </c>
      <c r="AF4120" s="5">
        <v>1</v>
      </c>
    </row>
    <row r="4121" spans="1:32" x14ac:dyDescent="0.25">
      <c r="A4121" s="2">
        <v>2008</v>
      </c>
      <c r="B4121" s="1" t="s">
        <v>30</v>
      </c>
      <c r="C4121" s="8">
        <v>80</v>
      </c>
      <c r="D4121" s="8">
        <v>3253</v>
      </c>
      <c r="E4121" s="8">
        <f t="shared" si="226"/>
        <v>3388.5416666666665</v>
      </c>
      <c r="F4121" s="8">
        <v>3686</v>
      </c>
      <c r="G4121" s="8">
        <v>854</v>
      </c>
      <c r="H4121" s="8">
        <v>374</v>
      </c>
      <c r="I4121" s="8">
        <v>0</v>
      </c>
      <c r="J4121" s="8">
        <v>0</v>
      </c>
      <c r="K4121" s="8">
        <v>0</v>
      </c>
      <c r="L4121" s="8">
        <v>3472</v>
      </c>
      <c r="M4121" s="8">
        <f t="shared" si="227"/>
        <v>43.4</v>
      </c>
      <c r="N4121" s="8">
        <v>19</v>
      </c>
      <c r="O4121" s="8">
        <v>4</v>
      </c>
      <c r="P4121" s="8">
        <v>2</v>
      </c>
      <c r="Q4121" s="8">
        <v>24894</v>
      </c>
      <c r="R4121" s="8">
        <f t="shared" si="228"/>
        <v>311.17500000000001</v>
      </c>
      <c r="S4121" s="5">
        <v>1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1</v>
      </c>
      <c r="AA4121" s="5">
        <v>0</v>
      </c>
      <c r="AB4121" s="5">
        <v>0</v>
      </c>
      <c r="AC4121" s="5">
        <v>1</v>
      </c>
      <c r="AD4121" s="5">
        <v>0</v>
      </c>
      <c r="AE4121" s="8">
        <v>9858</v>
      </c>
      <c r="AF4121" s="5">
        <v>1</v>
      </c>
    </row>
    <row r="4122" spans="1:32" x14ac:dyDescent="0.25">
      <c r="A4122" s="2">
        <v>2008</v>
      </c>
      <c r="B4122" s="1" t="s">
        <v>36</v>
      </c>
      <c r="C4122" s="8">
        <v>85</v>
      </c>
      <c r="D4122" s="8">
        <v>5947</v>
      </c>
      <c r="E4122" s="8">
        <f>IF(C4122&gt;0,D4122/C4122*1000/12,0)</f>
        <v>5830.3921568627457</v>
      </c>
      <c r="F4122" s="8">
        <v>4090</v>
      </c>
      <c r="G4122" s="8">
        <v>1202</v>
      </c>
      <c r="H4122" s="8">
        <v>420</v>
      </c>
      <c r="I4122" s="8">
        <v>0</v>
      </c>
      <c r="J4122" s="8">
        <v>0</v>
      </c>
      <c r="K4122" s="8">
        <v>0</v>
      </c>
      <c r="L4122" s="8">
        <v>7508</v>
      </c>
      <c r="M4122" s="8">
        <f t="shared" si="227"/>
        <v>88.329411764705881</v>
      </c>
      <c r="N4122" s="8">
        <v>20</v>
      </c>
      <c r="O4122" s="8">
        <v>6</v>
      </c>
      <c r="P4122" s="8">
        <v>3</v>
      </c>
      <c r="Q4122" s="8">
        <v>80208</v>
      </c>
      <c r="R4122" s="8">
        <f t="shared" si="228"/>
        <v>943.62352941176471</v>
      </c>
      <c r="S4122" s="5">
        <v>1</v>
      </c>
      <c r="T4122" s="5">
        <v>1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1</v>
      </c>
      <c r="AA4122" s="5">
        <v>0</v>
      </c>
      <c r="AB4122" s="5">
        <v>0</v>
      </c>
      <c r="AC4122" s="5">
        <v>1</v>
      </c>
      <c r="AD4122" s="5">
        <v>0</v>
      </c>
      <c r="AE4122" s="8">
        <v>17638</v>
      </c>
      <c r="AF4122" s="5">
        <v>1</v>
      </c>
    </row>
    <row r="4123" spans="1:32" x14ac:dyDescent="0.25">
      <c r="A4123" s="2">
        <v>2008</v>
      </c>
      <c r="B4123" s="1" t="s">
        <v>31</v>
      </c>
      <c r="C4123" s="8">
        <v>80</v>
      </c>
      <c r="D4123" s="8">
        <v>7103</v>
      </c>
      <c r="E4123" s="8">
        <f t="shared" si="226"/>
        <v>7398.958333333333</v>
      </c>
      <c r="F4123" s="8">
        <v>3017</v>
      </c>
      <c r="G4123" s="8">
        <v>935</v>
      </c>
      <c r="H4123" s="8">
        <v>325</v>
      </c>
      <c r="I4123" s="8">
        <v>0</v>
      </c>
      <c r="J4123" s="8">
        <v>0</v>
      </c>
      <c r="K4123" s="8">
        <v>0</v>
      </c>
      <c r="L4123" s="8">
        <v>8391</v>
      </c>
      <c r="M4123" s="8">
        <f t="shared" si="227"/>
        <v>104.8875</v>
      </c>
      <c r="N4123" s="8">
        <v>21</v>
      </c>
      <c r="O4123" s="8">
        <v>8</v>
      </c>
      <c r="P4123" s="8">
        <v>3</v>
      </c>
      <c r="Q4123" s="8">
        <v>47946</v>
      </c>
      <c r="R4123" s="8">
        <f t="shared" si="228"/>
        <v>599.32500000000005</v>
      </c>
      <c r="S4123" s="5">
        <v>1</v>
      </c>
      <c r="T4123" s="5">
        <v>1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1</v>
      </c>
      <c r="AA4123" s="5">
        <v>0</v>
      </c>
      <c r="AB4123" s="5">
        <v>0</v>
      </c>
      <c r="AC4123" s="5">
        <v>1</v>
      </c>
      <c r="AD4123" s="5">
        <v>0</v>
      </c>
      <c r="AE4123" s="8">
        <v>27393</v>
      </c>
      <c r="AF4123" s="5">
        <v>1</v>
      </c>
    </row>
    <row r="4124" spans="1:32" x14ac:dyDescent="0.25">
      <c r="A4124" s="2">
        <v>2008</v>
      </c>
      <c r="B4124" s="1" t="s">
        <v>30</v>
      </c>
      <c r="C4124" s="8">
        <v>60</v>
      </c>
      <c r="D4124" s="8">
        <v>3840</v>
      </c>
      <c r="E4124" s="8">
        <f t="shared" si="226"/>
        <v>5333.333333333333</v>
      </c>
      <c r="F4124" s="8">
        <v>1630</v>
      </c>
      <c r="G4124" s="8">
        <v>391</v>
      </c>
      <c r="H4124" s="8">
        <v>175</v>
      </c>
      <c r="I4124" s="8">
        <v>0</v>
      </c>
      <c r="J4124" s="8">
        <v>0</v>
      </c>
      <c r="K4124" s="8">
        <v>0</v>
      </c>
      <c r="L4124" s="8">
        <v>7570</v>
      </c>
      <c r="M4124" s="8">
        <f t="shared" si="227"/>
        <v>126.16666666666667</v>
      </c>
      <c r="N4124" s="8">
        <v>14</v>
      </c>
      <c r="O4124" s="8">
        <v>7</v>
      </c>
      <c r="P4124" s="8">
        <v>2</v>
      </c>
      <c r="Q4124" s="8">
        <v>16953</v>
      </c>
      <c r="R4124" s="8">
        <f t="shared" si="228"/>
        <v>282.55</v>
      </c>
      <c r="S4124" s="5">
        <v>1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1</v>
      </c>
      <c r="AA4124" s="5">
        <v>0</v>
      </c>
      <c r="AB4124" s="5">
        <v>0</v>
      </c>
      <c r="AC4124" s="5">
        <v>1</v>
      </c>
      <c r="AD4124" s="5">
        <v>0</v>
      </c>
      <c r="AE4124" s="8">
        <v>8802</v>
      </c>
      <c r="AF4124" s="5">
        <v>1</v>
      </c>
    </row>
    <row r="4125" spans="1:32" x14ac:dyDescent="0.25">
      <c r="A4125" s="2">
        <v>2008</v>
      </c>
      <c r="B4125" s="1" t="s">
        <v>30</v>
      </c>
      <c r="C4125" s="8">
        <v>5</v>
      </c>
      <c r="D4125" s="8">
        <v>206</v>
      </c>
      <c r="E4125" s="8">
        <f t="shared" si="226"/>
        <v>3433.3333333333335</v>
      </c>
      <c r="F4125" s="8">
        <v>564</v>
      </c>
      <c r="G4125" s="8">
        <v>20</v>
      </c>
      <c r="H4125" s="8">
        <v>5</v>
      </c>
      <c r="I4125" s="8">
        <v>0</v>
      </c>
      <c r="J4125" s="8">
        <v>0</v>
      </c>
      <c r="K4125" s="8">
        <v>0</v>
      </c>
      <c r="L4125" s="8">
        <v>797</v>
      </c>
      <c r="M4125" s="8">
        <f t="shared" si="227"/>
        <v>159.4</v>
      </c>
      <c r="N4125" s="8">
        <v>5</v>
      </c>
      <c r="O4125" s="8">
        <v>0</v>
      </c>
      <c r="P4125" s="8">
        <v>0</v>
      </c>
      <c r="Q4125" s="8">
        <v>4809</v>
      </c>
      <c r="R4125" s="8">
        <f t="shared" si="228"/>
        <v>961.8</v>
      </c>
      <c r="S4125" s="5">
        <v>1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1</v>
      </c>
      <c r="AA4125" s="5">
        <v>0</v>
      </c>
      <c r="AB4125" s="5">
        <v>0</v>
      </c>
      <c r="AC4125" s="5">
        <v>1</v>
      </c>
      <c r="AD4125" s="5">
        <v>0</v>
      </c>
      <c r="AE4125" s="8">
        <v>867</v>
      </c>
      <c r="AF4125" s="5">
        <v>0</v>
      </c>
    </row>
    <row r="4126" spans="1:32" x14ac:dyDescent="0.25">
      <c r="A4126" s="2">
        <v>2008</v>
      </c>
      <c r="B4126" s="1" t="s">
        <v>29</v>
      </c>
      <c r="C4126" s="8">
        <v>71</v>
      </c>
      <c r="D4126" s="8">
        <v>6558</v>
      </c>
      <c r="E4126" s="8">
        <f t="shared" si="226"/>
        <v>7697.1830985915485</v>
      </c>
      <c r="F4126" s="8">
        <v>3400</v>
      </c>
      <c r="G4126" s="8">
        <v>0</v>
      </c>
      <c r="H4126" s="8">
        <v>0</v>
      </c>
      <c r="I4126" s="8">
        <v>0</v>
      </c>
      <c r="J4126" s="8">
        <v>0</v>
      </c>
      <c r="K4126" s="8">
        <v>0</v>
      </c>
      <c r="L4126" s="8">
        <v>1296</v>
      </c>
      <c r="M4126" s="8">
        <f t="shared" si="227"/>
        <v>18.253521126760564</v>
      </c>
      <c r="N4126" s="8">
        <v>0</v>
      </c>
      <c r="O4126" s="8">
        <v>0</v>
      </c>
      <c r="P4126" s="8">
        <v>0</v>
      </c>
      <c r="Q4126" s="8">
        <v>312</v>
      </c>
      <c r="R4126" s="8">
        <f t="shared" si="228"/>
        <v>4.394366197183099</v>
      </c>
      <c r="S4126" s="5">
        <v>1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0</v>
      </c>
      <c r="AD4126" s="5">
        <v>0</v>
      </c>
      <c r="AE4126" s="8">
        <v>19553</v>
      </c>
      <c r="AF4126" s="5">
        <v>0</v>
      </c>
    </row>
    <row r="4127" spans="1:32" x14ac:dyDescent="0.25">
      <c r="A4127" s="2">
        <v>2008</v>
      </c>
      <c r="B4127" s="1" t="s">
        <v>40</v>
      </c>
      <c r="C4127" s="8">
        <v>119</v>
      </c>
      <c r="D4127" s="8">
        <v>8290</v>
      </c>
      <c r="E4127" s="8">
        <f t="shared" si="226"/>
        <v>5805.3221288515406</v>
      </c>
      <c r="F4127" s="8">
        <v>4536</v>
      </c>
      <c r="G4127" s="8">
        <v>1042</v>
      </c>
      <c r="H4127" s="8">
        <v>400</v>
      </c>
      <c r="I4127" s="8">
        <v>62</v>
      </c>
      <c r="J4127" s="8">
        <v>0</v>
      </c>
      <c r="K4127" s="8">
        <v>0</v>
      </c>
      <c r="L4127" s="8">
        <v>11410</v>
      </c>
      <c r="M4127" s="8">
        <f t="shared" si="227"/>
        <v>95.882352941176464</v>
      </c>
      <c r="N4127" s="8">
        <v>29</v>
      </c>
      <c r="O4127" s="8">
        <v>10</v>
      </c>
      <c r="P4127" s="8">
        <v>2</v>
      </c>
      <c r="Q4127" s="8">
        <v>44506</v>
      </c>
      <c r="R4127" s="8">
        <f t="shared" si="228"/>
        <v>374</v>
      </c>
      <c r="S4127" s="5">
        <v>1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1</v>
      </c>
      <c r="AA4127" s="5">
        <v>1</v>
      </c>
      <c r="AB4127" s="5">
        <v>0</v>
      </c>
      <c r="AC4127" s="5">
        <v>1</v>
      </c>
      <c r="AD4127" s="5">
        <v>0</v>
      </c>
      <c r="AE4127" s="8">
        <v>17104</v>
      </c>
      <c r="AF4127" s="5">
        <v>0</v>
      </c>
    </row>
    <row r="4128" spans="1:32" x14ac:dyDescent="0.25">
      <c r="A4128" s="2">
        <v>2008</v>
      </c>
      <c r="B4128" s="1" t="s">
        <v>29</v>
      </c>
      <c r="C4128" s="8">
        <v>5</v>
      </c>
      <c r="D4128" s="8">
        <v>100</v>
      </c>
      <c r="E4128" s="8">
        <f t="shared" si="226"/>
        <v>1666.6666666666667</v>
      </c>
      <c r="F4128" s="8">
        <v>680</v>
      </c>
      <c r="G4128" s="8">
        <v>45</v>
      </c>
      <c r="H4128" s="8">
        <v>12</v>
      </c>
      <c r="I4128" s="8">
        <v>0</v>
      </c>
      <c r="J4128" s="8">
        <v>0</v>
      </c>
      <c r="K4128" s="8">
        <v>0</v>
      </c>
      <c r="L4128" s="8">
        <v>81</v>
      </c>
      <c r="M4128" s="8">
        <f t="shared" si="227"/>
        <v>16.2</v>
      </c>
      <c r="N4128" s="8">
        <v>1</v>
      </c>
      <c r="O4128" s="8">
        <v>0</v>
      </c>
      <c r="P4128" s="8">
        <v>0</v>
      </c>
      <c r="Q4128" s="8">
        <v>968</v>
      </c>
      <c r="R4128" s="8">
        <f t="shared" si="228"/>
        <v>193.6</v>
      </c>
      <c r="S4128" s="5">
        <v>1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1</v>
      </c>
      <c r="AA4128" s="5">
        <v>0</v>
      </c>
      <c r="AB4128" s="5">
        <v>0</v>
      </c>
      <c r="AC4128" s="5">
        <v>1</v>
      </c>
      <c r="AD4128" s="5">
        <v>0</v>
      </c>
      <c r="AE4128" s="8">
        <v>1187</v>
      </c>
      <c r="AF4128" s="5">
        <v>0</v>
      </c>
    </row>
    <row r="4129" spans="1:32" x14ac:dyDescent="0.25">
      <c r="A4129" s="2">
        <v>2008</v>
      </c>
      <c r="B4129" s="1" t="s">
        <v>29</v>
      </c>
      <c r="C4129" s="8">
        <v>7</v>
      </c>
      <c r="D4129" s="8">
        <v>150</v>
      </c>
      <c r="E4129" s="8">
        <f t="shared" si="226"/>
        <v>1785.7142857142856</v>
      </c>
      <c r="F4129" s="8">
        <v>0</v>
      </c>
      <c r="G4129" s="8">
        <v>98</v>
      </c>
      <c r="H4129" s="8">
        <v>70</v>
      </c>
      <c r="I4129" s="8">
        <v>0</v>
      </c>
      <c r="J4129" s="8">
        <v>0</v>
      </c>
      <c r="K4129" s="8">
        <v>0</v>
      </c>
      <c r="L4129" s="8">
        <v>29</v>
      </c>
      <c r="M4129" s="8">
        <f t="shared" si="227"/>
        <v>4.1428571428571432</v>
      </c>
      <c r="N4129" s="8">
        <v>0</v>
      </c>
      <c r="O4129" s="8">
        <v>0</v>
      </c>
      <c r="P4129" s="8">
        <v>0</v>
      </c>
      <c r="Q4129" s="8">
        <v>147</v>
      </c>
      <c r="R4129" s="8">
        <f t="shared" si="228"/>
        <v>21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  <c r="Z4129" s="5">
        <v>1</v>
      </c>
      <c r="AA4129" s="5">
        <v>0</v>
      </c>
      <c r="AB4129" s="5">
        <v>0</v>
      </c>
      <c r="AC4129" s="5">
        <v>1</v>
      </c>
      <c r="AD4129" s="5">
        <v>0</v>
      </c>
      <c r="AE4129" s="8">
        <v>1362</v>
      </c>
      <c r="AF4129" s="5">
        <v>1</v>
      </c>
    </row>
    <row r="4130" spans="1:32" x14ac:dyDescent="0.25">
      <c r="A4130" s="2">
        <v>2008</v>
      </c>
      <c r="B4130" s="1" t="s">
        <v>31</v>
      </c>
      <c r="C4130" s="8">
        <v>16</v>
      </c>
      <c r="D4130" s="8">
        <v>941</v>
      </c>
      <c r="E4130" s="8">
        <f t="shared" si="226"/>
        <v>4901.041666666667</v>
      </c>
      <c r="F4130" s="8">
        <v>1877</v>
      </c>
      <c r="G4130" s="8">
        <v>0</v>
      </c>
      <c r="H4130" s="8">
        <v>0</v>
      </c>
      <c r="I4130" s="8">
        <v>9</v>
      </c>
      <c r="J4130" s="8">
        <v>0</v>
      </c>
      <c r="K4130" s="8">
        <v>0</v>
      </c>
      <c r="L4130" s="8">
        <v>1657</v>
      </c>
      <c r="M4130" s="8">
        <f t="shared" si="227"/>
        <v>103.5625</v>
      </c>
      <c r="N4130" s="8">
        <v>3</v>
      </c>
      <c r="O4130" s="8">
        <v>0</v>
      </c>
      <c r="P4130" s="8">
        <v>0</v>
      </c>
      <c r="Q4130" s="8">
        <v>10611</v>
      </c>
      <c r="R4130" s="8">
        <f t="shared" si="228"/>
        <v>663.1875</v>
      </c>
      <c r="S4130" s="5">
        <v>1</v>
      </c>
      <c r="T4130" s="5">
        <v>0</v>
      </c>
      <c r="U4130" s="5">
        <v>1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1</v>
      </c>
      <c r="AB4130" s="5">
        <v>0</v>
      </c>
      <c r="AC4130" s="5">
        <v>0</v>
      </c>
      <c r="AD4130" s="5">
        <v>0</v>
      </c>
      <c r="AE4130" s="8">
        <v>3978</v>
      </c>
      <c r="AF4130" s="5">
        <v>1</v>
      </c>
    </row>
    <row r="4131" spans="1:32" x14ac:dyDescent="0.25">
      <c r="A4131" s="2">
        <v>2008</v>
      </c>
      <c r="B4131" s="1" t="s">
        <v>29</v>
      </c>
      <c r="C4131" s="8">
        <v>15</v>
      </c>
      <c r="D4131" s="8">
        <v>1815</v>
      </c>
      <c r="E4131" s="8">
        <f t="shared" si="226"/>
        <v>10083.333333333334</v>
      </c>
      <c r="F4131" s="8">
        <v>1050</v>
      </c>
      <c r="G4131" s="8">
        <v>0</v>
      </c>
      <c r="H4131" s="8">
        <v>0</v>
      </c>
      <c r="I4131" s="8">
        <v>0</v>
      </c>
      <c r="J4131" s="8">
        <v>0</v>
      </c>
      <c r="K4131" s="8">
        <v>0</v>
      </c>
      <c r="L4131" s="8">
        <v>829</v>
      </c>
      <c r="M4131" s="8">
        <f t="shared" si="227"/>
        <v>55.266666666666666</v>
      </c>
      <c r="N4131" s="8">
        <v>5</v>
      </c>
      <c r="O4131" s="8">
        <v>1</v>
      </c>
      <c r="P4131" s="8">
        <v>0</v>
      </c>
      <c r="Q4131" s="8">
        <v>44897</v>
      </c>
      <c r="R4131" s="8">
        <f t="shared" si="228"/>
        <v>2993.1333333333332</v>
      </c>
      <c r="S4131" s="5">
        <v>1</v>
      </c>
      <c r="T4131" s="5">
        <v>0</v>
      </c>
      <c r="U4131" s="5">
        <v>1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0</v>
      </c>
      <c r="AD4131" s="5">
        <v>0</v>
      </c>
      <c r="AE4131" s="8">
        <v>17164</v>
      </c>
      <c r="AF4131" s="5">
        <v>1</v>
      </c>
    </row>
    <row r="4132" spans="1:32" x14ac:dyDescent="0.25">
      <c r="A4132" s="2">
        <v>2008</v>
      </c>
      <c r="B4132" s="1" t="s">
        <v>29</v>
      </c>
      <c r="C4132" s="8">
        <v>114</v>
      </c>
      <c r="D4132" s="8">
        <v>10118</v>
      </c>
      <c r="E4132" s="8">
        <f t="shared" si="226"/>
        <v>7396.1988304093566</v>
      </c>
      <c r="F4132" s="8">
        <v>3359</v>
      </c>
      <c r="G4132" s="8">
        <v>861</v>
      </c>
      <c r="H4132" s="8">
        <v>388</v>
      </c>
      <c r="I4132" s="8">
        <v>0</v>
      </c>
      <c r="J4132" s="8">
        <v>0</v>
      </c>
      <c r="K4132" s="8">
        <v>0</v>
      </c>
      <c r="L4132" s="8">
        <v>3116</v>
      </c>
      <c r="M4132" s="8">
        <f t="shared" si="227"/>
        <v>27.333333333333332</v>
      </c>
      <c r="N4132" s="8">
        <v>14</v>
      </c>
      <c r="O4132" s="8">
        <v>2</v>
      </c>
      <c r="P4132" s="8">
        <v>0</v>
      </c>
      <c r="Q4132" s="8">
        <v>23636</v>
      </c>
      <c r="R4132" s="8">
        <f t="shared" si="228"/>
        <v>207.33333333333334</v>
      </c>
      <c r="S4132" s="5">
        <v>1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1</v>
      </c>
      <c r="AA4132" s="5">
        <v>0</v>
      </c>
      <c r="AB4132" s="5">
        <v>0</v>
      </c>
      <c r="AC4132" s="5">
        <v>1</v>
      </c>
      <c r="AD4132" s="5">
        <v>0</v>
      </c>
      <c r="AE4132" s="8">
        <v>33112</v>
      </c>
      <c r="AF4132" s="5">
        <v>0</v>
      </c>
    </row>
    <row r="4133" spans="1:32" x14ac:dyDescent="0.25">
      <c r="A4133" s="2">
        <v>2008</v>
      </c>
      <c r="B4133" s="1" t="s">
        <v>30</v>
      </c>
      <c r="C4133" s="8">
        <v>105</v>
      </c>
      <c r="D4133" s="8">
        <v>5596</v>
      </c>
      <c r="E4133" s="8">
        <f t="shared" si="226"/>
        <v>4441.2698412698419</v>
      </c>
      <c r="F4133" s="8">
        <v>2342</v>
      </c>
      <c r="G4133" s="8">
        <v>324</v>
      </c>
      <c r="H4133" s="8">
        <v>135</v>
      </c>
      <c r="I4133" s="8">
        <v>0</v>
      </c>
      <c r="J4133" s="8">
        <v>0</v>
      </c>
      <c r="K4133" s="8">
        <v>0</v>
      </c>
      <c r="L4133" s="8">
        <v>5983</v>
      </c>
      <c r="M4133" s="8">
        <f t="shared" si="227"/>
        <v>56.980952380952381</v>
      </c>
      <c r="N4133" s="8">
        <v>16</v>
      </c>
      <c r="O4133" s="8">
        <v>4</v>
      </c>
      <c r="P4133" s="8">
        <v>1</v>
      </c>
      <c r="Q4133" s="8">
        <v>41108</v>
      </c>
      <c r="R4133" s="8">
        <f t="shared" si="228"/>
        <v>391.50476190476189</v>
      </c>
      <c r="S4133" s="5">
        <v>1</v>
      </c>
      <c r="T4133" s="5">
        <v>0</v>
      </c>
      <c r="U4133" s="5">
        <v>1</v>
      </c>
      <c r="V4133" s="5">
        <v>1</v>
      </c>
      <c r="W4133" s="5">
        <v>0</v>
      </c>
      <c r="X4133" s="5">
        <v>0</v>
      </c>
      <c r="Y4133" s="5">
        <v>0</v>
      </c>
      <c r="Z4133" s="5">
        <v>1</v>
      </c>
      <c r="AA4133" s="5">
        <v>0</v>
      </c>
      <c r="AB4133" s="5">
        <v>0</v>
      </c>
      <c r="AC4133" s="5">
        <v>1</v>
      </c>
      <c r="AD4133" s="5">
        <v>0</v>
      </c>
      <c r="AE4133" s="8">
        <v>13364</v>
      </c>
      <c r="AF4133" s="5">
        <v>0</v>
      </c>
    </row>
    <row r="4134" spans="1:32" x14ac:dyDescent="0.25">
      <c r="A4134" s="2">
        <v>2008</v>
      </c>
      <c r="B4134" s="1" t="s">
        <v>30</v>
      </c>
      <c r="C4134" s="8">
        <v>86</v>
      </c>
      <c r="D4134" s="8">
        <v>5076</v>
      </c>
      <c r="E4134" s="8">
        <f t="shared" si="226"/>
        <v>4918.604651162791</v>
      </c>
      <c r="F4134" s="8">
        <v>1709</v>
      </c>
      <c r="G4134" s="8">
        <v>541</v>
      </c>
      <c r="H4134" s="8">
        <v>304</v>
      </c>
      <c r="I4134" s="8">
        <v>0</v>
      </c>
      <c r="J4134" s="8">
        <v>0</v>
      </c>
      <c r="K4134" s="8">
        <v>0</v>
      </c>
      <c r="L4134" s="8">
        <v>4788</v>
      </c>
      <c r="M4134" s="8">
        <f t="shared" si="227"/>
        <v>55.674418604651166</v>
      </c>
      <c r="N4134" s="8">
        <v>14</v>
      </c>
      <c r="O4134" s="8">
        <v>3</v>
      </c>
      <c r="P4134" s="8">
        <v>0</v>
      </c>
      <c r="Q4134" s="8">
        <v>30033</v>
      </c>
      <c r="R4134" s="8">
        <f t="shared" si="228"/>
        <v>349.22093023255815</v>
      </c>
      <c r="S4134" s="5">
        <v>1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1</v>
      </c>
      <c r="AA4134" s="5">
        <v>0</v>
      </c>
      <c r="AB4134" s="5">
        <v>0</v>
      </c>
      <c r="AC4134" s="5">
        <v>1</v>
      </c>
      <c r="AD4134" s="5">
        <v>0</v>
      </c>
      <c r="AE4134" s="8">
        <v>12906</v>
      </c>
      <c r="AF4134" s="5">
        <v>1</v>
      </c>
    </row>
    <row r="4135" spans="1:32" x14ac:dyDescent="0.25">
      <c r="A4135" s="2">
        <v>2008</v>
      </c>
      <c r="B4135" s="1" t="s">
        <v>30</v>
      </c>
      <c r="C4135" s="8">
        <v>48</v>
      </c>
      <c r="D4135" s="8">
        <v>2941</v>
      </c>
      <c r="E4135" s="8">
        <f t="shared" si="226"/>
        <v>5105.9027777777783</v>
      </c>
      <c r="F4135" s="8">
        <v>4715</v>
      </c>
      <c r="G4135" s="8">
        <v>368</v>
      </c>
      <c r="H4135" s="8">
        <v>166</v>
      </c>
      <c r="I4135" s="8">
        <v>0</v>
      </c>
      <c r="J4135" s="8">
        <v>0</v>
      </c>
      <c r="K4135" s="8">
        <v>0</v>
      </c>
      <c r="L4135" s="8">
        <v>2555</v>
      </c>
      <c r="M4135" s="8">
        <f t="shared" si="227"/>
        <v>53.229166666666664</v>
      </c>
      <c r="N4135" s="8">
        <v>7</v>
      </c>
      <c r="O4135" s="8">
        <v>0</v>
      </c>
      <c r="P4135" s="8">
        <v>0</v>
      </c>
      <c r="Q4135" s="8">
        <v>5732</v>
      </c>
      <c r="R4135" s="8">
        <f t="shared" si="228"/>
        <v>119.41666666666667</v>
      </c>
      <c r="S4135" s="5">
        <v>1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1</v>
      </c>
      <c r="AA4135" s="5">
        <v>0</v>
      </c>
      <c r="AB4135" s="5">
        <v>0</v>
      </c>
      <c r="AC4135" s="5">
        <v>1</v>
      </c>
      <c r="AD4135" s="5">
        <v>0</v>
      </c>
      <c r="AE4135" s="8">
        <v>5844</v>
      </c>
      <c r="AF4135" s="5">
        <v>0</v>
      </c>
    </row>
    <row r="4136" spans="1:32" x14ac:dyDescent="0.25">
      <c r="A4136" s="2">
        <v>2008</v>
      </c>
      <c r="B4136" s="1" t="s">
        <v>29</v>
      </c>
      <c r="C4136" s="8">
        <v>221</v>
      </c>
      <c r="D4136" s="8">
        <v>21756</v>
      </c>
      <c r="E4136" s="8">
        <f t="shared" si="226"/>
        <v>8203.6199095022621</v>
      </c>
      <c r="F4136" s="8">
        <v>5593</v>
      </c>
      <c r="G4136" s="8">
        <v>2070</v>
      </c>
      <c r="H4136" s="8">
        <v>980</v>
      </c>
      <c r="I4136" s="8">
        <v>0</v>
      </c>
      <c r="J4136" s="8">
        <v>0</v>
      </c>
      <c r="K4136" s="8">
        <v>0</v>
      </c>
      <c r="L4136" s="8">
        <v>7813</v>
      </c>
      <c r="M4136" s="8">
        <f t="shared" si="227"/>
        <v>35.352941176470587</v>
      </c>
      <c r="N4136" s="8">
        <v>26</v>
      </c>
      <c r="O4136" s="8">
        <v>4</v>
      </c>
      <c r="P4136" s="8">
        <v>6</v>
      </c>
      <c r="Q4136" s="8">
        <v>381612</v>
      </c>
      <c r="R4136" s="8">
        <f t="shared" si="228"/>
        <v>1726.7511312217196</v>
      </c>
      <c r="S4136" s="5">
        <v>1</v>
      </c>
      <c r="T4136" s="5">
        <v>0</v>
      </c>
      <c r="U4136" s="5">
        <v>0</v>
      </c>
      <c r="V4136" s="5">
        <v>1</v>
      </c>
      <c r="W4136" s="5">
        <v>0</v>
      </c>
      <c r="X4136" s="5">
        <v>0</v>
      </c>
      <c r="Y4136" s="5">
        <v>0</v>
      </c>
      <c r="Z4136" s="5">
        <v>1</v>
      </c>
      <c r="AA4136" s="5">
        <v>0</v>
      </c>
      <c r="AB4136" s="5">
        <v>0</v>
      </c>
      <c r="AC4136" s="5">
        <v>1</v>
      </c>
      <c r="AD4136" s="5">
        <v>0</v>
      </c>
      <c r="AE4136" s="8">
        <v>72430</v>
      </c>
      <c r="AF4136" s="5">
        <v>1</v>
      </c>
    </row>
    <row r="4137" spans="1:32" x14ac:dyDescent="0.25">
      <c r="A4137" s="2">
        <v>2008</v>
      </c>
      <c r="B4137" s="1" t="s">
        <v>30</v>
      </c>
      <c r="C4137" s="8">
        <v>47</v>
      </c>
      <c r="D4137" s="8">
        <v>2050</v>
      </c>
      <c r="E4137" s="8">
        <f t="shared" si="226"/>
        <v>3634.7517730496452</v>
      </c>
      <c r="F4137" s="8">
        <v>3809</v>
      </c>
      <c r="G4137" s="8">
        <v>343</v>
      </c>
      <c r="H4137" s="8">
        <v>205</v>
      </c>
      <c r="I4137" s="8">
        <v>0</v>
      </c>
      <c r="J4137" s="8">
        <v>0</v>
      </c>
      <c r="K4137" s="8">
        <v>0</v>
      </c>
      <c r="L4137" s="8">
        <v>604</v>
      </c>
      <c r="M4137" s="8">
        <f t="shared" si="227"/>
        <v>12.851063829787234</v>
      </c>
      <c r="N4137" s="8">
        <v>0</v>
      </c>
      <c r="O4137" s="8">
        <v>0</v>
      </c>
      <c r="P4137" s="8">
        <v>0</v>
      </c>
      <c r="Q4137" s="8">
        <v>4020</v>
      </c>
      <c r="R4137" s="8">
        <f t="shared" si="228"/>
        <v>85.531914893617028</v>
      </c>
      <c r="S4137" s="5">
        <v>1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1</v>
      </c>
      <c r="AA4137" s="5">
        <v>0</v>
      </c>
      <c r="AB4137" s="5">
        <v>0</v>
      </c>
      <c r="AC4137" s="5">
        <v>1</v>
      </c>
      <c r="AD4137" s="5">
        <v>0</v>
      </c>
      <c r="AE4137" s="8">
        <v>11288</v>
      </c>
      <c r="AF4137" s="5">
        <v>0</v>
      </c>
    </row>
    <row r="4138" spans="1:32" x14ac:dyDescent="0.25">
      <c r="A4138" s="2">
        <v>2008</v>
      </c>
      <c r="B4138" s="1" t="s">
        <v>29</v>
      </c>
      <c r="C4138" s="8">
        <v>9</v>
      </c>
      <c r="D4138" s="8">
        <v>456</v>
      </c>
      <c r="E4138" s="8">
        <f t="shared" si="226"/>
        <v>4222.2222222222217</v>
      </c>
      <c r="F4138" s="8">
        <v>369</v>
      </c>
      <c r="G4138" s="8">
        <v>0</v>
      </c>
      <c r="H4138" s="8">
        <v>0</v>
      </c>
      <c r="I4138" s="8">
        <v>0</v>
      </c>
      <c r="J4138" s="8">
        <v>0</v>
      </c>
      <c r="K4138" s="8">
        <v>0</v>
      </c>
      <c r="L4138" s="8">
        <v>478</v>
      </c>
      <c r="M4138" s="8">
        <f t="shared" si="227"/>
        <v>53.111111111111114</v>
      </c>
      <c r="N4138" s="8">
        <v>4</v>
      </c>
      <c r="O4138" s="8">
        <v>1</v>
      </c>
      <c r="P4138" s="8">
        <v>0</v>
      </c>
      <c r="Q4138" s="8">
        <v>16719</v>
      </c>
      <c r="R4138" s="8">
        <f t="shared" si="228"/>
        <v>1857.6666666666667</v>
      </c>
      <c r="S4138" s="5">
        <v>1</v>
      </c>
      <c r="T4138" s="5">
        <v>0</v>
      </c>
      <c r="U4138" s="5">
        <v>1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0</v>
      </c>
      <c r="AD4138" s="5">
        <v>0</v>
      </c>
      <c r="AE4138" s="8">
        <v>6046</v>
      </c>
      <c r="AF4138" s="5">
        <v>1</v>
      </c>
    </row>
    <row r="4139" spans="1:32" x14ac:dyDescent="0.25">
      <c r="A4139" s="2">
        <v>2008</v>
      </c>
      <c r="B4139" s="1" t="s">
        <v>29</v>
      </c>
      <c r="C4139" s="8">
        <v>12</v>
      </c>
      <c r="D4139" s="8">
        <v>671</v>
      </c>
      <c r="E4139" s="8">
        <f t="shared" si="226"/>
        <v>4659.7222222222217</v>
      </c>
      <c r="F4139" s="8">
        <v>598</v>
      </c>
      <c r="G4139" s="8">
        <v>0</v>
      </c>
      <c r="H4139" s="8">
        <v>0</v>
      </c>
      <c r="I4139" s="8">
        <v>0</v>
      </c>
      <c r="J4139" s="8">
        <v>0</v>
      </c>
      <c r="K4139" s="8">
        <v>0</v>
      </c>
      <c r="L4139" s="8">
        <v>1032</v>
      </c>
      <c r="M4139" s="8">
        <f t="shared" si="227"/>
        <v>86</v>
      </c>
      <c r="N4139" s="8">
        <v>3</v>
      </c>
      <c r="O4139" s="8">
        <v>1</v>
      </c>
      <c r="P4139" s="8">
        <v>0</v>
      </c>
      <c r="Q4139" s="8">
        <v>2698</v>
      </c>
      <c r="R4139" s="8">
        <f t="shared" si="228"/>
        <v>224.83333333333334</v>
      </c>
      <c r="S4139" s="5">
        <v>1</v>
      </c>
      <c r="T4139" s="5">
        <v>0</v>
      </c>
      <c r="U4139" s="5">
        <v>1</v>
      </c>
      <c r="V4139" s="5">
        <v>1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0</v>
      </c>
      <c r="AD4139" s="5">
        <v>0</v>
      </c>
      <c r="AE4139" s="8">
        <v>1073</v>
      </c>
      <c r="AF4139" s="5">
        <v>1</v>
      </c>
    </row>
    <row r="4140" spans="1:32" x14ac:dyDescent="0.25">
      <c r="A4140" s="2">
        <v>2008</v>
      </c>
      <c r="B4140" s="1" t="s">
        <v>29</v>
      </c>
      <c r="C4140" s="8">
        <v>7</v>
      </c>
      <c r="D4140" s="8">
        <v>349</v>
      </c>
      <c r="E4140" s="8">
        <f t="shared" si="226"/>
        <v>4154.7619047619046</v>
      </c>
      <c r="F4140" s="8">
        <v>446</v>
      </c>
      <c r="G4140" s="8">
        <v>0</v>
      </c>
      <c r="H4140" s="8">
        <v>0</v>
      </c>
      <c r="I4140" s="8">
        <v>0</v>
      </c>
      <c r="J4140" s="8">
        <v>0</v>
      </c>
      <c r="K4140" s="8">
        <v>0</v>
      </c>
      <c r="L4140" s="8">
        <v>1431</v>
      </c>
      <c r="M4140" s="8">
        <f t="shared" si="227"/>
        <v>204.42857142857142</v>
      </c>
      <c r="N4140" s="8">
        <v>8</v>
      </c>
      <c r="O4140" s="8">
        <v>3</v>
      </c>
      <c r="P4140" s="8">
        <v>0</v>
      </c>
      <c r="Q4140" s="8">
        <v>32416</v>
      </c>
      <c r="R4140" s="8">
        <f t="shared" si="228"/>
        <v>4630.8571428571431</v>
      </c>
      <c r="S4140" s="5">
        <v>1</v>
      </c>
      <c r="T4140" s="5">
        <v>0</v>
      </c>
      <c r="U4140" s="5">
        <v>1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8">
        <v>5585</v>
      </c>
      <c r="AF4140" s="5">
        <v>1</v>
      </c>
    </row>
    <row r="4141" spans="1:32" x14ac:dyDescent="0.25">
      <c r="A4141" s="2">
        <v>2008</v>
      </c>
      <c r="B4141" s="1" t="s">
        <v>29</v>
      </c>
      <c r="C4141" s="8">
        <v>51</v>
      </c>
      <c r="D4141" s="8">
        <v>11677</v>
      </c>
      <c r="E4141" s="8">
        <f t="shared" si="226"/>
        <v>19080.065359477125</v>
      </c>
      <c r="F4141" s="8">
        <v>3437</v>
      </c>
      <c r="G4141" s="8">
        <v>0</v>
      </c>
      <c r="H4141" s="8">
        <v>0</v>
      </c>
      <c r="I4141" s="8">
        <v>0</v>
      </c>
      <c r="J4141" s="8">
        <v>0</v>
      </c>
      <c r="K4141" s="8">
        <v>0</v>
      </c>
      <c r="L4141" s="8">
        <v>6598</v>
      </c>
      <c r="M4141" s="8">
        <f t="shared" si="227"/>
        <v>129.37254901960785</v>
      </c>
      <c r="N4141" s="8">
        <v>16</v>
      </c>
      <c r="O4141" s="8">
        <v>4</v>
      </c>
      <c r="P4141" s="8">
        <v>0</v>
      </c>
      <c r="Q4141" s="8">
        <v>184988</v>
      </c>
      <c r="R4141" s="8">
        <f t="shared" si="228"/>
        <v>3627.2156862745096</v>
      </c>
      <c r="S4141" s="5">
        <v>1</v>
      </c>
      <c r="T4141" s="5">
        <v>0</v>
      </c>
      <c r="U4141" s="5">
        <v>1</v>
      </c>
      <c r="V4141" s="5">
        <v>0</v>
      </c>
      <c r="W4141" s="5">
        <v>0</v>
      </c>
      <c r="X4141" s="5">
        <v>0</v>
      </c>
      <c r="Y4141" s="5">
        <v>0</v>
      </c>
      <c r="Z4141" s="5">
        <v>0</v>
      </c>
      <c r="AA4141" s="5">
        <v>0</v>
      </c>
      <c r="AB4141" s="5">
        <v>0</v>
      </c>
      <c r="AC4141" s="5">
        <v>0</v>
      </c>
      <c r="AD4141" s="5">
        <v>0</v>
      </c>
      <c r="AE4141" s="8">
        <v>34258</v>
      </c>
      <c r="AF4141" s="5">
        <v>1</v>
      </c>
    </row>
    <row r="4142" spans="1:32" x14ac:dyDescent="0.25">
      <c r="A4142" s="2">
        <v>2008</v>
      </c>
      <c r="B4142" s="1" t="s">
        <v>29</v>
      </c>
      <c r="C4142" s="8">
        <v>9</v>
      </c>
      <c r="D4142" s="8">
        <v>237</v>
      </c>
      <c r="E4142" s="8">
        <f t="shared" si="226"/>
        <v>2194.4444444444443</v>
      </c>
      <c r="F4142" s="8">
        <v>305</v>
      </c>
      <c r="G4142" s="8">
        <v>0</v>
      </c>
      <c r="H4142" s="8">
        <v>0</v>
      </c>
      <c r="I4142" s="8">
        <v>0</v>
      </c>
      <c r="J4142" s="8">
        <v>0</v>
      </c>
      <c r="K4142" s="8">
        <v>0</v>
      </c>
      <c r="L4142" s="8">
        <v>1012</v>
      </c>
      <c r="M4142" s="8">
        <f t="shared" si="227"/>
        <v>112.44444444444444</v>
      </c>
      <c r="N4142" s="8">
        <v>8</v>
      </c>
      <c r="O4142" s="8">
        <v>2</v>
      </c>
      <c r="P4142" s="8">
        <v>0</v>
      </c>
      <c r="Q4142" s="8">
        <v>2245</v>
      </c>
      <c r="R4142" s="8">
        <f t="shared" si="228"/>
        <v>249.44444444444446</v>
      </c>
      <c r="S4142" s="5">
        <v>1</v>
      </c>
      <c r="T4142" s="5">
        <v>0</v>
      </c>
      <c r="U4142" s="5">
        <v>1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8">
        <v>636</v>
      </c>
      <c r="AF4142" s="5">
        <v>1</v>
      </c>
    </row>
    <row r="4143" spans="1:32" x14ac:dyDescent="0.25">
      <c r="A4143" s="2">
        <v>2008</v>
      </c>
      <c r="B4143" s="1" t="s">
        <v>29</v>
      </c>
      <c r="C4143" s="8">
        <v>38</v>
      </c>
      <c r="D4143" s="8">
        <v>3356</v>
      </c>
      <c r="E4143" s="8">
        <f t="shared" si="226"/>
        <v>7359.6491228070163</v>
      </c>
      <c r="F4143" s="8">
        <v>242</v>
      </c>
      <c r="G4143" s="8">
        <v>0</v>
      </c>
      <c r="H4143" s="8">
        <v>0</v>
      </c>
      <c r="I4143" s="8">
        <v>0</v>
      </c>
      <c r="J4143" s="8">
        <v>0</v>
      </c>
      <c r="K4143" s="8">
        <v>0</v>
      </c>
      <c r="L4143" s="8">
        <v>1197</v>
      </c>
      <c r="M4143" s="8">
        <f t="shared" si="227"/>
        <v>31.5</v>
      </c>
      <c r="N4143" s="8">
        <v>7</v>
      </c>
      <c r="O4143" s="8">
        <v>0</v>
      </c>
      <c r="P4143" s="8">
        <v>0</v>
      </c>
      <c r="Q4143" s="8">
        <v>14512</v>
      </c>
      <c r="R4143" s="8">
        <f t="shared" si="228"/>
        <v>381.89473684210526</v>
      </c>
      <c r="S4143" s="5">
        <v>0</v>
      </c>
      <c r="T4143" s="5">
        <v>0</v>
      </c>
      <c r="U4143" s="5">
        <v>1</v>
      </c>
      <c r="V4143" s="5">
        <v>1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0</v>
      </c>
      <c r="AD4143" s="5">
        <v>0</v>
      </c>
      <c r="AE4143" s="8">
        <v>10821</v>
      </c>
      <c r="AF4143" s="5">
        <v>1</v>
      </c>
    </row>
    <row r="4144" spans="1:32" x14ac:dyDescent="0.25">
      <c r="A4144" s="2">
        <v>2008</v>
      </c>
      <c r="B4144" s="1" t="s">
        <v>29</v>
      </c>
      <c r="C4144" s="8">
        <v>6</v>
      </c>
      <c r="D4144" s="8">
        <v>166</v>
      </c>
      <c r="E4144" s="8">
        <f t="shared" si="226"/>
        <v>2305.5555555555557</v>
      </c>
      <c r="F4144" s="8">
        <v>150</v>
      </c>
      <c r="G4144" s="8">
        <v>0</v>
      </c>
      <c r="H4144" s="8">
        <v>0</v>
      </c>
      <c r="I4144" s="8">
        <v>0</v>
      </c>
      <c r="J4144" s="8">
        <v>0</v>
      </c>
      <c r="K4144" s="8">
        <v>0</v>
      </c>
      <c r="L4144" s="8">
        <v>472</v>
      </c>
      <c r="M4144" s="8">
        <f t="shared" si="227"/>
        <v>78.666666666666671</v>
      </c>
      <c r="N4144" s="8">
        <v>1</v>
      </c>
      <c r="O4144" s="8">
        <v>0</v>
      </c>
      <c r="P4144" s="8">
        <v>0</v>
      </c>
      <c r="Q4144" s="8">
        <v>2299</v>
      </c>
      <c r="R4144" s="8">
        <f t="shared" si="228"/>
        <v>383.16666666666669</v>
      </c>
      <c r="S4144" s="5">
        <v>1</v>
      </c>
      <c r="T4144" s="5">
        <v>0</v>
      </c>
      <c r="U4144" s="5">
        <v>1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8">
        <v>2500</v>
      </c>
      <c r="AF4144" s="5">
        <v>1</v>
      </c>
    </row>
    <row r="4145" spans="1:32" x14ac:dyDescent="0.25">
      <c r="A4145" s="2">
        <v>2008</v>
      </c>
      <c r="B4145" s="1" t="s">
        <v>29</v>
      </c>
      <c r="C4145" s="8">
        <v>4</v>
      </c>
      <c r="D4145" s="8">
        <v>696</v>
      </c>
      <c r="E4145" s="8">
        <f t="shared" si="226"/>
        <v>14500</v>
      </c>
      <c r="F4145" s="8">
        <v>166</v>
      </c>
      <c r="G4145" s="8">
        <v>0</v>
      </c>
      <c r="H4145" s="8">
        <v>0</v>
      </c>
      <c r="I4145" s="8">
        <v>0</v>
      </c>
      <c r="J4145" s="8">
        <v>0</v>
      </c>
      <c r="K4145" s="8">
        <v>0</v>
      </c>
      <c r="L4145" s="8">
        <v>973</v>
      </c>
      <c r="M4145" s="8">
        <f t="shared" si="227"/>
        <v>243.25</v>
      </c>
      <c r="N4145" s="8">
        <v>6</v>
      </c>
      <c r="O4145" s="8">
        <v>1</v>
      </c>
      <c r="P4145" s="8">
        <v>0</v>
      </c>
      <c r="Q4145" s="8">
        <v>3100</v>
      </c>
      <c r="R4145" s="8">
        <f t="shared" si="228"/>
        <v>775</v>
      </c>
      <c r="S4145" s="5">
        <v>1</v>
      </c>
      <c r="T4145" s="5">
        <v>0</v>
      </c>
      <c r="U4145" s="5">
        <v>1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0</v>
      </c>
      <c r="AD4145" s="5">
        <v>0</v>
      </c>
      <c r="AE4145" s="8">
        <v>2881</v>
      </c>
      <c r="AF4145" s="5">
        <v>1</v>
      </c>
    </row>
    <row r="4146" spans="1:32" x14ac:dyDescent="0.25">
      <c r="A4146" s="2">
        <v>2008</v>
      </c>
      <c r="B4146" s="1" t="s">
        <v>29</v>
      </c>
      <c r="C4146" s="8">
        <v>4</v>
      </c>
      <c r="D4146" s="8">
        <v>156</v>
      </c>
      <c r="E4146" s="8">
        <f t="shared" si="226"/>
        <v>3250</v>
      </c>
      <c r="F4146" s="8">
        <v>143</v>
      </c>
      <c r="G4146" s="8">
        <v>0</v>
      </c>
      <c r="H4146" s="8">
        <v>0</v>
      </c>
      <c r="I4146" s="8">
        <v>0</v>
      </c>
      <c r="J4146" s="8">
        <v>0</v>
      </c>
      <c r="K4146" s="8">
        <v>0</v>
      </c>
      <c r="L4146" s="8">
        <v>796</v>
      </c>
      <c r="M4146" s="8">
        <f t="shared" si="227"/>
        <v>199</v>
      </c>
      <c r="N4146" s="8">
        <v>11</v>
      </c>
      <c r="O4146" s="8">
        <v>2</v>
      </c>
      <c r="P4146" s="8">
        <v>0</v>
      </c>
      <c r="Q4146" s="8">
        <v>3681</v>
      </c>
      <c r="R4146" s="8">
        <f t="shared" si="228"/>
        <v>920.25</v>
      </c>
      <c r="S4146" s="5">
        <v>1</v>
      </c>
      <c r="T4146" s="5">
        <v>0</v>
      </c>
      <c r="U4146" s="5">
        <v>1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0</v>
      </c>
      <c r="AD4146" s="5">
        <v>0</v>
      </c>
      <c r="AE4146" s="8">
        <v>1686</v>
      </c>
      <c r="AF4146" s="5">
        <v>1</v>
      </c>
    </row>
    <row r="4147" spans="1:32" x14ac:dyDescent="0.25">
      <c r="A4147" s="2">
        <v>2008</v>
      </c>
      <c r="B4147" s="1" t="s">
        <v>29</v>
      </c>
      <c r="C4147" s="8">
        <v>11</v>
      </c>
      <c r="D4147" s="8">
        <v>699</v>
      </c>
      <c r="E4147" s="8">
        <f t="shared" si="226"/>
        <v>5295.454545454545</v>
      </c>
      <c r="F4147" s="8">
        <v>1393</v>
      </c>
      <c r="G4147" s="8">
        <v>0</v>
      </c>
      <c r="H4147" s="8">
        <v>0</v>
      </c>
      <c r="I4147" s="8">
        <v>0</v>
      </c>
      <c r="J4147" s="8">
        <v>0</v>
      </c>
      <c r="K4147" s="8">
        <v>0</v>
      </c>
      <c r="L4147" s="8">
        <v>2640</v>
      </c>
      <c r="M4147" s="8">
        <f t="shared" si="227"/>
        <v>240</v>
      </c>
      <c r="N4147" s="8">
        <v>6</v>
      </c>
      <c r="O4147" s="8">
        <v>1</v>
      </c>
      <c r="P4147" s="8">
        <v>0</v>
      </c>
      <c r="Q4147" s="8">
        <v>565</v>
      </c>
      <c r="R4147" s="8">
        <f t="shared" si="228"/>
        <v>51.363636363636367</v>
      </c>
      <c r="S4147" s="5">
        <v>1</v>
      </c>
      <c r="T4147" s="5">
        <v>0</v>
      </c>
      <c r="U4147" s="5">
        <v>1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0</v>
      </c>
      <c r="AC4147" s="5">
        <v>0</v>
      </c>
      <c r="AD4147" s="5">
        <v>0</v>
      </c>
      <c r="AE4147" s="8">
        <v>3287</v>
      </c>
      <c r="AF4147" s="5">
        <v>0</v>
      </c>
    </row>
    <row r="4148" spans="1:32" x14ac:dyDescent="0.25">
      <c r="A4148" s="2">
        <v>2008</v>
      </c>
      <c r="B4148" s="1" t="s">
        <v>29</v>
      </c>
      <c r="C4148" s="8">
        <v>3</v>
      </c>
      <c r="D4148" s="8">
        <v>225</v>
      </c>
      <c r="E4148" s="8">
        <f t="shared" si="226"/>
        <v>6250</v>
      </c>
      <c r="F4148" s="8">
        <v>128</v>
      </c>
      <c r="G4148" s="8">
        <v>0</v>
      </c>
      <c r="H4148" s="8">
        <v>0</v>
      </c>
      <c r="I4148" s="8">
        <v>0</v>
      </c>
      <c r="J4148" s="8">
        <v>0</v>
      </c>
      <c r="K4148" s="8">
        <v>0</v>
      </c>
      <c r="L4148" s="8">
        <v>430</v>
      </c>
      <c r="M4148" s="8">
        <f t="shared" si="227"/>
        <v>143.33333333333334</v>
      </c>
      <c r="N4148" s="8">
        <v>3</v>
      </c>
      <c r="O4148" s="8">
        <v>0</v>
      </c>
      <c r="P4148" s="8">
        <v>0</v>
      </c>
      <c r="Q4148" s="8">
        <v>2461</v>
      </c>
      <c r="R4148" s="8">
        <f t="shared" si="228"/>
        <v>820.33333333333337</v>
      </c>
      <c r="S4148" s="5">
        <v>1</v>
      </c>
      <c r="T4148" s="5">
        <v>0</v>
      </c>
      <c r="U4148" s="5">
        <v>1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8">
        <v>727</v>
      </c>
      <c r="AF4148" s="5">
        <v>1</v>
      </c>
    </row>
    <row r="4149" spans="1:32" x14ac:dyDescent="0.25">
      <c r="A4149" s="2">
        <v>2008</v>
      </c>
      <c r="B4149" s="1" t="s">
        <v>29</v>
      </c>
      <c r="C4149" s="8">
        <v>3</v>
      </c>
      <c r="D4149" s="8">
        <v>195</v>
      </c>
      <c r="E4149" s="8">
        <f t="shared" si="226"/>
        <v>5416.666666666667</v>
      </c>
      <c r="F4149" s="8">
        <v>113</v>
      </c>
      <c r="G4149" s="8">
        <v>0</v>
      </c>
      <c r="H4149" s="8">
        <v>0</v>
      </c>
      <c r="I4149" s="8">
        <v>0</v>
      </c>
      <c r="J4149" s="8">
        <v>0</v>
      </c>
      <c r="K4149" s="8">
        <v>0</v>
      </c>
      <c r="L4149" s="8">
        <v>164</v>
      </c>
      <c r="M4149" s="8">
        <f t="shared" si="227"/>
        <v>54.666666666666664</v>
      </c>
      <c r="N4149" s="8">
        <v>2</v>
      </c>
      <c r="O4149" s="8">
        <v>0</v>
      </c>
      <c r="P4149" s="8">
        <v>0</v>
      </c>
      <c r="Q4149" s="8">
        <v>1954</v>
      </c>
      <c r="R4149" s="8">
        <f t="shared" si="228"/>
        <v>651.33333333333337</v>
      </c>
      <c r="S4149" s="5">
        <v>1</v>
      </c>
      <c r="T4149" s="5">
        <v>0</v>
      </c>
      <c r="U4149" s="5">
        <v>1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8">
        <v>592</v>
      </c>
      <c r="AF4149" s="5">
        <v>1</v>
      </c>
    </row>
    <row r="4150" spans="1:32" x14ac:dyDescent="0.25">
      <c r="A4150" s="2">
        <v>2008</v>
      </c>
      <c r="B4150" s="1" t="s">
        <v>29</v>
      </c>
      <c r="C4150" s="8">
        <v>2</v>
      </c>
      <c r="D4150" s="8">
        <v>190</v>
      </c>
      <c r="E4150" s="8">
        <f t="shared" si="226"/>
        <v>7916.666666666667</v>
      </c>
      <c r="F4150" s="8">
        <v>113</v>
      </c>
      <c r="G4150" s="8">
        <v>0</v>
      </c>
      <c r="H4150" s="8">
        <v>0</v>
      </c>
      <c r="I4150" s="8">
        <v>0</v>
      </c>
      <c r="J4150" s="8">
        <v>0</v>
      </c>
      <c r="K4150" s="8">
        <v>0</v>
      </c>
      <c r="L4150" s="8">
        <v>358</v>
      </c>
      <c r="M4150" s="8">
        <f t="shared" si="227"/>
        <v>179</v>
      </c>
      <c r="N4150" s="8">
        <v>2</v>
      </c>
      <c r="O4150" s="8">
        <v>0</v>
      </c>
      <c r="P4150" s="8">
        <v>0</v>
      </c>
      <c r="Q4150" s="8">
        <v>1962</v>
      </c>
      <c r="R4150" s="8">
        <f t="shared" si="228"/>
        <v>981</v>
      </c>
      <c r="S4150" s="5">
        <v>1</v>
      </c>
      <c r="T4150" s="5">
        <v>0</v>
      </c>
      <c r="U4150" s="5">
        <v>1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0</v>
      </c>
      <c r="AD4150" s="5">
        <v>0</v>
      </c>
      <c r="AE4150" s="8">
        <v>1010</v>
      </c>
      <c r="AF4150" s="5">
        <v>1</v>
      </c>
    </row>
    <row r="4151" spans="1:32" x14ac:dyDescent="0.25">
      <c r="A4151" s="2">
        <v>2008</v>
      </c>
      <c r="B4151" s="1" t="s">
        <v>29</v>
      </c>
      <c r="C4151" s="8">
        <v>7</v>
      </c>
      <c r="D4151" s="8">
        <v>273</v>
      </c>
      <c r="E4151" s="8">
        <f t="shared" si="226"/>
        <v>3250</v>
      </c>
      <c r="F4151" s="8">
        <v>374</v>
      </c>
      <c r="G4151" s="8">
        <v>0</v>
      </c>
      <c r="H4151" s="8">
        <v>0</v>
      </c>
      <c r="I4151" s="8">
        <v>26</v>
      </c>
      <c r="J4151" s="8">
        <v>0</v>
      </c>
      <c r="K4151" s="8">
        <v>0</v>
      </c>
      <c r="L4151" s="8">
        <v>10620</v>
      </c>
      <c r="M4151" s="8">
        <f t="shared" si="227"/>
        <v>1517.1428571428571</v>
      </c>
      <c r="N4151" s="8">
        <v>10</v>
      </c>
      <c r="O4151" s="8">
        <v>1</v>
      </c>
      <c r="P4151" s="8">
        <v>0</v>
      </c>
      <c r="Q4151" s="8">
        <v>2840</v>
      </c>
      <c r="R4151" s="8">
        <f t="shared" si="228"/>
        <v>405.71428571428572</v>
      </c>
      <c r="S4151" s="5">
        <v>1</v>
      </c>
      <c r="T4151" s="5">
        <v>0</v>
      </c>
      <c r="U4151" s="5">
        <v>1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1</v>
      </c>
      <c r="AB4151" s="5">
        <v>0</v>
      </c>
      <c r="AC4151" s="5">
        <v>0</v>
      </c>
      <c r="AD4151" s="5">
        <v>0</v>
      </c>
      <c r="AE4151" s="8">
        <v>1071</v>
      </c>
      <c r="AF4151" s="5">
        <v>1</v>
      </c>
    </row>
    <row r="4152" spans="1:32" x14ac:dyDescent="0.25">
      <c r="A4152" s="2">
        <v>2008</v>
      </c>
      <c r="B4152" s="1" t="s">
        <v>29</v>
      </c>
      <c r="C4152" s="8">
        <v>1</v>
      </c>
      <c r="D4152" s="8">
        <v>80</v>
      </c>
      <c r="E4152" s="8">
        <f t="shared" si="226"/>
        <v>6666.666666666667</v>
      </c>
      <c r="F4152" s="8">
        <v>128</v>
      </c>
      <c r="G4152" s="8">
        <v>0</v>
      </c>
      <c r="H4152" s="8">
        <v>0</v>
      </c>
      <c r="I4152" s="8">
        <v>0</v>
      </c>
      <c r="J4152" s="8">
        <v>0</v>
      </c>
      <c r="K4152" s="8">
        <v>0</v>
      </c>
      <c r="L4152" s="8">
        <v>299</v>
      </c>
      <c r="M4152" s="8">
        <v>299</v>
      </c>
      <c r="N4152" s="8">
        <v>1</v>
      </c>
      <c r="O4152" s="8">
        <v>0</v>
      </c>
      <c r="P4152" s="8">
        <v>0</v>
      </c>
      <c r="Q4152" s="8">
        <v>1817</v>
      </c>
      <c r="R4152" s="8">
        <f t="shared" si="228"/>
        <v>1817</v>
      </c>
      <c r="S4152" s="5">
        <v>1</v>
      </c>
      <c r="T4152" s="5">
        <v>0</v>
      </c>
      <c r="U4152" s="5">
        <v>1</v>
      </c>
      <c r="V4152" s="5">
        <v>0</v>
      </c>
      <c r="W4152" s="5">
        <v>0</v>
      </c>
      <c r="X4152" s="5">
        <v>0</v>
      </c>
      <c r="Y4152" s="5">
        <v>0</v>
      </c>
      <c r="Z4152" s="5">
        <v>0</v>
      </c>
      <c r="AA4152" s="5">
        <v>0</v>
      </c>
      <c r="AB4152" s="5">
        <v>0</v>
      </c>
      <c r="AC4152" s="5">
        <v>0</v>
      </c>
      <c r="AD4152" s="5">
        <v>0</v>
      </c>
      <c r="AE4152" s="8">
        <v>644</v>
      </c>
      <c r="AF4152" s="5">
        <v>1</v>
      </c>
    </row>
    <row r="4153" spans="1:32" x14ac:dyDescent="0.25">
      <c r="A4153" s="2">
        <v>2008</v>
      </c>
      <c r="B4153" s="1" t="s">
        <v>29</v>
      </c>
      <c r="C4153" s="8">
        <v>4</v>
      </c>
      <c r="D4153" s="8">
        <v>230</v>
      </c>
      <c r="E4153" s="8">
        <f t="shared" si="226"/>
        <v>4791.666666666667</v>
      </c>
      <c r="F4153" s="8">
        <v>197</v>
      </c>
      <c r="G4153" s="8">
        <v>0</v>
      </c>
      <c r="H4153" s="8">
        <v>0</v>
      </c>
      <c r="I4153" s="8">
        <v>0</v>
      </c>
      <c r="J4153" s="8">
        <v>0</v>
      </c>
      <c r="K4153" s="8">
        <v>0</v>
      </c>
      <c r="L4153" s="8">
        <v>440</v>
      </c>
      <c r="M4153" s="8">
        <f t="shared" ref="M4153:M4216" si="229">IF(C4153&gt;0,L4153/C4153,0)</f>
        <v>110</v>
      </c>
      <c r="N4153" s="8">
        <v>3</v>
      </c>
      <c r="O4153" s="8">
        <v>0</v>
      </c>
      <c r="P4153" s="8">
        <v>0</v>
      </c>
      <c r="Q4153" s="8">
        <v>7034</v>
      </c>
      <c r="R4153" s="8">
        <f t="shared" si="228"/>
        <v>1758.5</v>
      </c>
      <c r="S4153" s="5">
        <v>1</v>
      </c>
      <c r="T4153" s="5">
        <v>0</v>
      </c>
      <c r="U4153" s="5">
        <v>1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0</v>
      </c>
      <c r="AD4153" s="5">
        <v>0</v>
      </c>
      <c r="AE4153" s="8">
        <v>1625</v>
      </c>
      <c r="AF4153" s="5">
        <v>1</v>
      </c>
    </row>
    <row r="4154" spans="1:32" x14ac:dyDescent="0.25">
      <c r="A4154" s="2">
        <v>2008</v>
      </c>
      <c r="B4154" s="1" t="s">
        <v>29</v>
      </c>
      <c r="C4154" s="8">
        <v>3</v>
      </c>
      <c r="D4154" s="8">
        <v>126</v>
      </c>
      <c r="E4154" s="8">
        <f t="shared" si="226"/>
        <v>3500</v>
      </c>
      <c r="F4154" s="8">
        <v>30</v>
      </c>
      <c r="G4154" s="8">
        <v>0</v>
      </c>
      <c r="H4154" s="8">
        <v>0</v>
      </c>
      <c r="I4154" s="8">
        <v>0</v>
      </c>
      <c r="J4154" s="8">
        <v>0</v>
      </c>
      <c r="K4154" s="8">
        <v>0</v>
      </c>
      <c r="L4154" s="8">
        <v>204</v>
      </c>
      <c r="M4154" s="8">
        <f t="shared" si="229"/>
        <v>68</v>
      </c>
      <c r="N4154" s="8">
        <v>1</v>
      </c>
      <c r="O4154" s="8">
        <v>0</v>
      </c>
      <c r="P4154" s="8">
        <v>0</v>
      </c>
      <c r="Q4154" s="8">
        <v>1055</v>
      </c>
      <c r="R4154" s="8">
        <f t="shared" si="228"/>
        <v>351.66666666666669</v>
      </c>
      <c r="S4154" s="5">
        <v>1</v>
      </c>
      <c r="T4154" s="5">
        <v>0</v>
      </c>
      <c r="U4154" s="5">
        <v>1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0</v>
      </c>
      <c r="AD4154" s="5">
        <v>0</v>
      </c>
      <c r="AE4154" s="8">
        <v>223</v>
      </c>
      <c r="AF4154" s="5">
        <v>1</v>
      </c>
    </row>
    <row r="4155" spans="1:32" x14ac:dyDescent="0.25">
      <c r="A4155" s="2">
        <v>2008</v>
      </c>
      <c r="B4155" s="1" t="s">
        <v>29</v>
      </c>
      <c r="C4155" s="8">
        <v>2</v>
      </c>
      <c r="D4155" s="8">
        <v>90</v>
      </c>
      <c r="E4155" s="8">
        <f t="shared" si="226"/>
        <v>3750</v>
      </c>
      <c r="F4155" s="8">
        <v>35</v>
      </c>
      <c r="G4155" s="8">
        <v>0</v>
      </c>
      <c r="H4155" s="8">
        <v>0</v>
      </c>
      <c r="I4155" s="8">
        <v>0</v>
      </c>
      <c r="J4155" s="8">
        <v>0</v>
      </c>
      <c r="K4155" s="8">
        <v>0</v>
      </c>
      <c r="L4155" s="8">
        <v>963</v>
      </c>
      <c r="M4155" s="8">
        <f t="shared" si="229"/>
        <v>481.5</v>
      </c>
      <c r="N4155" s="8">
        <v>5</v>
      </c>
      <c r="O4155" s="8">
        <v>0</v>
      </c>
      <c r="P4155" s="8">
        <v>0</v>
      </c>
      <c r="Q4155" s="8">
        <v>4743</v>
      </c>
      <c r="R4155" s="8">
        <f t="shared" si="228"/>
        <v>2371.5</v>
      </c>
      <c r="S4155" s="5">
        <v>0</v>
      </c>
      <c r="T4155" s="5">
        <v>0</v>
      </c>
      <c r="U4155" s="5">
        <v>1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0</v>
      </c>
      <c r="AD4155" s="5">
        <v>0</v>
      </c>
      <c r="AE4155" s="8">
        <v>1476</v>
      </c>
      <c r="AF4155" s="5">
        <v>1</v>
      </c>
    </row>
    <row r="4156" spans="1:32" x14ac:dyDescent="0.25">
      <c r="A4156" s="2">
        <v>2008</v>
      </c>
      <c r="B4156" s="1" t="s">
        <v>29</v>
      </c>
      <c r="C4156" s="8">
        <v>1</v>
      </c>
      <c r="D4156" s="8">
        <v>57</v>
      </c>
      <c r="E4156" s="8">
        <f t="shared" si="226"/>
        <v>4750</v>
      </c>
      <c r="F4156" s="8">
        <v>110</v>
      </c>
      <c r="G4156" s="8">
        <v>0</v>
      </c>
      <c r="H4156" s="8">
        <v>0</v>
      </c>
      <c r="I4156" s="8">
        <v>0</v>
      </c>
      <c r="J4156" s="8">
        <v>0</v>
      </c>
      <c r="K4156" s="8">
        <v>0</v>
      </c>
      <c r="L4156" s="8">
        <v>420</v>
      </c>
      <c r="M4156" s="8">
        <f t="shared" si="229"/>
        <v>420</v>
      </c>
      <c r="N4156" s="8">
        <v>2</v>
      </c>
      <c r="O4156" s="8">
        <v>1</v>
      </c>
      <c r="P4156" s="8">
        <v>0</v>
      </c>
      <c r="Q4156" s="8">
        <v>2322</v>
      </c>
      <c r="R4156" s="8">
        <f t="shared" si="228"/>
        <v>2322</v>
      </c>
      <c r="S4156" s="5">
        <v>1</v>
      </c>
      <c r="T4156" s="5">
        <v>0</v>
      </c>
      <c r="U4156" s="5">
        <v>1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0</v>
      </c>
      <c r="AD4156" s="5">
        <v>0</v>
      </c>
      <c r="AE4156" s="8">
        <v>490</v>
      </c>
      <c r="AF4156" s="5">
        <v>1</v>
      </c>
    </row>
    <row r="4157" spans="1:32" x14ac:dyDescent="0.25">
      <c r="A4157" s="2">
        <v>2008</v>
      </c>
      <c r="B4157" s="1" t="s">
        <v>29</v>
      </c>
      <c r="C4157" s="8">
        <v>78</v>
      </c>
      <c r="D4157" s="8">
        <v>8297</v>
      </c>
      <c r="E4157" s="8">
        <f t="shared" si="226"/>
        <v>8864.3162393162402</v>
      </c>
      <c r="F4157" s="8">
        <v>3002</v>
      </c>
      <c r="G4157" s="8">
        <v>983</v>
      </c>
      <c r="H4157" s="8">
        <v>373</v>
      </c>
      <c r="I4157" s="8">
        <v>0</v>
      </c>
      <c r="J4157" s="8">
        <v>0</v>
      </c>
      <c r="K4157" s="8">
        <v>0</v>
      </c>
      <c r="L4157" s="8">
        <v>4700</v>
      </c>
      <c r="M4157" s="8">
        <f t="shared" si="229"/>
        <v>60.256410256410255</v>
      </c>
      <c r="N4157" s="8">
        <v>14</v>
      </c>
      <c r="O4157" s="8">
        <v>3</v>
      </c>
      <c r="P4157" s="8">
        <v>2</v>
      </c>
      <c r="Q4157" s="8">
        <v>82422</v>
      </c>
      <c r="R4157" s="8">
        <f t="shared" si="228"/>
        <v>1056.6923076923076</v>
      </c>
      <c r="S4157" s="5">
        <v>1</v>
      </c>
      <c r="T4157" s="5">
        <v>0</v>
      </c>
      <c r="U4157" s="5">
        <v>1</v>
      </c>
      <c r="V4157" s="5">
        <v>0</v>
      </c>
      <c r="W4157" s="5">
        <v>0</v>
      </c>
      <c r="X4157" s="5">
        <v>0</v>
      </c>
      <c r="Y4157" s="5">
        <v>0</v>
      </c>
      <c r="Z4157" s="5">
        <v>1</v>
      </c>
      <c r="AA4157" s="5">
        <v>0</v>
      </c>
      <c r="AB4157" s="5">
        <v>0</v>
      </c>
      <c r="AC4157" s="5">
        <v>1</v>
      </c>
      <c r="AD4157" s="5">
        <v>0</v>
      </c>
      <c r="AE4157" s="8">
        <v>30259</v>
      </c>
      <c r="AF4157" s="5">
        <v>1</v>
      </c>
    </row>
    <row r="4158" spans="1:32" x14ac:dyDescent="0.25">
      <c r="A4158" s="2">
        <v>2008</v>
      </c>
      <c r="B4158" s="1" t="s">
        <v>29</v>
      </c>
      <c r="C4158" s="8">
        <v>32</v>
      </c>
      <c r="D4158" s="8">
        <v>3171</v>
      </c>
      <c r="E4158" s="8">
        <f t="shared" si="226"/>
        <v>8257.8125</v>
      </c>
      <c r="F4158" s="8">
        <v>605</v>
      </c>
      <c r="G4158" s="8">
        <v>270</v>
      </c>
      <c r="H4158" s="8">
        <v>100</v>
      </c>
      <c r="I4158" s="8">
        <v>0</v>
      </c>
      <c r="J4158" s="8">
        <v>0</v>
      </c>
      <c r="K4158" s="8">
        <v>0</v>
      </c>
      <c r="L4158" s="8">
        <v>2134</v>
      </c>
      <c r="M4158" s="8">
        <f t="shared" si="229"/>
        <v>66.6875</v>
      </c>
      <c r="N4158" s="8">
        <v>10</v>
      </c>
      <c r="O4158" s="8">
        <v>2</v>
      </c>
      <c r="P4158" s="8">
        <v>2</v>
      </c>
      <c r="Q4158" s="8">
        <v>29149</v>
      </c>
      <c r="R4158" s="8">
        <f t="shared" si="228"/>
        <v>910.90625</v>
      </c>
      <c r="S4158" s="5">
        <v>1</v>
      </c>
      <c r="T4158" s="5">
        <v>0</v>
      </c>
      <c r="U4158" s="5">
        <v>1</v>
      </c>
      <c r="V4158" s="5">
        <v>0</v>
      </c>
      <c r="W4158" s="5">
        <v>0</v>
      </c>
      <c r="X4158" s="5">
        <v>0</v>
      </c>
      <c r="Y4158" s="5">
        <v>0</v>
      </c>
      <c r="Z4158" s="5">
        <v>1</v>
      </c>
      <c r="AA4158" s="5">
        <v>0</v>
      </c>
      <c r="AB4158" s="5">
        <v>0</v>
      </c>
      <c r="AC4158" s="5">
        <v>1</v>
      </c>
      <c r="AD4158" s="5">
        <v>0</v>
      </c>
      <c r="AE4158" s="8">
        <v>10778</v>
      </c>
      <c r="AF4158" s="5">
        <v>1</v>
      </c>
    </row>
    <row r="4159" spans="1:32" x14ac:dyDescent="0.25">
      <c r="A4159" s="2">
        <v>2008</v>
      </c>
      <c r="B4159" s="1" t="s">
        <v>29</v>
      </c>
      <c r="C4159" s="8">
        <v>28</v>
      </c>
      <c r="D4159" s="8">
        <v>2211</v>
      </c>
      <c r="E4159" s="8">
        <f t="shared" si="226"/>
        <v>6580.3571428571422</v>
      </c>
      <c r="F4159" s="8">
        <v>0</v>
      </c>
      <c r="G4159" s="8">
        <v>0</v>
      </c>
      <c r="H4159" s="8">
        <v>0</v>
      </c>
      <c r="I4159" s="8">
        <v>744</v>
      </c>
      <c r="J4159" s="8">
        <v>0</v>
      </c>
      <c r="K4159" s="8">
        <v>0</v>
      </c>
      <c r="L4159" s="8">
        <v>1040</v>
      </c>
      <c r="M4159" s="8">
        <f t="shared" si="229"/>
        <v>37.142857142857146</v>
      </c>
      <c r="N4159" s="8">
        <v>14</v>
      </c>
      <c r="O4159" s="8">
        <v>0</v>
      </c>
      <c r="P4159" s="8">
        <v>0</v>
      </c>
      <c r="Q4159" s="8">
        <v>54236</v>
      </c>
      <c r="R4159" s="8">
        <f t="shared" si="228"/>
        <v>1937</v>
      </c>
      <c r="S4159" s="5">
        <v>0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1</v>
      </c>
      <c r="AB4159" s="5">
        <v>0</v>
      </c>
      <c r="AC4159" s="5">
        <v>0</v>
      </c>
      <c r="AD4159" s="5">
        <v>0</v>
      </c>
      <c r="AE4159" s="8">
        <v>5623</v>
      </c>
      <c r="AF4159" s="5">
        <v>1</v>
      </c>
    </row>
    <row r="4160" spans="1:32" x14ac:dyDescent="0.25">
      <c r="A4160" s="2">
        <v>2008</v>
      </c>
      <c r="B4160" s="1" t="s">
        <v>31</v>
      </c>
      <c r="C4160" s="8">
        <v>131</v>
      </c>
      <c r="D4160" s="8">
        <v>13733</v>
      </c>
      <c r="E4160" s="8">
        <f t="shared" si="226"/>
        <v>8736.0050890585244</v>
      </c>
      <c r="F4160" s="8">
        <v>5928</v>
      </c>
      <c r="G4160" s="8">
        <v>1566</v>
      </c>
      <c r="H4160" s="8">
        <v>653</v>
      </c>
      <c r="I4160" s="8">
        <v>0</v>
      </c>
      <c r="J4160" s="8">
        <v>0</v>
      </c>
      <c r="K4160" s="8">
        <v>0</v>
      </c>
      <c r="L4160" s="8">
        <v>11550</v>
      </c>
      <c r="M4160" s="8">
        <f t="shared" si="229"/>
        <v>88.167938931297712</v>
      </c>
      <c r="N4160" s="8">
        <v>30</v>
      </c>
      <c r="O4160" s="8">
        <v>4</v>
      </c>
      <c r="P4160" s="8">
        <v>4</v>
      </c>
      <c r="Q4160" s="8">
        <v>180691</v>
      </c>
      <c r="R4160" s="8">
        <f t="shared" si="228"/>
        <v>1379.320610687023</v>
      </c>
      <c r="S4160" s="5">
        <v>1</v>
      </c>
      <c r="T4160" s="5">
        <v>0</v>
      </c>
      <c r="U4160" s="5">
        <v>1</v>
      </c>
      <c r="V4160" s="5">
        <v>1</v>
      </c>
      <c r="W4160" s="5">
        <v>0</v>
      </c>
      <c r="X4160" s="5">
        <v>0</v>
      </c>
      <c r="Y4160" s="5">
        <v>0</v>
      </c>
      <c r="Z4160" s="5">
        <v>1</v>
      </c>
      <c r="AA4160" s="5">
        <v>0</v>
      </c>
      <c r="AB4160" s="5">
        <v>0</v>
      </c>
      <c r="AC4160" s="5">
        <v>1</v>
      </c>
      <c r="AD4160" s="5">
        <v>0</v>
      </c>
      <c r="AE4160" s="8">
        <v>43788</v>
      </c>
      <c r="AF4160" s="5">
        <v>1</v>
      </c>
    </row>
    <row r="4161" spans="1:32" x14ac:dyDescent="0.25">
      <c r="A4161" s="2">
        <v>2008</v>
      </c>
      <c r="B4161" s="1" t="s">
        <v>31</v>
      </c>
      <c r="C4161" s="8">
        <v>165</v>
      </c>
      <c r="D4161" s="8">
        <v>20572</v>
      </c>
      <c r="E4161" s="8">
        <f t="shared" si="226"/>
        <v>10389.898989898989</v>
      </c>
      <c r="F4161" s="8">
        <v>6533</v>
      </c>
      <c r="G4161" s="8">
        <v>1031</v>
      </c>
      <c r="H4161" s="8">
        <v>570</v>
      </c>
      <c r="I4161" s="8">
        <v>0</v>
      </c>
      <c r="J4161" s="8">
        <v>0</v>
      </c>
      <c r="K4161" s="8">
        <v>0</v>
      </c>
      <c r="L4161" s="8">
        <v>8201</v>
      </c>
      <c r="M4161" s="8">
        <f t="shared" si="229"/>
        <v>49.703030303030303</v>
      </c>
      <c r="N4161" s="8">
        <v>21</v>
      </c>
      <c r="O4161" s="8">
        <v>3</v>
      </c>
      <c r="P4161" s="8">
        <v>4</v>
      </c>
      <c r="Q4161" s="8">
        <v>125664</v>
      </c>
      <c r="R4161" s="8">
        <f t="shared" si="228"/>
        <v>761.6</v>
      </c>
      <c r="S4161" s="5">
        <v>1</v>
      </c>
      <c r="T4161" s="5">
        <v>0</v>
      </c>
      <c r="U4161" s="5">
        <v>1</v>
      </c>
      <c r="V4161" s="5">
        <v>1</v>
      </c>
      <c r="W4161" s="5">
        <v>0</v>
      </c>
      <c r="X4161" s="5">
        <v>0</v>
      </c>
      <c r="Y4161" s="5">
        <v>0</v>
      </c>
      <c r="Z4161" s="5">
        <v>1</v>
      </c>
      <c r="AA4161" s="5">
        <v>0</v>
      </c>
      <c r="AB4161" s="5">
        <v>0</v>
      </c>
      <c r="AC4161" s="5">
        <v>1</v>
      </c>
      <c r="AD4161" s="5">
        <v>0</v>
      </c>
      <c r="AE4161" s="8">
        <v>70384</v>
      </c>
      <c r="AF4161" s="5">
        <v>1</v>
      </c>
    </row>
    <row r="4162" spans="1:32" x14ac:dyDescent="0.25">
      <c r="A4162" s="2">
        <v>2008</v>
      </c>
      <c r="B4162" s="1" t="s">
        <v>31</v>
      </c>
      <c r="C4162" s="8">
        <v>94</v>
      </c>
      <c r="D4162" s="8">
        <v>6390</v>
      </c>
      <c r="E4162" s="8">
        <f t="shared" si="226"/>
        <v>5664.8936170212764</v>
      </c>
      <c r="F4162" s="8">
        <v>4457</v>
      </c>
      <c r="G4162" s="8">
        <v>386</v>
      </c>
      <c r="H4162" s="8">
        <v>200</v>
      </c>
      <c r="I4162" s="8">
        <v>0</v>
      </c>
      <c r="J4162" s="8">
        <v>0</v>
      </c>
      <c r="K4162" s="8">
        <v>0</v>
      </c>
      <c r="L4162" s="8">
        <v>6402</v>
      </c>
      <c r="M4162" s="8">
        <f t="shared" si="229"/>
        <v>68.106382978723403</v>
      </c>
      <c r="N4162" s="8">
        <v>24</v>
      </c>
      <c r="O4162" s="8">
        <v>4</v>
      </c>
      <c r="P4162" s="8">
        <v>1</v>
      </c>
      <c r="Q4162" s="8">
        <v>138567</v>
      </c>
      <c r="R4162" s="8">
        <f t="shared" si="228"/>
        <v>1474.1170212765958</v>
      </c>
      <c r="S4162" s="5">
        <v>1</v>
      </c>
      <c r="T4162" s="5">
        <v>0</v>
      </c>
      <c r="U4162" s="5">
        <v>1</v>
      </c>
      <c r="V4162" s="5">
        <v>1</v>
      </c>
      <c r="W4162" s="5">
        <v>0</v>
      </c>
      <c r="X4162" s="5">
        <v>0</v>
      </c>
      <c r="Y4162" s="5">
        <v>0</v>
      </c>
      <c r="Z4162" s="5">
        <v>1</v>
      </c>
      <c r="AA4162" s="5">
        <v>0</v>
      </c>
      <c r="AB4162" s="5">
        <v>0</v>
      </c>
      <c r="AC4162" s="5">
        <v>1</v>
      </c>
      <c r="AD4162" s="5">
        <v>0</v>
      </c>
      <c r="AE4162" s="8">
        <v>41142</v>
      </c>
      <c r="AF4162" s="5">
        <v>1</v>
      </c>
    </row>
    <row r="4163" spans="1:32" x14ac:dyDescent="0.25">
      <c r="A4163" s="2">
        <v>2008</v>
      </c>
      <c r="B4163" s="1" t="s">
        <v>31</v>
      </c>
      <c r="C4163" s="8">
        <v>270</v>
      </c>
      <c r="D4163" s="8">
        <v>34497</v>
      </c>
      <c r="E4163" s="8">
        <f t="shared" si="226"/>
        <v>10647.222222222223</v>
      </c>
      <c r="F4163" s="8">
        <v>1126</v>
      </c>
      <c r="G4163" s="8">
        <v>0</v>
      </c>
      <c r="H4163" s="8">
        <v>0</v>
      </c>
      <c r="I4163" s="8">
        <v>0</v>
      </c>
      <c r="J4163" s="8">
        <v>0</v>
      </c>
      <c r="K4163" s="8">
        <v>0</v>
      </c>
      <c r="L4163" s="8">
        <v>8680</v>
      </c>
      <c r="M4163" s="8">
        <f t="shared" si="229"/>
        <v>32.148148148148145</v>
      </c>
      <c r="N4163" s="8">
        <v>26</v>
      </c>
      <c r="O4163" s="8">
        <v>0</v>
      </c>
      <c r="P4163" s="8">
        <v>2</v>
      </c>
      <c r="Q4163" s="8">
        <v>88129</v>
      </c>
      <c r="R4163" s="8">
        <f t="shared" si="228"/>
        <v>326.40370370370368</v>
      </c>
      <c r="S4163" s="5">
        <v>1</v>
      </c>
      <c r="T4163" s="5">
        <v>1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1</v>
      </c>
      <c r="AC4163" s="5">
        <v>0</v>
      </c>
      <c r="AD4163" s="5">
        <v>1</v>
      </c>
      <c r="AE4163" s="8">
        <v>178758</v>
      </c>
      <c r="AF4163" s="5">
        <v>1</v>
      </c>
    </row>
    <row r="4164" spans="1:32" x14ac:dyDescent="0.25">
      <c r="A4164" s="2">
        <v>2008</v>
      </c>
      <c r="B4164" s="1" t="s">
        <v>40</v>
      </c>
      <c r="C4164" s="8">
        <v>95</v>
      </c>
      <c r="D4164" s="8">
        <v>13279</v>
      </c>
      <c r="E4164" s="8">
        <f t="shared" si="226"/>
        <v>11648.24561403509</v>
      </c>
      <c r="F4164" s="8">
        <v>4460</v>
      </c>
      <c r="G4164" s="8">
        <v>778</v>
      </c>
      <c r="H4164" s="8">
        <v>400</v>
      </c>
      <c r="I4164" s="8">
        <v>0</v>
      </c>
      <c r="J4164" s="8">
        <v>0</v>
      </c>
      <c r="K4164" s="8">
        <v>0</v>
      </c>
      <c r="L4164" s="8">
        <v>13851</v>
      </c>
      <c r="M4164" s="8">
        <f t="shared" si="229"/>
        <v>145.80000000000001</v>
      </c>
      <c r="N4164" s="8">
        <v>21</v>
      </c>
      <c r="O4164" s="8">
        <v>4</v>
      </c>
      <c r="P4164" s="8">
        <v>2</v>
      </c>
      <c r="Q4164" s="8">
        <v>118421</v>
      </c>
      <c r="R4164" s="8">
        <f t="shared" si="228"/>
        <v>1246.5368421052631</v>
      </c>
      <c r="S4164" s="5">
        <v>1</v>
      </c>
      <c r="T4164" s="5">
        <v>0</v>
      </c>
      <c r="U4164" s="5">
        <v>1</v>
      </c>
      <c r="V4164" s="5">
        <v>0</v>
      </c>
      <c r="W4164" s="5">
        <v>0</v>
      </c>
      <c r="X4164" s="5">
        <v>0</v>
      </c>
      <c r="Y4164" s="5">
        <v>0</v>
      </c>
      <c r="Z4164" s="5">
        <v>1</v>
      </c>
      <c r="AA4164" s="5">
        <v>0</v>
      </c>
      <c r="AB4164" s="5">
        <v>0</v>
      </c>
      <c r="AC4164" s="5">
        <v>1</v>
      </c>
      <c r="AD4164" s="5">
        <v>0</v>
      </c>
      <c r="AE4164" s="8">
        <v>41736</v>
      </c>
      <c r="AF4164" s="5">
        <v>1</v>
      </c>
    </row>
    <row r="4165" spans="1:32" x14ac:dyDescent="0.25">
      <c r="A4165" s="2">
        <v>2008</v>
      </c>
      <c r="B4165" s="1" t="s">
        <v>30</v>
      </c>
      <c r="C4165" s="8">
        <v>75</v>
      </c>
      <c r="D4165" s="8">
        <v>9217</v>
      </c>
      <c r="E4165" s="8">
        <f t="shared" si="226"/>
        <v>10241.111111111111</v>
      </c>
      <c r="F4165" s="8">
        <v>4326</v>
      </c>
      <c r="G4165" s="8">
        <v>1013</v>
      </c>
      <c r="H4165" s="8">
        <v>510</v>
      </c>
      <c r="I4165" s="8">
        <v>0</v>
      </c>
      <c r="J4165" s="8">
        <v>0</v>
      </c>
      <c r="K4165" s="8">
        <v>0</v>
      </c>
      <c r="L4165" s="8">
        <v>2984</v>
      </c>
      <c r="M4165" s="8">
        <f t="shared" si="229"/>
        <v>39.786666666666669</v>
      </c>
      <c r="N4165" s="8">
        <v>10</v>
      </c>
      <c r="O4165" s="8">
        <v>2</v>
      </c>
      <c r="P4165" s="8">
        <v>2</v>
      </c>
      <c r="Q4165" s="8">
        <v>146455</v>
      </c>
      <c r="R4165" s="8">
        <f t="shared" si="228"/>
        <v>1952.7333333333333</v>
      </c>
      <c r="S4165" s="5">
        <v>1</v>
      </c>
      <c r="T4165" s="5">
        <v>0</v>
      </c>
      <c r="U4165" s="5">
        <v>1</v>
      </c>
      <c r="V4165" s="5">
        <v>0</v>
      </c>
      <c r="W4165" s="5">
        <v>0</v>
      </c>
      <c r="X4165" s="5">
        <v>0</v>
      </c>
      <c r="Y4165" s="5">
        <v>0</v>
      </c>
      <c r="Z4165" s="5">
        <v>1</v>
      </c>
      <c r="AA4165" s="5">
        <v>0</v>
      </c>
      <c r="AB4165" s="5">
        <v>0</v>
      </c>
      <c r="AC4165" s="5">
        <v>1</v>
      </c>
      <c r="AD4165" s="5">
        <v>0</v>
      </c>
      <c r="AE4165" s="8">
        <v>75883</v>
      </c>
      <c r="AF4165" s="5">
        <v>1</v>
      </c>
    </row>
    <row r="4166" spans="1:32" x14ac:dyDescent="0.25">
      <c r="A4166" s="2">
        <v>2008</v>
      </c>
      <c r="B4166" s="1" t="s">
        <v>30</v>
      </c>
      <c r="C4166" s="8">
        <v>134</v>
      </c>
      <c r="D4166" s="8">
        <v>16697.599999999999</v>
      </c>
      <c r="E4166" s="8">
        <f t="shared" si="226"/>
        <v>10384.07960199005</v>
      </c>
      <c r="F4166" s="8">
        <v>3890</v>
      </c>
      <c r="G4166" s="8">
        <v>1304</v>
      </c>
      <c r="H4166" s="8">
        <v>620</v>
      </c>
      <c r="I4166" s="8">
        <v>7</v>
      </c>
      <c r="J4166" s="8">
        <v>0</v>
      </c>
      <c r="K4166" s="8">
        <v>0</v>
      </c>
      <c r="L4166" s="8">
        <v>6830</v>
      </c>
      <c r="M4166" s="8">
        <f t="shared" si="229"/>
        <v>50.970149253731343</v>
      </c>
      <c r="N4166" s="8">
        <v>27</v>
      </c>
      <c r="O4166" s="8">
        <v>3</v>
      </c>
      <c r="P4166" s="8">
        <v>3</v>
      </c>
      <c r="Q4166" s="8">
        <v>103383</v>
      </c>
      <c r="R4166" s="8">
        <f t="shared" si="228"/>
        <v>771.51492537313436</v>
      </c>
      <c r="S4166" s="5">
        <v>1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1</v>
      </c>
      <c r="AA4166" s="5">
        <v>1</v>
      </c>
      <c r="AB4166" s="5">
        <v>0</v>
      </c>
      <c r="AC4166" s="5">
        <v>1</v>
      </c>
      <c r="AD4166" s="5">
        <v>0</v>
      </c>
      <c r="AE4166" s="8">
        <v>43356</v>
      </c>
      <c r="AF4166" s="5">
        <v>1</v>
      </c>
    </row>
    <row r="4167" spans="1:32" x14ac:dyDescent="0.25">
      <c r="A4167" s="2">
        <v>2008</v>
      </c>
      <c r="B4167" s="1" t="s">
        <v>30</v>
      </c>
      <c r="C4167" s="8">
        <v>96</v>
      </c>
      <c r="D4167" s="8">
        <v>10422</v>
      </c>
      <c r="E4167" s="8">
        <f t="shared" si="226"/>
        <v>9046.875</v>
      </c>
      <c r="F4167" s="8">
        <v>2307</v>
      </c>
      <c r="G4167" s="8">
        <v>1079</v>
      </c>
      <c r="H4167" s="8">
        <v>455</v>
      </c>
      <c r="I4167" s="8">
        <v>0</v>
      </c>
      <c r="J4167" s="8">
        <v>0</v>
      </c>
      <c r="K4167" s="8">
        <v>0</v>
      </c>
      <c r="L4167" s="8">
        <v>6972</v>
      </c>
      <c r="M4167" s="8">
        <f t="shared" si="229"/>
        <v>72.625</v>
      </c>
      <c r="N4167" s="8">
        <v>24</v>
      </c>
      <c r="O4167" s="8">
        <v>3</v>
      </c>
      <c r="P4167" s="8">
        <v>1</v>
      </c>
      <c r="Q4167" s="8">
        <v>72193</v>
      </c>
      <c r="R4167" s="8">
        <f t="shared" si="228"/>
        <v>752.01041666666663</v>
      </c>
      <c r="S4167" s="5">
        <v>1</v>
      </c>
      <c r="T4167" s="5">
        <v>0</v>
      </c>
      <c r="U4167" s="5">
        <v>1</v>
      </c>
      <c r="V4167" s="5">
        <v>0</v>
      </c>
      <c r="W4167" s="5">
        <v>0</v>
      </c>
      <c r="X4167" s="5">
        <v>0</v>
      </c>
      <c r="Y4167" s="5">
        <v>0</v>
      </c>
      <c r="Z4167" s="5">
        <v>1</v>
      </c>
      <c r="AA4167" s="5">
        <v>0</v>
      </c>
      <c r="AB4167" s="5">
        <v>0</v>
      </c>
      <c r="AC4167" s="5">
        <v>1</v>
      </c>
      <c r="AD4167" s="5">
        <v>0</v>
      </c>
      <c r="AE4167" s="8">
        <v>33038</v>
      </c>
      <c r="AF4167" s="5">
        <v>1</v>
      </c>
    </row>
    <row r="4168" spans="1:32" x14ac:dyDescent="0.25">
      <c r="A4168" s="2">
        <v>2008</v>
      </c>
      <c r="B4168" s="1" t="s">
        <v>30</v>
      </c>
      <c r="C4168" s="8">
        <v>158</v>
      </c>
      <c r="D4168" s="8">
        <v>15028</v>
      </c>
      <c r="E4168" s="8">
        <f t="shared" si="226"/>
        <v>7926.1603375527438</v>
      </c>
      <c r="F4168" s="8">
        <v>3600</v>
      </c>
      <c r="G4168" s="8">
        <v>1347</v>
      </c>
      <c r="H4168" s="8">
        <v>517</v>
      </c>
      <c r="I4168" s="8">
        <v>0</v>
      </c>
      <c r="J4168" s="8">
        <v>0</v>
      </c>
      <c r="K4168" s="8">
        <v>0</v>
      </c>
      <c r="L4168" s="8">
        <v>11950</v>
      </c>
      <c r="M4168" s="8">
        <f t="shared" si="229"/>
        <v>75.632911392405063</v>
      </c>
      <c r="N4168" s="8">
        <v>32</v>
      </c>
      <c r="O4168" s="8">
        <v>9</v>
      </c>
      <c r="P4168" s="8">
        <v>4</v>
      </c>
      <c r="Q4168" s="8">
        <v>240509</v>
      </c>
      <c r="R4168" s="8">
        <f t="shared" si="228"/>
        <v>1522.2088607594937</v>
      </c>
      <c r="S4168" s="5">
        <v>1</v>
      </c>
      <c r="T4168" s="5">
        <v>0</v>
      </c>
      <c r="U4168" s="5">
        <v>1</v>
      </c>
      <c r="V4168" s="5">
        <v>0</v>
      </c>
      <c r="W4168" s="5">
        <v>0</v>
      </c>
      <c r="X4168" s="5">
        <v>0</v>
      </c>
      <c r="Y4168" s="5">
        <v>0</v>
      </c>
      <c r="Z4168" s="5">
        <v>1</v>
      </c>
      <c r="AA4168" s="5">
        <v>0</v>
      </c>
      <c r="AB4168" s="5">
        <v>0</v>
      </c>
      <c r="AC4168" s="5">
        <v>1</v>
      </c>
      <c r="AD4168" s="5">
        <v>0</v>
      </c>
      <c r="AE4168" s="8">
        <v>40895</v>
      </c>
      <c r="AF4168" s="5">
        <v>1</v>
      </c>
    </row>
    <row r="4169" spans="1:32" x14ac:dyDescent="0.25">
      <c r="A4169" s="2">
        <v>2008</v>
      </c>
      <c r="B4169" s="1" t="s">
        <v>30</v>
      </c>
      <c r="C4169" s="8">
        <v>88</v>
      </c>
      <c r="D4169" s="8">
        <v>11721</v>
      </c>
      <c r="E4169" s="8">
        <f t="shared" si="226"/>
        <v>11099.431818181818</v>
      </c>
      <c r="F4169" s="8">
        <v>1895</v>
      </c>
      <c r="G4169" s="8">
        <v>1000</v>
      </c>
      <c r="H4169" s="8">
        <v>450</v>
      </c>
      <c r="I4169" s="8">
        <v>92</v>
      </c>
      <c r="J4169" s="8">
        <v>0</v>
      </c>
      <c r="K4169" s="8">
        <v>0</v>
      </c>
      <c r="L4169" s="8">
        <v>3940</v>
      </c>
      <c r="M4169" s="8">
        <f t="shared" si="229"/>
        <v>44.772727272727273</v>
      </c>
      <c r="N4169" s="8">
        <v>10</v>
      </c>
      <c r="O4169" s="8">
        <v>2</v>
      </c>
      <c r="P4169" s="8">
        <v>2</v>
      </c>
      <c r="Q4169" s="8">
        <v>69931</v>
      </c>
      <c r="R4169" s="8">
        <f t="shared" si="228"/>
        <v>794.6704545454545</v>
      </c>
      <c r="S4169" s="5">
        <v>1</v>
      </c>
      <c r="T4169" s="5">
        <v>0</v>
      </c>
      <c r="U4169" s="5">
        <v>1</v>
      </c>
      <c r="V4169" s="5">
        <v>0</v>
      </c>
      <c r="W4169" s="5">
        <v>0</v>
      </c>
      <c r="X4169" s="5">
        <v>0</v>
      </c>
      <c r="Y4169" s="5">
        <v>0</v>
      </c>
      <c r="Z4169" s="5">
        <v>1</v>
      </c>
      <c r="AA4169" s="5">
        <v>1</v>
      </c>
      <c r="AB4169" s="5">
        <v>0</v>
      </c>
      <c r="AC4169" s="5">
        <v>1</v>
      </c>
      <c r="AD4169" s="5">
        <v>0</v>
      </c>
      <c r="AE4169" s="8">
        <v>32873</v>
      </c>
      <c r="AF4169" s="5">
        <v>0</v>
      </c>
    </row>
    <row r="4170" spans="1:32" x14ac:dyDescent="0.25">
      <c r="A4170" s="2">
        <v>2008</v>
      </c>
      <c r="B4170" s="1" t="s">
        <v>29</v>
      </c>
      <c r="C4170" s="8">
        <v>91</v>
      </c>
      <c r="D4170" s="8">
        <v>5736</v>
      </c>
      <c r="E4170" s="8">
        <f t="shared" ref="E4170:E4189" si="230">IF(C4170&gt;0,D4170/C4170*1000/12,0)</f>
        <v>5252.7472527472528</v>
      </c>
      <c r="F4170" s="8">
        <v>2567</v>
      </c>
      <c r="G4170" s="8">
        <v>865</v>
      </c>
      <c r="H4170" s="8">
        <v>360</v>
      </c>
      <c r="I4170" s="8">
        <v>0</v>
      </c>
      <c r="J4170" s="8">
        <v>0</v>
      </c>
      <c r="K4170" s="8">
        <v>0</v>
      </c>
      <c r="L4170" s="8">
        <v>5743</v>
      </c>
      <c r="M4170" s="8">
        <f t="shared" si="229"/>
        <v>63.109890109890109</v>
      </c>
      <c r="N4170" s="8">
        <v>8</v>
      </c>
      <c r="O4170" s="8">
        <v>5</v>
      </c>
      <c r="P4170" s="8">
        <v>1</v>
      </c>
      <c r="Q4170" s="8">
        <v>50856</v>
      </c>
      <c r="R4170" s="8">
        <f t="shared" si="228"/>
        <v>558.85714285714289</v>
      </c>
      <c r="S4170" s="5">
        <v>1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1</v>
      </c>
      <c r="AA4170" s="5">
        <v>0</v>
      </c>
      <c r="AB4170" s="5">
        <v>0</v>
      </c>
      <c r="AC4170" s="5">
        <v>1</v>
      </c>
      <c r="AD4170" s="5">
        <v>0</v>
      </c>
      <c r="AE4170" s="8">
        <v>18164</v>
      </c>
      <c r="AF4170" s="5">
        <v>0</v>
      </c>
    </row>
    <row r="4171" spans="1:32" x14ac:dyDescent="0.25">
      <c r="A4171" s="2">
        <v>2008</v>
      </c>
      <c r="B4171" s="1" t="s">
        <v>29</v>
      </c>
      <c r="C4171" s="8">
        <v>13</v>
      </c>
      <c r="D4171" s="8">
        <v>2093</v>
      </c>
      <c r="E4171" s="8">
        <f t="shared" si="230"/>
        <v>13416.666666666666</v>
      </c>
      <c r="F4171" s="8">
        <v>638</v>
      </c>
      <c r="G4171" s="8">
        <v>0</v>
      </c>
      <c r="H4171" s="8">
        <v>0</v>
      </c>
      <c r="I4171" s="8">
        <v>0</v>
      </c>
      <c r="J4171" s="8">
        <v>0</v>
      </c>
      <c r="K4171" s="8">
        <v>0</v>
      </c>
      <c r="L4171" s="8">
        <v>6215</v>
      </c>
      <c r="M4171" s="8">
        <f t="shared" si="229"/>
        <v>478.07692307692309</v>
      </c>
      <c r="N4171" s="8">
        <v>18</v>
      </c>
      <c r="O4171" s="8">
        <v>1</v>
      </c>
      <c r="P4171" s="8">
        <v>0</v>
      </c>
      <c r="Q4171" s="8">
        <v>2651</v>
      </c>
      <c r="R4171" s="8">
        <f t="shared" si="228"/>
        <v>203.92307692307693</v>
      </c>
      <c r="S4171" s="5">
        <v>1</v>
      </c>
      <c r="T4171" s="5">
        <v>0</v>
      </c>
      <c r="U4171" s="5">
        <v>1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0</v>
      </c>
      <c r="AD4171" s="5">
        <v>0</v>
      </c>
      <c r="AE4171" s="8">
        <v>3581</v>
      </c>
      <c r="AF4171" s="5">
        <v>1</v>
      </c>
    </row>
    <row r="4172" spans="1:32" x14ac:dyDescent="0.25">
      <c r="A4172" s="2">
        <v>2008</v>
      </c>
      <c r="B4172" s="1" t="s">
        <v>29</v>
      </c>
      <c r="C4172" s="8">
        <v>37</v>
      </c>
      <c r="D4172" s="8">
        <v>3845</v>
      </c>
      <c r="E4172" s="8">
        <f t="shared" si="230"/>
        <v>8659.9099099099094</v>
      </c>
      <c r="F4172" s="8">
        <v>3339</v>
      </c>
      <c r="G4172" s="8">
        <v>12</v>
      </c>
      <c r="H4172" s="8">
        <v>5</v>
      </c>
      <c r="I4172" s="8">
        <v>0</v>
      </c>
      <c r="J4172" s="8">
        <v>0</v>
      </c>
      <c r="K4172" s="8">
        <v>0</v>
      </c>
      <c r="L4172" s="8">
        <v>12120</v>
      </c>
      <c r="M4172" s="8">
        <f t="shared" si="229"/>
        <v>327.56756756756755</v>
      </c>
      <c r="N4172" s="8">
        <v>15</v>
      </c>
      <c r="O4172" s="8">
        <v>11</v>
      </c>
      <c r="P4172" s="8">
        <v>1</v>
      </c>
      <c r="Q4172" s="8">
        <v>36002</v>
      </c>
      <c r="R4172" s="8">
        <f t="shared" si="228"/>
        <v>973.02702702702697</v>
      </c>
      <c r="S4172" s="5">
        <v>1</v>
      </c>
      <c r="T4172" s="5">
        <v>0</v>
      </c>
      <c r="U4172" s="5">
        <v>1</v>
      </c>
      <c r="V4172" s="5">
        <v>1</v>
      </c>
      <c r="W4172" s="5">
        <v>0</v>
      </c>
      <c r="X4172" s="5">
        <v>0</v>
      </c>
      <c r="Y4172" s="5">
        <v>0</v>
      </c>
      <c r="Z4172" s="5">
        <v>1</v>
      </c>
      <c r="AA4172" s="5">
        <v>0</v>
      </c>
      <c r="AB4172" s="5">
        <v>0</v>
      </c>
      <c r="AC4172" s="5">
        <v>1</v>
      </c>
      <c r="AD4172" s="5">
        <v>0</v>
      </c>
      <c r="AE4172" s="8">
        <v>33179</v>
      </c>
      <c r="AF4172" s="5">
        <v>1</v>
      </c>
    </row>
    <row r="4173" spans="1:32" x14ac:dyDescent="0.25">
      <c r="A4173" s="2">
        <v>2008</v>
      </c>
      <c r="B4173" s="1" t="s">
        <v>29</v>
      </c>
      <c r="C4173" s="8">
        <v>5</v>
      </c>
      <c r="D4173" s="8">
        <v>270</v>
      </c>
      <c r="E4173" s="8">
        <f t="shared" si="230"/>
        <v>4500</v>
      </c>
      <c r="F4173" s="8">
        <v>500</v>
      </c>
      <c r="G4173" s="8">
        <v>0</v>
      </c>
      <c r="H4173" s="8">
        <v>0</v>
      </c>
      <c r="I4173" s="8">
        <v>0</v>
      </c>
      <c r="J4173" s="8">
        <v>0</v>
      </c>
      <c r="K4173" s="8">
        <v>0</v>
      </c>
      <c r="L4173" s="8">
        <v>1935</v>
      </c>
      <c r="M4173" s="8">
        <f t="shared" si="229"/>
        <v>387</v>
      </c>
      <c r="N4173" s="8">
        <v>1</v>
      </c>
      <c r="O4173" s="8">
        <v>4</v>
      </c>
      <c r="P4173" s="8">
        <v>0</v>
      </c>
      <c r="Q4173" s="8">
        <v>17504</v>
      </c>
      <c r="R4173" s="8">
        <f t="shared" si="228"/>
        <v>3500.8</v>
      </c>
      <c r="S4173" s="5">
        <v>1</v>
      </c>
      <c r="T4173" s="5">
        <v>0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  <c r="Z4173" s="5">
        <v>0</v>
      </c>
      <c r="AA4173" s="5">
        <v>0</v>
      </c>
      <c r="AB4173" s="5">
        <v>0</v>
      </c>
      <c r="AC4173" s="5">
        <v>0</v>
      </c>
      <c r="AD4173" s="5">
        <v>0</v>
      </c>
      <c r="AE4173" s="8">
        <v>1918</v>
      </c>
      <c r="AF4173" s="5">
        <v>1</v>
      </c>
    </row>
    <row r="4174" spans="1:32" x14ac:dyDescent="0.25">
      <c r="A4174" s="2">
        <v>2008</v>
      </c>
      <c r="B4174" s="1" t="s">
        <v>29</v>
      </c>
      <c r="C4174" s="8">
        <v>58</v>
      </c>
      <c r="D4174" s="8">
        <v>3959</v>
      </c>
      <c r="E4174" s="8">
        <f t="shared" si="230"/>
        <v>5688.2183908045981</v>
      </c>
      <c r="F4174" s="8">
        <v>600</v>
      </c>
      <c r="G4174" s="8">
        <v>457</v>
      </c>
      <c r="H4174" s="8">
        <v>238</v>
      </c>
      <c r="I4174" s="8">
        <v>0</v>
      </c>
      <c r="J4174" s="8">
        <v>0</v>
      </c>
      <c r="K4174" s="8">
        <v>0</v>
      </c>
      <c r="L4174" s="8">
        <v>965</v>
      </c>
      <c r="M4174" s="8">
        <f t="shared" si="229"/>
        <v>16.637931034482758</v>
      </c>
      <c r="N4174" s="8">
        <v>4</v>
      </c>
      <c r="O4174" s="8">
        <v>0</v>
      </c>
      <c r="P4174" s="8">
        <v>0</v>
      </c>
      <c r="Q4174" s="8">
        <v>3122</v>
      </c>
      <c r="R4174" s="8">
        <f t="shared" si="228"/>
        <v>53.827586206896555</v>
      </c>
      <c r="S4174" s="5">
        <v>0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1</v>
      </c>
      <c r="AA4174" s="5">
        <v>0</v>
      </c>
      <c r="AB4174" s="5">
        <v>0</v>
      </c>
      <c r="AC4174" s="5">
        <v>1</v>
      </c>
      <c r="AD4174" s="5">
        <v>0</v>
      </c>
      <c r="AE4174" s="8">
        <v>18678</v>
      </c>
      <c r="AF4174" s="5">
        <v>0</v>
      </c>
    </row>
    <row r="4175" spans="1:32" x14ac:dyDescent="0.25">
      <c r="A4175" s="2">
        <v>2008</v>
      </c>
      <c r="B4175" s="1" t="s">
        <v>29</v>
      </c>
      <c r="C4175" s="8">
        <v>28</v>
      </c>
      <c r="D4175" s="8">
        <v>2361</v>
      </c>
      <c r="E4175" s="8">
        <f t="shared" si="230"/>
        <v>7026.7857142857138</v>
      </c>
      <c r="F4175" s="8">
        <v>3994</v>
      </c>
      <c r="G4175" s="8">
        <v>0</v>
      </c>
      <c r="H4175" s="8">
        <v>0</v>
      </c>
      <c r="I4175" s="8">
        <v>0</v>
      </c>
      <c r="J4175" s="8">
        <v>0</v>
      </c>
      <c r="K4175" s="8">
        <v>0</v>
      </c>
      <c r="L4175" s="8">
        <v>331</v>
      </c>
      <c r="M4175" s="8">
        <f t="shared" si="229"/>
        <v>11.821428571428571</v>
      </c>
      <c r="N4175" s="8">
        <v>1</v>
      </c>
      <c r="O4175" s="8">
        <v>0</v>
      </c>
      <c r="P4175" s="8">
        <v>0</v>
      </c>
      <c r="Q4175" s="8">
        <v>1960</v>
      </c>
      <c r="R4175" s="8">
        <f t="shared" si="228"/>
        <v>70</v>
      </c>
      <c r="S4175" s="5">
        <v>1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0</v>
      </c>
      <c r="AD4175" s="5">
        <v>0</v>
      </c>
      <c r="AE4175" s="8">
        <v>8464</v>
      </c>
      <c r="AF4175" s="5">
        <v>1</v>
      </c>
    </row>
    <row r="4176" spans="1:32" x14ac:dyDescent="0.25">
      <c r="A4176" s="2">
        <v>2008</v>
      </c>
      <c r="B4176" s="1" t="s">
        <v>29</v>
      </c>
      <c r="C4176" s="8">
        <v>7</v>
      </c>
      <c r="D4176" s="8">
        <v>484</v>
      </c>
      <c r="E4176" s="8">
        <f t="shared" si="230"/>
        <v>5761.9047619047624</v>
      </c>
      <c r="F4176" s="8">
        <v>60</v>
      </c>
      <c r="G4176" s="8">
        <v>0</v>
      </c>
      <c r="H4176" s="8">
        <v>0</v>
      </c>
      <c r="I4176" s="8">
        <v>0</v>
      </c>
      <c r="J4176" s="8">
        <v>0</v>
      </c>
      <c r="K4176" s="8">
        <v>0</v>
      </c>
      <c r="L4176" s="8">
        <v>81</v>
      </c>
      <c r="M4176" s="8">
        <f t="shared" si="229"/>
        <v>11.571428571428571</v>
      </c>
      <c r="N4176" s="8">
        <v>1</v>
      </c>
      <c r="O4176" s="8">
        <v>0</v>
      </c>
      <c r="P4176" s="8">
        <v>0</v>
      </c>
      <c r="Q4176" s="8">
        <v>1856</v>
      </c>
      <c r="R4176" s="8">
        <f t="shared" si="228"/>
        <v>265.14285714285717</v>
      </c>
      <c r="S4176" s="5">
        <v>0</v>
      </c>
      <c r="T4176" s="5">
        <v>0</v>
      </c>
      <c r="U4176" s="5">
        <v>1</v>
      </c>
      <c r="V4176" s="5">
        <v>1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0</v>
      </c>
      <c r="AD4176" s="5">
        <v>0</v>
      </c>
      <c r="AE4176" s="8">
        <v>2615</v>
      </c>
      <c r="AF4176" s="5">
        <v>1</v>
      </c>
    </row>
    <row r="4177" spans="1:32" x14ac:dyDescent="0.25">
      <c r="A4177" s="2">
        <v>2008</v>
      </c>
      <c r="B4177" s="1" t="s">
        <v>29</v>
      </c>
      <c r="C4177" s="8">
        <v>28</v>
      </c>
      <c r="D4177" s="8">
        <v>3281</v>
      </c>
      <c r="E4177" s="8">
        <f t="shared" si="230"/>
        <v>9764.8809523809523</v>
      </c>
      <c r="F4177" s="8">
        <v>450</v>
      </c>
      <c r="G4177" s="8">
        <v>0</v>
      </c>
      <c r="H4177" s="8">
        <v>0</v>
      </c>
      <c r="I4177" s="8">
        <v>0</v>
      </c>
      <c r="J4177" s="8">
        <v>0</v>
      </c>
      <c r="K4177" s="8">
        <v>0</v>
      </c>
      <c r="L4177" s="8">
        <v>580</v>
      </c>
      <c r="M4177" s="8">
        <f t="shared" si="229"/>
        <v>20.714285714285715</v>
      </c>
      <c r="N4177" s="8">
        <v>3</v>
      </c>
      <c r="O4177" s="8">
        <v>0</v>
      </c>
      <c r="P4177" s="8">
        <v>0</v>
      </c>
      <c r="Q4177" s="8">
        <v>78235</v>
      </c>
      <c r="R4177" s="8">
        <f t="shared" si="228"/>
        <v>2794.1071428571427</v>
      </c>
      <c r="S4177" s="5">
        <v>0</v>
      </c>
      <c r="T4177" s="5">
        <v>0</v>
      </c>
      <c r="U4177" s="5">
        <v>1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0</v>
      </c>
      <c r="AD4177" s="5">
        <v>0</v>
      </c>
      <c r="AE4177" s="8">
        <v>24807</v>
      </c>
      <c r="AF4177" s="5">
        <v>1</v>
      </c>
    </row>
    <row r="4178" spans="1:32" x14ac:dyDescent="0.25">
      <c r="A4178" s="2">
        <v>2008</v>
      </c>
      <c r="B4178" s="1" t="s">
        <v>29</v>
      </c>
      <c r="C4178" s="8">
        <v>116</v>
      </c>
      <c r="D4178" s="8">
        <v>9737</v>
      </c>
      <c r="E4178" s="8">
        <f t="shared" si="230"/>
        <v>6994.9712643678167</v>
      </c>
      <c r="F4178" s="8">
        <v>3353</v>
      </c>
      <c r="G4178" s="8">
        <v>660</v>
      </c>
      <c r="H4178" s="8">
        <v>270</v>
      </c>
      <c r="I4178" s="8">
        <v>0</v>
      </c>
      <c r="J4178" s="8">
        <v>0</v>
      </c>
      <c r="K4178" s="8">
        <v>0</v>
      </c>
      <c r="L4178" s="8">
        <v>5032</v>
      </c>
      <c r="M4178" s="8">
        <f t="shared" si="229"/>
        <v>43.379310344827587</v>
      </c>
      <c r="N4178" s="8">
        <v>16</v>
      </c>
      <c r="O4178" s="8">
        <v>3</v>
      </c>
      <c r="P4178" s="8">
        <v>1</v>
      </c>
      <c r="Q4178" s="8">
        <v>24629</v>
      </c>
      <c r="R4178" s="8">
        <f t="shared" ref="R4178:R4241" si="231">IF(C4178&gt;0,Q4178/C4178,0)</f>
        <v>212.31896551724137</v>
      </c>
      <c r="S4178" s="5">
        <v>1</v>
      </c>
      <c r="T4178" s="5">
        <v>1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1</v>
      </c>
      <c r="AA4178" s="5">
        <v>0</v>
      </c>
      <c r="AB4178" s="5">
        <v>0</v>
      </c>
      <c r="AC4178" s="5">
        <v>1</v>
      </c>
      <c r="AD4178" s="5">
        <v>0</v>
      </c>
      <c r="AE4178" s="8">
        <v>27267</v>
      </c>
      <c r="AF4178" s="5">
        <v>1</v>
      </c>
    </row>
    <row r="4179" spans="1:32" x14ac:dyDescent="0.25">
      <c r="A4179" s="2">
        <v>2008</v>
      </c>
      <c r="B4179" s="1" t="s">
        <v>29</v>
      </c>
      <c r="C4179" s="8">
        <v>121</v>
      </c>
      <c r="D4179" s="8">
        <v>7895</v>
      </c>
      <c r="E4179" s="8">
        <f t="shared" si="230"/>
        <v>5437.3278236914603</v>
      </c>
      <c r="F4179" s="8">
        <v>4115</v>
      </c>
      <c r="G4179" s="8">
        <v>1142</v>
      </c>
      <c r="H4179" s="8">
        <v>360</v>
      </c>
      <c r="I4179" s="8">
        <v>0</v>
      </c>
      <c r="J4179" s="8">
        <v>0</v>
      </c>
      <c r="K4179" s="8">
        <v>0</v>
      </c>
      <c r="L4179" s="8">
        <v>5919</v>
      </c>
      <c r="M4179" s="8">
        <f t="shared" si="229"/>
        <v>48.917355371900825</v>
      </c>
      <c r="N4179" s="8">
        <v>26</v>
      </c>
      <c r="O4179" s="8">
        <v>7</v>
      </c>
      <c r="P4179" s="8">
        <v>1</v>
      </c>
      <c r="Q4179" s="8">
        <v>47583</v>
      </c>
      <c r="R4179" s="8">
        <f t="shared" si="231"/>
        <v>393.24793388429754</v>
      </c>
      <c r="S4179" s="5">
        <v>1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1</v>
      </c>
      <c r="AA4179" s="5">
        <v>0</v>
      </c>
      <c r="AB4179" s="5">
        <v>0</v>
      </c>
      <c r="AC4179" s="5">
        <v>1</v>
      </c>
      <c r="AD4179" s="5">
        <v>0</v>
      </c>
      <c r="AE4179" s="8">
        <v>23060</v>
      </c>
      <c r="AF4179" s="5">
        <v>1</v>
      </c>
    </row>
    <row r="4180" spans="1:32" x14ac:dyDescent="0.25">
      <c r="A4180" s="2">
        <v>2008</v>
      </c>
      <c r="B4180" s="1" t="s">
        <v>29</v>
      </c>
      <c r="C4180" s="8">
        <v>194</v>
      </c>
      <c r="D4180" s="8">
        <v>21536</v>
      </c>
      <c r="E4180" s="8">
        <f t="shared" si="230"/>
        <v>9250.8591065292094</v>
      </c>
      <c r="F4180" s="8">
        <v>7867</v>
      </c>
      <c r="G4180" s="8">
        <v>684</v>
      </c>
      <c r="H4180" s="8">
        <v>250</v>
      </c>
      <c r="I4180" s="8">
        <v>0</v>
      </c>
      <c r="J4180" s="8">
        <v>0</v>
      </c>
      <c r="K4180" s="8">
        <v>0</v>
      </c>
      <c r="L4180" s="8">
        <v>10843</v>
      </c>
      <c r="M4180" s="8">
        <f t="shared" si="229"/>
        <v>55.891752577319586</v>
      </c>
      <c r="N4180" s="8">
        <v>23</v>
      </c>
      <c r="O4180" s="8">
        <v>6</v>
      </c>
      <c r="P4180" s="8">
        <v>2</v>
      </c>
      <c r="Q4180" s="8">
        <v>145155</v>
      </c>
      <c r="R4180" s="8">
        <f t="shared" si="231"/>
        <v>748.2216494845361</v>
      </c>
      <c r="S4180" s="5">
        <v>1</v>
      </c>
      <c r="T4180" s="5">
        <v>1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1</v>
      </c>
      <c r="AA4180" s="5">
        <v>0</v>
      </c>
      <c r="AB4180" s="5">
        <v>0</v>
      </c>
      <c r="AC4180" s="5">
        <v>1</v>
      </c>
      <c r="AD4180" s="5">
        <v>0</v>
      </c>
      <c r="AE4180" s="8">
        <v>101773</v>
      </c>
      <c r="AF4180" s="5">
        <v>0</v>
      </c>
    </row>
    <row r="4181" spans="1:32" x14ac:dyDescent="0.25">
      <c r="A4181" s="2">
        <v>2008</v>
      </c>
      <c r="B4181" s="1" t="s">
        <v>29</v>
      </c>
      <c r="C4181" s="8">
        <v>22</v>
      </c>
      <c r="D4181" s="8">
        <v>427</v>
      </c>
      <c r="E4181" s="8">
        <f t="shared" si="230"/>
        <v>1617.4242424242427</v>
      </c>
      <c r="F4181" s="8">
        <v>4299</v>
      </c>
      <c r="G4181" s="8">
        <v>0</v>
      </c>
      <c r="H4181" s="8">
        <v>0</v>
      </c>
      <c r="I4181" s="8">
        <v>0</v>
      </c>
      <c r="J4181" s="8">
        <v>0</v>
      </c>
      <c r="K4181" s="8">
        <v>0</v>
      </c>
      <c r="L4181" s="8">
        <v>820</v>
      </c>
      <c r="M4181" s="8">
        <f t="shared" si="229"/>
        <v>37.272727272727273</v>
      </c>
      <c r="N4181" s="8">
        <v>9</v>
      </c>
      <c r="O4181" s="8">
        <v>0</v>
      </c>
      <c r="P4181" s="8">
        <v>0</v>
      </c>
      <c r="Q4181" s="8">
        <v>8994</v>
      </c>
      <c r="R4181" s="8">
        <f t="shared" si="231"/>
        <v>408.81818181818181</v>
      </c>
      <c r="S4181" s="5">
        <v>0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0</v>
      </c>
      <c r="AD4181" s="5">
        <v>0</v>
      </c>
      <c r="AE4181" s="8">
        <v>52</v>
      </c>
      <c r="AF4181" s="5">
        <v>0</v>
      </c>
    </row>
    <row r="4182" spans="1:32" x14ac:dyDescent="0.25">
      <c r="A4182" s="2">
        <v>2008</v>
      </c>
      <c r="B4182" s="1" t="s">
        <v>30</v>
      </c>
      <c r="C4182" s="8">
        <v>22</v>
      </c>
      <c r="D4182" s="8">
        <v>1170</v>
      </c>
      <c r="E4182" s="8">
        <f t="shared" si="230"/>
        <v>4431.8181818181811</v>
      </c>
      <c r="F4182" s="8">
        <v>4123</v>
      </c>
      <c r="G4182" s="8">
        <v>222</v>
      </c>
      <c r="H4182" s="8">
        <v>110</v>
      </c>
      <c r="I4182" s="8">
        <v>0</v>
      </c>
      <c r="J4182" s="8">
        <v>0</v>
      </c>
      <c r="K4182" s="8">
        <v>0</v>
      </c>
      <c r="L4182" s="8">
        <v>1348</v>
      </c>
      <c r="M4182" s="8">
        <f t="shared" si="229"/>
        <v>61.272727272727273</v>
      </c>
      <c r="N4182" s="8">
        <v>5</v>
      </c>
      <c r="O4182" s="8">
        <v>2</v>
      </c>
      <c r="P4182" s="8">
        <v>0</v>
      </c>
      <c r="Q4182" s="8">
        <v>24127</v>
      </c>
      <c r="R4182" s="8">
        <f t="shared" si="231"/>
        <v>1096.6818181818182</v>
      </c>
      <c r="S4182" s="5">
        <v>1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1</v>
      </c>
      <c r="AA4182" s="5">
        <v>0</v>
      </c>
      <c r="AB4182" s="5">
        <v>0</v>
      </c>
      <c r="AC4182" s="5">
        <v>1</v>
      </c>
      <c r="AD4182" s="5">
        <v>0</v>
      </c>
      <c r="AE4182" s="8">
        <v>7600</v>
      </c>
      <c r="AF4182" s="5">
        <v>0</v>
      </c>
    </row>
    <row r="4183" spans="1:32" x14ac:dyDescent="0.25">
      <c r="A4183" s="2">
        <v>2008</v>
      </c>
      <c r="B4183" s="1" t="s">
        <v>30</v>
      </c>
      <c r="C4183" s="8">
        <v>44</v>
      </c>
      <c r="D4183" s="8">
        <v>3315</v>
      </c>
      <c r="E4183" s="8">
        <f t="shared" si="230"/>
        <v>6278.409090909091</v>
      </c>
      <c r="F4183" s="8">
        <v>2552</v>
      </c>
      <c r="G4183" s="8">
        <v>273</v>
      </c>
      <c r="H4183" s="8">
        <v>100</v>
      </c>
      <c r="I4183" s="8">
        <v>0</v>
      </c>
      <c r="J4183" s="8">
        <v>0</v>
      </c>
      <c r="K4183" s="8">
        <v>0</v>
      </c>
      <c r="L4183" s="8">
        <v>2696</v>
      </c>
      <c r="M4183" s="8">
        <f t="shared" si="229"/>
        <v>61.272727272727273</v>
      </c>
      <c r="N4183" s="8">
        <v>7</v>
      </c>
      <c r="O4183" s="8">
        <v>3</v>
      </c>
      <c r="P4183" s="8">
        <v>0</v>
      </c>
      <c r="Q4183" s="8">
        <v>4075</v>
      </c>
      <c r="R4183" s="8">
        <f t="shared" si="231"/>
        <v>92.61363636363636</v>
      </c>
      <c r="S4183" s="5">
        <v>1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1</v>
      </c>
      <c r="AA4183" s="5">
        <v>0</v>
      </c>
      <c r="AB4183" s="5">
        <v>0</v>
      </c>
      <c r="AC4183" s="5">
        <v>1</v>
      </c>
      <c r="AD4183" s="5">
        <v>0</v>
      </c>
      <c r="AE4183" s="8">
        <v>10535</v>
      </c>
      <c r="AF4183" s="5">
        <v>1</v>
      </c>
    </row>
    <row r="4184" spans="1:32" x14ac:dyDescent="0.25">
      <c r="A4184" s="2">
        <v>2008</v>
      </c>
      <c r="B4184" s="1" t="s">
        <v>31</v>
      </c>
      <c r="C4184" s="8">
        <v>94</v>
      </c>
      <c r="D4184" s="8">
        <v>7241</v>
      </c>
      <c r="E4184" s="8">
        <f t="shared" si="230"/>
        <v>6419.3262411347523</v>
      </c>
      <c r="F4184" s="8">
        <v>3800</v>
      </c>
      <c r="G4184" s="8">
        <v>487</v>
      </c>
      <c r="H4184" s="8">
        <v>128</v>
      </c>
      <c r="I4184" s="8">
        <v>40</v>
      </c>
      <c r="J4184" s="8">
        <v>0</v>
      </c>
      <c r="K4184" s="8">
        <v>0</v>
      </c>
      <c r="L4184" s="8">
        <v>2925</v>
      </c>
      <c r="M4184" s="8">
        <f t="shared" si="229"/>
        <v>31.117021276595743</v>
      </c>
      <c r="N4184" s="8">
        <v>8</v>
      </c>
      <c r="O4184" s="8">
        <v>3</v>
      </c>
      <c r="P4184" s="8">
        <v>0</v>
      </c>
      <c r="Q4184" s="8">
        <v>29708</v>
      </c>
      <c r="R4184" s="8">
        <f t="shared" si="231"/>
        <v>316.04255319148939</v>
      </c>
      <c r="S4184" s="5">
        <v>1</v>
      </c>
      <c r="T4184" s="5">
        <v>0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  <c r="Z4184" s="5">
        <v>1</v>
      </c>
      <c r="AA4184" s="5">
        <v>1</v>
      </c>
      <c r="AB4184" s="5">
        <v>0</v>
      </c>
      <c r="AC4184" s="5">
        <v>1</v>
      </c>
      <c r="AD4184" s="5">
        <v>0</v>
      </c>
      <c r="AE4184" s="8">
        <v>25035</v>
      </c>
      <c r="AF4184" s="5">
        <v>1</v>
      </c>
    </row>
    <row r="4185" spans="1:32" x14ac:dyDescent="0.25">
      <c r="A4185" s="2">
        <v>2008</v>
      </c>
      <c r="B4185" s="1" t="s">
        <v>31</v>
      </c>
      <c r="C4185" s="8">
        <v>228</v>
      </c>
      <c r="D4185" s="8">
        <v>14962</v>
      </c>
      <c r="E4185" s="8">
        <f t="shared" si="230"/>
        <v>5468.5672514619882</v>
      </c>
      <c r="F4185" s="8">
        <v>3606</v>
      </c>
      <c r="G4185" s="8">
        <v>1190</v>
      </c>
      <c r="H4185" s="8">
        <v>363</v>
      </c>
      <c r="I4185" s="8">
        <v>22</v>
      </c>
      <c r="J4185" s="8">
        <v>0</v>
      </c>
      <c r="K4185" s="8">
        <v>0</v>
      </c>
      <c r="L4185" s="8">
        <v>9098</v>
      </c>
      <c r="M4185" s="8">
        <f t="shared" si="229"/>
        <v>39.903508771929822</v>
      </c>
      <c r="N4185" s="8">
        <v>21</v>
      </c>
      <c r="O4185" s="8">
        <v>8</v>
      </c>
      <c r="P4185" s="8">
        <v>0</v>
      </c>
      <c r="Q4185" s="8">
        <v>74668</v>
      </c>
      <c r="R4185" s="8">
        <f t="shared" si="231"/>
        <v>327.49122807017545</v>
      </c>
      <c r="S4185" s="5">
        <v>1</v>
      </c>
      <c r="T4185" s="5">
        <v>0</v>
      </c>
      <c r="U4185" s="5">
        <v>1</v>
      </c>
      <c r="V4185" s="5">
        <v>0</v>
      </c>
      <c r="W4185" s="5">
        <v>0</v>
      </c>
      <c r="X4185" s="5">
        <v>0</v>
      </c>
      <c r="Y4185" s="5">
        <v>0</v>
      </c>
      <c r="Z4185" s="5">
        <v>1</v>
      </c>
      <c r="AA4185" s="5">
        <v>1</v>
      </c>
      <c r="AB4185" s="5">
        <v>0</v>
      </c>
      <c r="AC4185" s="5">
        <v>1</v>
      </c>
      <c r="AD4185" s="5">
        <v>0</v>
      </c>
      <c r="AE4185" s="8">
        <v>48406</v>
      </c>
      <c r="AF4185" s="5">
        <v>0</v>
      </c>
    </row>
    <row r="4186" spans="1:32" x14ac:dyDescent="0.25">
      <c r="A4186" s="2">
        <v>2008</v>
      </c>
      <c r="B4186" s="1" t="s">
        <v>30</v>
      </c>
      <c r="C4186" s="8">
        <v>15</v>
      </c>
      <c r="D4186" s="8">
        <v>549</v>
      </c>
      <c r="E4186" s="8">
        <f t="shared" si="230"/>
        <v>3050</v>
      </c>
      <c r="F4186" s="8">
        <v>6214</v>
      </c>
      <c r="G4186" s="8">
        <v>12</v>
      </c>
      <c r="H4186" s="8">
        <v>12</v>
      </c>
      <c r="I4186" s="8">
        <v>0</v>
      </c>
      <c r="J4186" s="8">
        <v>0</v>
      </c>
      <c r="K4186" s="8">
        <v>0</v>
      </c>
      <c r="L4186" s="8">
        <v>90</v>
      </c>
      <c r="M4186" s="8">
        <f t="shared" si="229"/>
        <v>6</v>
      </c>
      <c r="N4186" s="8">
        <v>1</v>
      </c>
      <c r="O4186" s="8">
        <v>0</v>
      </c>
      <c r="P4186" s="8">
        <v>0</v>
      </c>
      <c r="Q4186" s="8">
        <v>13120</v>
      </c>
      <c r="R4186" s="8">
        <f t="shared" si="231"/>
        <v>874.66666666666663</v>
      </c>
      <c r="S4186" s="5">
        <v>0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1</v>
      </c>
      <c r="AA4186" s="5">
        <v>0</v>
      </c>
      <c r="AB4186" s="5">
        <v>0</v>
      </c>
      <c r="AC4186" s="5">
        <v>1</v>
      </c>
      <c r="AD4186" s="5">
        <v>0</v>
      </c>
      <c r="AE4186" s="8">
        <v>1620</v>
      </c>
      <c r="AF4186" s="5">
        <v>0</v>
      </c>
    </row>
    <row r="4187" spans="1:32" x14ac:dyDescent="0.25">
      <c r="A4187" s="2">
        <v>2008</v>
      </c>
      <c r="B4187" s="1" t="s">
        <v>30</v>
      </c>
      <c r="C4187" s="8">
        <v>12</v>
      </c>
      <c r="D4187" s="8">
        <v>778</v>
      </c>
      <c r="E4187" s="8">
        <f t="shared" si="230"/>
        <v>5402.7777777777774</v>
      </c>
      <c r="F4187" s="8">
        <v>943</v>
      </c>
      <c r="G4187" s="8">
        <v>0</v>
      </c>
      <c r="H4187" s="8">
        <v>0</v>
      </c>
      <c r="I4187" s="8">
        <v>5</v>
      </c>
      <c r="J4187" s="8">
        <v>0</v>
      </c>
      <c r="K4187" s="8">
        <v>0</v>
      </c>
      <c r="L4187" s="8">
        <v>2448</v>
      </c>
      <c r="M4187" s="8">
        <f t="shared" si="229"/>
        <v>204</v>
      </c>
      <c r="N4187" s="8">
        <v>5</v>
      </c>
      <c r="O4187" s="8">
        <v>0</v>
      </c>
      <c r="P4187" s="8">
        <v>0</v>
      </c>
      <c r="Q4187" s="8">
        <v>5144</v>
      </c>
      <c r="R4187" s="8">
        <f t="shared" si="231"/>
        <v>428.66666666666669</v>
      </c>
      <c r="S4187" s="5">
        <v>1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1</v>
      </c>
      <c r="AB4187" s="5">
        <v>0</v>
      </c>
      <c r="AC4187" s="5">
        <v>0</v>
      </c>
      <c r="AD4187" s="5">
        <v>0</v>
      </c>
      <c r="AE4187" s="8">
        <v>2712</v>
      </c>
      <c r="AF4187" s="5">
        <v>1</v>
      </c>
    </row>
    <row r="4188" spans="1:32" x14ac:dyDescent="0.25">
      <c r="A4188" s="2">
        <v>2008</v>
      </c>
      <c r="B4188" s="1" t="s">
        <v>37</v>
      </c>
      <c r="C4188" s="8">
        <v>3</v>
      </c>
      <c r="D4188" s="8">
        <v>463</v>
      </c>
      <c r="E4188" s="8">
        <f t="shared" si="230"/>
        <v>12861.111111111111</v>
      </c>
      <c r="F4188" s="8">
        <v>2671</v>
      </c>
      <c r="G4188" s="8">
        <v>0</v>
      </c>
      <c r="H4188" s="8">
        <v>0</v>
      </c>
      <c r="I4188" s="8">
        <v>0</v>
      </c>
      <c r="J4188" s="8">
        <v>0</v>
      </c>
      <c r="K4188" s="8">
        <v>0</v>
      </c>
      <c r="L4188" s="8">
        <v>6902</v>
      </c>
      <c r="M4188" s="8">
        <f t="shared" si="229"/>
        <v>2300.6666666666665</v>
      </c>
      <c r="N4188" s="8">
        <v>19</v>
      </c>
      <c r="O4188" s="8">
        <v>5</v>
      </c>
      <c r="P4188" s="8">
        <v>1</v>
      </c>
      <c r="Q4188" s="8">
        <v>33295</v>
      </c>
      <c r="R4188" s="8">
        <f t="shared" si="231"/>
        <v>11098.333333333334</v>
      </c>
      <c r="S4188" s="5">
        <v>0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0</v>
      </c>
      <c r="AD4188" s="5">
        <v>0</v>
      </c>
      <c r="AE4188" s="8">
        <v>15116</v>
      </c>
      <c r="AF4188" s="5">
        <v>0</v>
      </c>
    </row>
    <row r="4189" spans="1:32" x14ac:dyDescent="0.25">
      <c r="A4189" s="2">
        <v>2008</v>
      </c>
      <c r="B4189" s="1" t="s">
        <v>31</v>
      </c>
      <c r="C4189" s="8">
        <v>134</v>
      </c>
      <c r="D4189" s="8">
        <v>10029</v>
      </c>
      <c r="E4189" s="8">
        <f t="shared" si="230"/>
        <v>6236.940298507463</v>
      </c>
      <c r="F4189" s="8">
        <v>0</v>
      </c>
      <c r="G4189" s="8">
        <v>665</v>
      </c>
      <c r="H4189" s="8">
        <v>300</v>
      </c>
      <c r="I4189" s="8">
        <v>0</v>
      </c>
      <c r="J4189" s="8">
        <v>0</v>
      </c>
      <c r="K4189" s="8">
        <v>0</v>
      </c>
      <c r="L4189" s="8">
        <v>944</v>
      </c>
      <c r="M4189" s="8">
        <f t="shared" si="229"/>
        <v>7.044776119402985</v>
      </c>
      <c r="N4189" s="8">
        <v>2</v>
      </c>
      <c r="O4189" s="8">
        <v>1</v>
      </c>
      <c r="P4189" s="8">
        <v>1</v>
      </c>
      <c r="Q4189" s="8">
        <v>22650</v>
      </c>
      <c r="R4189" s="8">
        <f t="shared" si="231"/>
        <v>169.02985074626866</v>
      </c>
      <c r="S4189" s="5">
        <v>1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1</v>
      </c>
      <c r="AA4189" s="5">
        <v>0</v>
      </c>
      <c r="AB4189" s="5">
        <v>0</v>
      </c>
      <c r="AC4189" s="5">
        <v>1</v>
      </c>
      <c r="AD4189" s="5">
        <v>0</v>
      </c>
      <c r="AE4189" s="8">
        <v>30612</v>
      </c>
      <c r="AF4189" s="5">
        <v>0</v>
      </c>
    </row>
    <row r="4190" spans="1:32" x14ac:dyDescent="0.25">
      <c r="A4190" s="2">
        <v>2008</v>
      </c>
      <c r="B4190" s="1" t="s">
        <v>36</v>
      </c>
      <c r="C4190" s="8">
        <v>35</v>
      </c>
      <c r="D4190" s="8">
        <v>2017</v>
      </c>
      <c r="E4190" s="8">
        <f>IF(C4190&gt;0,D4190/C4190*1000/12,0)</f>
        <v>4802.3809523809523</v>
      </c>
      <c r="F4190" s="8">
        <v>6020</v>
      </c>
      <c r="G4190" s="8">
        <v>0</v>
      </c>
      <c r="H4190" s="8">
        <v>0</v>
      </c>
      <c r="I4190" s="8">
        <v>0</v>
      </c>
      <c r="J4190" s="8">
        <v>0</v>
      </c>
      <c r="K4190" s="8">
        <v>0</v>
      </c>
      <c r="L4190" s="8">
        <v>2150</v>
      </c>
      <c r="M4190" s="8">
        <f t="shared" si="229"/>
        <v>61.428571428571431</v>
      </c>
      <c r="N4190" s="8">
        <v>7</v>
      </c>
      <c r="O4190" s="8">
        <v>6</v>
      </c>
      <c r="P4190" s="8">
        <v>0</v>
      </c>
      <c r="Q4190" s="8">
        <v>3340</v>
      </c>
      <c r="R4190" s="8">
        <f t="shared" si="231"/>
        <v>95.428571428571431</v>
      </c>
      <c r="S4190" s="5">
        <v>1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0</v>
      </c>
      <c r="AD4190" s="5">
        <v>0</v>
      </c>
      <c r="AE4190" s="8">
        <v>7684</v>
      </c>
      <c r="AF4190" s="5">
        <v>0</v>
      </c>
    </row>
    <row r="4191" spans="1:32" x14ac:dyDescent="0.25">
      <c r="A4191" s="2">
        <v>2008</v>
      </c>
      <c r="B4191" s="1" t="s">
        <v>36</v>
      </c>
      <c r="C4191" s="8">
        <v>49</v>
      </c>
      <c r="D4191" s="8">
        <v>2209</v>
      </c>
      <c r="E4191" s="8">
        <f t="shared" ref="E4191:E4197" si="232">IF(C4191&gt;0,D4191/C4191*1000/12,0)</f>
        <v>3756.8027210884356</v>
      </c>
      <c r="F4191" s="8">
        <v>0</v>
      </c>
      <c r="G4191" s="8">
        <v>673</v>
      </c>
      <c r="H4191" s="8">
        <v>355</v>
      </c>
      <c r="I4191" s="8">
        <v>0</v>
      </c>
      <c r="J4191" s="8">
        <v>0</v>
      </c>
      <c r="K4191" s="8">
        <v>0</v>
      </c>
      <c r="L4191" s="8">
        <v>980</v>
      </c>
      <c r="M4191" s="8">
        <f t="shared" si="229"/>
        <v>20</v>
      </c>
      <c r="N4191" s="8">
        <v>11</v>
      </c>
      <c r="O4191" s="8">
        <v>0</v>
      </c>
      <c r="P4191" s="8">
        <v>1</v>
      </c>
      <c r="Q4191" s="8">
        <v>12171</v>
      </c>
      <c r="R4191" s="8">
        <f t="shared" si="231"/>
        <v>248.38775510204081</v>
      </c>
      <c r="S4191" s="5">
        <v>0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1</v>
      </c>
      <c r="AA4191" s="5">
        <v>0</v>
      </c>
      <c r="AB4191" s="5">
        <v>0</v>
      </c>
      <c r="AC4191" s="5">
        <v>1</v>
      </c>
      <c r="AD4191" s="5">
        <v>0</v>
      </c>
      <c r="AE4191" s="8">
        <v>15971</v>
      </c>
      <c r="AF4191" s="5">
        <v>0</v>
      </c>
    </row>
    <row r="4192" spans="1:32" x14ac:dyDescent="0.25">
      <c r="A4192" s="2">
        <v>2008</v>
      </c>
      <c r="B4192" s="1" t="s">
        <v>30</v>
      </c>
      <c r="C4192" s="8">
        <v>85</v>
      </c>
      <c r="D4192" s="8">
        <v>5604</v>
      </c>
      <c r="E4192" s="8">
        <f t="shared" si="232"/>
        <v>5494.1176470588225</v>
      </c>
      <c r="F4192" s="8">
        <v>4887</v>
      </c>
      <c r="G4192" s="8">
        <v>700</v>
      </c>
      <c r="H4192" s="8">
        <v>250</v>
      </c>
      <c r="I4192" s="8">
        <v>0</v>
      </c>
      <c r="J4192" s="8">
        <v>0</v>
      </c>
      <c r="K4192" s="8">
        <v>0</v>
      </c>
      <c r="L4192" s="8">
        <v>5910</v>
      </c>
      <c r="M4192" s="8">
        <f t="shared" si="229"/>
        <v>69.529411764705884</v>
      </c>
      <c r="N4192" s="8">
        <v>17</v>
      </c>
      <c r="O4192" s="8">
        <v>5</v>
      </c>
      <c r="P4192" s="8">
        <v>1</v>
      </c>
      <c r="Q4192" s="8">
        <v>36923</v>
      </c>
      <c r="R4192" s="8">
        <f t="shared" si="231"/>
        <v>434.38823529411764</v>
      </c>
      <c r="S4192" s="5">
        <v>1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1</v>
      </c>
      <c r="AA4192" s="5">
        <v>0</v>
      </c>
      <c r="AB4192" s="5">
        <v>0</v>
      </c>
      <c r="AC4192" s="5">
        <v>1</v>
      </c>
      <c r="AD4192" s="5">
        <v>0</v>
      </c>
      <c r="AE4192" s="8">
        <v>15607</v>
      </c>
      <c r="AF4192" s="5">
        <v>0</v>
      </c>
    </row>
    <row r="4193" spans="1:32" x14ac:dyDescent="0.25">
      <c r="A4193" s="2">
        <v>2008</v>
      </c>
      <c r="B4193" s="1" t="s">
        <v>30</v>
      </c>
      <c r="C4193" s="8">
        <v>2</v>
      </c>
      <c r="D4193" s="8">
        <v>4</v>
      </c>
      <c r="E4193" s="8">
        <f t="shared" si="232"/>
        <v>166.66666666666666</v>
      </c>
      <c r="F4193" s="8">
        <v>0</v>
      </c>
      <c r="G4193" s="8">
        <v>3</v>
      </c>
      <c r="H4193" s="8">
        <v>3</v>
      </c>
      <c r="I4193" s="8">
        <v>0</v>
      </c>
      <c r="J4193" s="8">
        <v>0</v>
      </c>
      <c r="K4193" s="8">
        <v>0</v>
      </c>
      <c r="L4193" s="8">
        <v>400</v>
      </c>
      <c r="M4193" s="8">
        <f t="shared" si="229"/>
        <v>200</v>
      </c>
      <c r="N4193" s="8">
        <v>0</v>
      </c>
      <c r="O4193" s="8">
        <v>0</v>
      </c>
      <c r="P4193" s="8">
        <v>0</v>
      </c>
      <c r="Q4193" s="8">
        <v>17943</v>
      </c>
      <c r="R4193" s="8">
        <f t="shared" si="231"/>
        <v>8971.5</v>
      </c>
      <c r="S4193" s="5">
        <v>0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1</v>
      </c>
      <c r="AD4193" s="5">
        <v>0</v>
      </c>
      <c r="AE4193" s="8">
        <v>333</v>
      </c>
      <c r="AF4193" s="5">
        <v>0</v>
      </c>
    </row>
    <row r="4194" spans="1:32" x14ac:dyDescent="0.25">
      <c r="A4194" s="2">
        <v>2008</v>
      </c>
      <c r="B4194" s="1" t="s">
        <v>36</v>
      </c>
      <c r="C4194" s="8">
        <v>81</v>
      </c>
      <c r="D4194" s="8">
        <v>5016</v>
      </c>
      <c r="E4194" s="8">
        <f t="shared" si="232"/>
        <v>5160.4938271604942</v>
      </c>
      <c r="F4194" s="8">
        <v>7774</v>
      </c>
      <c r="G4194" s="8">
        <v>778</v>
      </c>
      <c r="H4194" s="8">
        <v>384</v>
      </c>
      <c r="I4194" s="8">
        <v>0</v>
      </c>
      <c r="J4194" s="8">
        <v>0</v>
      </c>
      <c r="K4194" s="8">
        <v>0</v>
      </c>
      <c r="L4194" s="8">
        <v>9287</v>
      </c>
      <c r="M4194" s="8">
        <f t="shared" si="229"/>
        <v>114.65432098765432</v>
      </c>
      <c r="N4194" s="8">
        <v>25</v>
      </c>
      <c r="O4194" s="8">
        <v>8</v>
      </c>
      <c r="P4194" s="8">
        <v>4</v>
      </c>
      <c r="Q4194" s="8">
        <v>24832</v>
      </c>
      <c r="R4194" s="8">
        <f t="shared" si="231"/>
        <v>306.5679012345679</v>
      </c>
      <c r="S4194" s="5">
        <v>1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1</v>
      </c>
      <c r="AA4194" s="5">
        <v>0</v>
      </c>
      <c r="AB4194" s="5">
        <v>0</v>
      </c>
      <c r="AC4194" s="5">
        <v>1</v>
      </c>
      <c r="AD4194" s="5">
        <v>0</v>
      </c>
      <c r="AE4194" s="8">
        <v>14660</v>
      </c>
      <c r="AF4194" s="5">
        <v>1</v>
      </c>
    </row>
    <row r="4195" spans="1:32" x14ac:dyDescent="0.25">
      <c r="A4195" s="2">
        <v>2008</v>
      </c>
      <c r="B4195" s="1" t="s">
        <v>31</v>
      </c>
      <c r="C4195" s="8">
        <v>31</v>
      </c>
      <c r="D4195" s="8">
        <v>3825</v>
      </c>
      <c r="E4195" s="8">
        <f t="shared" si="232"/>
        <v>10282.258064516129</v>
      </c>
      <c r="F4195" s="8">
        <v>1566</v>
      </c>
      <c r="G4195" s="8">
        <v>0</v>
      </c>
      <c r="H4195" s="8">
        <v>0</v>
      </c>
      <c r="I4195" s="8">
        <v>0</v>
      </c>
      <c r="J4195" s="8">
        <v>0</v>
      </c>
      <c r="K4195" s="8">
        <v>0</v>
      </c>
      <c r="L4195" s="8">
        <v>1500</v>
      </c>
      <c r="M4195" s="8">
        <f t="shared" si="229"/>
        <v>48.387096774193552</v>
      </c>
      <c r="N4195" s="8">
        <v>13</v>
      </c>
      <c r="O4195" s="8">
        <v>6</v>
      </c>
      <c r="P4195" s="8">
        <v>0</v>
      </c>
      <c r="Q4195" s="8">
        <v>86698</v>
      </c>
      <c r="R4195" s="8">
        <f t="shared" si="231"/>
        <v>2796.7096774193546</v>
      </c>
      <c r="S4195" s="5">
        <v>1</v>
      </c>
      <c r="T4195" s="5">
        <v>0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  <c r="Z4195" s="5">
        <v>0</v>
      </c>
      <c r="AA4195" s="5">
        <v>0</v>
      </c>
      <c r="AB4195" s="5">
        <v>0</v>
      </c>
      <c r="AC4195" s="5">
        <v>0</v>
      </c>
      <c r="AD4195" s="5">
        <v>0</v>
      </c>
      <c r="AE4195" s="8">
        <v>14051</v>
      </c>
      <c r="AF4195" s="5">
        <v>1</v>
      </c>
    </row>
    <row r="4196" spans="1:32" x14ac:dyDescent="0.25">
      <c r="A4196" s="2">
        <v>2008</v>
      </c>
      <c r="B4196" s="1" t="s">
        <v>31</v>
      </c>
      <c r="C4196" s="8">
        <v>238</v>
      </c>
      <c r="D4196" s="8">
        <v>23041</v>
      </c>
      <c r="E4196" s="8">
        <f t="shared" si="232"/>
        <v>8067.5770308123247</v>
      </c>
      <c r="F4196" s="8">
        <v>9690</v>
      </c>
      <c r="G4196" s="8">
        <v>1941</v>
      </c>
      <c r="H4196" s="8">
        <v>1000</v>
      </c>
      <c r="I4196" s="8">
        <v>0</v>
      </c>
      <c r="J4196" s="8">
        <v>0</v>
      </c>
      <c r="K4196" s="8">
        <v>0</v>
      </c>
      <c r="L4196" s="8">
        <v>18640</v>
      </c>
      <c r="M4196" s="8">
        <f t="shared" si="229"/>
        <v>78.319327731092443</v>
      </c>
      <c r="N4196" s="8">
        <v>46</v>
      </c>
      <c r="O4196" s="8">
        <v>15</v>
      </c>
      <c r="P4196" s="8">
        <v>8</v>
      </c>
      <c r="Q4196" s="8">
        <v>159636</v>
      </c>
      <c r="R4196" s="8">
        <f t="shared" si="231"/>
        <v>670.73949579831935</v>
      </c>
      <c r="S4196" s="5">
        <v>1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1</v>
      </c>
      <c r="AA4196" s="5">
        <v>0</v>
      </c>
      <c r="AB4196" s="5">
        <v>0</v>
      </c>
      <c r="AC4196" s="5">
        <v>1</v>
      </c>
      <c r="AD4196" s="5">
        <v>0</v>
      </c>
      <c r="AE4196" s="8">
        <v>56948</v>
      </c>
      <c r="AF4196" s="5">
        <v>0</v>
      </c>
    </row>
    <row r="4197" spans="1:32" x14ac:dyDescent="0.25">
      <c r="A4197" s="2">
        <v>2008</v>
      </c>
      <c r="B4197" s="1" t="s">
        <v>29</v>
      </c>
      <c r="C4197" s="8">
        <v>44</v>
      </c>
      <c r="D4197" s="8">
        <v>3978</v>
      </c>
      <c r="E4197" s="8">
        <f t="shared" si="232"/>
        <v>7534.090909090909</v>
      </c>
      <c r="F4197" s="8">
        <v>151</v>
      </c>
      <c r="G4197" s="8">
        <v>184</v>
      </c>
      <c r="H4197" s="8">
        <v>75</v>
      </c>
      <c r="I4197" s="8">
        <v>0</v>
      </c>
      <c r="J4197" s="8">
        <v>0</v>
      </c>
      <c r="K4197" s="8">
        <v>0</v>
      </c>
      <c r="L4197" s="8">
        <v>1627</v>
      </c>
      <c r="M4197" s="8">
        <f t="shared" si="229"/>
        <v>36.977272727272727</v>
      </c>
      <c r="N4197" s="8">
        <v>7</v>
      </c>
      <c r="O4197" s="8">
        <v>2</v>
      </c>
      <c r="P4197" s="8">
        <v>2</v>
      </c>
      <c r="Q4197" s="8">
        <v>27705</v>
      </c>
      <c r="R4197" s="8">
        <f t="shared" si="231"/>
        <v>629.65909090909088</v>
      </c>
      <c r="S4197" s="5">
        <v>1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1</v>
      </c>
      <c r="AA4197" s="5">
        <v>0</v>
      </c>
      <c r="AB4197" s="5">
        <v>0</v>
      </c>
      <c r="AC4197" s="5">
        <v>1</v>
      </c>
      <c r="AD4197" s="5">
        <v>0</v>
      </c>
      <c r="AE4197" s="8">
        <v>7921</v>
      </c>
      <c r="AF4197" s="5">
        <v>1</v>
      </c>
    </row>
    <row r="4198" spans="1:32" x14ac:dyDescent="0.25">
      <c r="A4198" s="2">
        <v>2008</v>
      </c>
      <c r="B4198" s="1" t="s">
        <v>31</v>
      </c>
      <c r="C4198" s="8">
        <v>19</v>
      </c>
      <c r="D4198" s="8">
        <v>1792</v>
      </c>
      <c r="E4198" s="8">
        <f t="shared" ref="E4198:E4208" si="233">IF(C4198&gt;0,D4198/C4198*1000/12,0)</f>
        <v>7859.6491228070163</v>
      </c>
      <c r="F4198" s="8">
        <v>1225</v>
      </c>
      <c r="G4198" s="8">
        <v>0</v>
      </c>
      <c r="H4198" s="8">
        <v>0</v>
      </c>
      <c r="I4198" s="8">
        <v>0</v>
      </c>
      <c r="J4198" s="8">
        <v>0</v>
      </c>
      <c r="K4198" s="8">
        <v>0</v>
      </c>
      <c r="L4198" s="8">
        <v>831</v>
      </c>
      <c r="M4198" s="8">
        <f t="shared" si="229"/>
        <v>43.736842105263158</v>
      </c>
      <c r="N4198" s="8">
        <v>3</v>
      </c>
      <c r="O4198" s="8">
        <v>1</v>
      </c>
      <c r="P4198" s="8">
        <v>0</v>
      </c>
      <c r="Q4198" s="8">
        <v>18832</v>
      </c>
      <c r="R4198" s="8">
        <f t="shared" si="231"/>
        <v>991.15789473684208</v>
      </c>
      <c r="S4198" s="5">
        <v>1</v>
      </c>
      <c r="T4198" s="5">
        <v>0</v>
      </c>
      <c r="U4198" s="5">
        <v>1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8">
        <v>2946</v>
      </c>
      <c r="AF4198" s="5">
        <v>0</v>
      </c>
    </row>
    <row r="4199" spans="1:32" x14ac:dyDescent="0.25">
      <c r="A4199" s="2">
        <v>2008</v>
      </c>
      <c r="B4199" s="1" t="s">
        <v>29</v>
      </c>
      <c r="C4199" s="8">
        <v>16</v>
      </c>
      <c r="D4199" s="8">
        <v>1291</v>
      </c>
      <c r="E4199" s="8">
        <f t="shared" si="233"/>
        <v>6723.958333333333</v>
      </c>
      <c r="F4199" s="8">
        <v>880</v>
      </c>
      <c r="G4199" s="8">
        <v>0</v>
      </c>
      <c r="H4199" s="8">
        <v>0</v>
      </c>
      <c r="I4199" s="8">
        <v>0</v>
      </c>
      <c r="J4199" s="8">
        <v>0</v>
      </c>
      <c r="K4199" s="8">
        <v>0</v>
      </c>
      <c r="L4199" s="8">
        <v>105</v>
      </c>
      <c r="M4199" s="8">
        <f t="shared" si="229"/>
        <v>6.5625</v>
      </c>
      <c r="N4199" s="8">
        <v>1</v>
      </c>
      <c r="O4199" s="8">
        <v>0</v>
      </c>
      <c r="P4199" s="8">
        <v>0</v>
      </c>
      <c r="Q4199" s="8">
        <v>1635</v>
      </c>
      <c r="R4199" s="8">
        <f t="shared" si="231"/>
        <v>102.1875</v>
      </c>
      <c r="S4199" s="5">
        <v>0</v>
      </c>
      <c r="T4199" s="5">
        <v>0</v>
      </c>
      <c r="U4199" s="5">
        <v>1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0</v>
      </c>
      <c r="AC4199" s="5">
        <v>0</v>
      </c>
      <c r="AD4199" s="5">
        <v>0</v>
      </c>
      <c r="AE4199" s="8">
        <v>481</v>
      </c>
      <c r="AF4199" s="5">
        <v>1</v>
      </c>
    </row>
    <row r="4200" spans="1:32" x14ac:dyDescent="0.25">
      <c r="A4200" s="2">
        <v>2008</v>
      </c>
      <c r="B4200" s="1" t="s">
        <v>29</v>
      </c>
      <c r="C4200" s="8">
        <v>152</v>
      </c>
      <c r="D4200" s="8">
        <v>13604</v>
      </c>
      <c r="E4200" s="8">
        <f t="shared" si="233"/>
        <v>7458.333333333333</v>
      </c>
      <c r="F4200" s="8">
        <v>2648</v>
      </c>
      <c r="G4200" s="8">
        <v>999</v>
      </c>
      <c r="H4200" s="8">
        <v>456</v>
      </c>
      <c r="I4200" s="8">
        <v>0</v>
      </c>
      <c r="J4200" s="8">
        <v>0</v>
      </c>
      <c r="K4200" s="8">
        <v>0</v>
      </c>
      <c r="L4200" s="8">
        <v>130</v>
      </c>
      <c r="M4200" s="8">
        <f t="shared" si="229"/>
        <v>0.85526315789473684</v>
      </c>
      <c r="N4200" s="8">
        <v>1</v>
      </c>
      <c r="O4200" s="8">
        <v>0</v>
      </c>
      <c r="P4200" s="8">
        <v>0</v>
      </c>
      <c r="Q4200" s="8">
        <v>20373</v>
      </c>
      <c r="R4200" s="8">
        <f t="shared" si="231"/>
        <v>134.03289473684211</v>
      </c>
      <c r="S4200" s="5">
        <v>0</v>
      </c>
      <c r="T4200" s="5">
        <v>0</v>
      </c>
      <c r="U4200" s="5">
        <v>1</v>
      </c>
      <c r="V4200" s="5">
        <v>0</v>
      </c>
      <c r="W4200" s="5">
        <v>0</v>
      </c>
      <c r="X4200" s="5">
        <v>0</v>
      </c>
      <c r="Y4200" s="5">
        <v>0</v>
      </c>
      <c r="Z4200" s="5">
        <v>1</v>
      </c>
      <c r="AA4200" s="5">
        <v>0</v>
      </c>
      <c r="AB4200" s="5">
        <v>0</v>
      </c>
      <c r="AC4200" s="5">
        <v>1</v>
      </c>
      <c r="AD4200" s="5">
        <v>0</v>
      </c>
      <c r="AE4200" s="8">
        <v>39495</v>
      </c>
      <c r="AF4200" s="5">
        <v>1</v>
      </c>
    </row>
    <row r="4201" spans="1:32" x14ac:dyDescent="0.25">
      <c r="A4201" s="2">
        <v>2008</v>
      </c>
      <c r="B4201" s="1" t="s">
        <v>30</v>
      </c>
      <c r="C4201" s="8">
        <v>37</v>
      </c>
      <c r="D4201" s="8">
        <v>2457</v>
      </c>
      <c r="E4201" s="8">
        <f t="shared" si="233"/>
        <v>5533.7837837837833</v>
      </c>
      <c r="F4201" s="8">
        <v>3495</v>
      </c>
      <c r="G4201" s="8">
        <v>181</v>
      </c>
      <c r="H4201" s="8">
        <v>97</v>
      </c>
      <c r="I4201" s="8">
        <v>0</v>
      </c>
      <c r="J4201" s="8">
        <v>0</v>
      </c>
      <c r="K4201" s="8">
        <v>0</v>
      </c>
      <c r="L4201" s="8">
        <v>5074</v>
      </c>
      <c r="M4201" s="8">
        <f t="shared" si="229"/>
        <v>137.13513513513513</v>
      </c>
      <c r="N4201" s="8">
        <v>14</v>
      </c>
      <c r="O4201" s="8">
        <v>2</v>
      </c>
      <c r="P4201" s="8">
        <v>2</v>
      </c>
      <c r="Q4201" s="8">
        <v>21878</v>
      </c>
      <c r="R4201" s="8">
        <f t="shared" si="231"/>
        <v>591.29729729729729</v>
      </c>
      <c r="S4201" s="5">
        <v>1</v>
      </c>
      <c r="T4201" s="5">
        <v>0</v>
      </c>
      <c r="U4201" s="5">
        <v>1</v>
      </c>
      <c r="V4201" s="5">
        <v>0</v>
      </c>
      <c r="W4201" s="5">
        <v>0</v>
      </c>
      <c r="X4201" s="5">
        <v>0</v>
      </c>
      <c r="Y4201" s="5">
        <v>0</v>
      </c>
      <c r="Z4201" s="5">
        <v>1</v>
      </c>
      <c r="AA4201" s="5">
        <v>0</v>
      </c>
      <c r="AB4201" s="5">
        <v>0</v>
      </c>
      <c r="AC4201" s="5">
        <v>1</v>
      </c>
      <c r="AD4201" s="5">
        <v>0</v>
      </c>
      <c r="AE4201" s="8">
        <v>7144</v>
      </c>
      <c r="AF4201" s="5">
        <v>0</v>
      </c>
    </row>
    <row r="4202" spans="1:32" x14ac:dyDescent="0.25">
      <c r="A4202" s="2">
        <v>2008</v>
      </c>
      <c r="B4202" s="1" t="s">
        <v>29</v>
      </c>
      <c r="C4202" s="8">
        <v>3</v>
      </c>
      <c r="D4202" s="8">
        <v>533</v>
      </c>
      <c r="E4202" s="8">
        <f t="shared" si="233"/>
        <v>14805.555555555555</v>
      </c>
      <c r="F4202" s="8">
        <v>180</v>
      </c>
      <c r="G4202" s="8">
        <v>0</v>
      </c>
      <c r="H4202" s="8">
        <v>0</v>
      </c>
      <c r="I4202" s="8">
        <v>0</v>
      </c>
      <c r="J4202" s="8">
        <v>0</v>
      </c>
      <c r="K4202" s="8">
        <v>0</v>
      </c>
      <c r="L4202" s="8">
        <v>701</v>
      </c>
      <c r="M4202" s="8">
        <f t="shared" si="229"/>
        <v>233.66666666666666</v>
      </c>
      <c r="N4202" s="8">
        <v>4</v>
      </c>
      <c r="O4202" s="8">
        <v>2</v>
      </c>
      <c r="P4202" s="8">
        <v>0</v>
      </c>
      <c r="Q4202" s="8">
        <v>12086</v>
      </c>
      <c r="R4202" s="8">
        <f t="shared" si="231"/>
        <v>4028.6666666666665</v>
      </c>
      <c r="S4202" s="5">
        <v>1</v>
      </c>
      <c r="T4202" s="5">
        <v>0</v>
      </c>
      <c r="U4202" s="5">
        <v>1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0</v>
      </c>
      <c r="AD4202" s="5">
        <v>0</v>
      </c>
      <c r="AE4202" s="8">
        <v>1081</v>
      </c>
      <c r="AF4202" s="5">
        <v>1</v>
      </c>
    </row>
    <row r="4203" spans="1:32" x14ac:dyDescent="0.25">
      <c r="A4203" s="2">
        <v>2008</v>
      </c>
      <c r="B4203" s="1" t="s">
        <v>31</v>
      </c>
      <c r="C4203" s="8">
        <v>60</v>
      </c>
      <c r="D4203" s="8">
        <v>3807</v>
      </c>
      <c r="E4203" s="8">
        <f t="shared" si="233"/>
        <v>5287.5</v>
      </c>
      <c r="F4203" s="8">
        <v>3826</v>
      </c>
      <c r="G4203" s="8">
        <v>466</v>
      </c>
      <c r="H4203" s="8">
        <v>180</v>
      </c>
      <c r="I4203" s="8">
        <v>0</v>
      </c>
      <c r="J4203" s="8">
        <v>0</v>
      </c>
      <c r="K4203" s="8">
        <v>0</v>
      </c>
      <c r="L4203" s="8">
        <v>2861</v>
      </c>
      <c r="M4203" s="8">
        <f t="shared" si="229"/>
        <v>47.68333333333333</v>
      </c>
      <c r="N4203" s="8">
        <v>21</v>
      </c>
      <c r="O4203" s="8">
        <v>0</v>
      </c>
      <c r="P4203" s="8">
        <v>2</v>
      </c>
      <c r="Q4203" s="8">
        <v>26662</v>
      </c>
      <c r="R4203" s="8">
        <f t="shared" si="231"/>
        <v>444.36666666666667</v>
      </c>
      <c r="S4203" s="5">
        <v>1</v>
      </c>
      <c r="T4203" s="5">
        <v>0</v>
      </c>
      <c r="U4203" s="5">
        <v>1</v>
      </c>
      <c r="V4203" s="5">
        <v>0</v>
      </c>
      <c r="W4203" s="5">
        <v>0</v>
      </c>
      <c r="X4203" s="5">
        <v>0</v>
      </c>
      <c r="Y4203" s="5">
        <v>0</v>
      </c>
      <c r="Z4203" s="5">
        <v>1</v>
      </c>
      <c r="AA4203" s="5">
        <v>0</v>
      </c>
      <c r="AB4203" s="5">
        <v>0</v>
      </c>
      <c r="AC4203" s="5">
        <v>1</v>
      </c>
      <c r="AD4203" s="5">
        <v>0</v>
      </c>
      <c r="AE4203" s="8">
        <v>16837</v>
      </c>
      <c r="AF4203" s="5">
        <v>1</v>
      </c>
    </row>
    <row r="4204" spans="1:32" x14ac:dyDescent="0.25">
      <c r="A4204" s="2">
        <v>2008</v>
      </c>
      <c r="B4204" s="1" t="s">
        <v>31</v>
      </c>
      <c r="C4204" s="8">
        <v>45</v>
      </c>
      <c r="D4204" s="8">
        <v>2728</v>
      </c>
      <c r="E4204" s="8">
        <f t="shared" si="233"/>
        <v>5051.8518518518513</v>
      </c>
      <c r="F4204" s="8">
        <v>760</v>
      </c>
      <c r="G4204" s="8">
        <v>307</v>
      </c>
      <c r="H4204" s="8">
        <v>188</v>
      </c>
      <c r="I4204" s="8">
        <v>0</v>
      </c>
      <c r="J4204" s="8">
        <v>0</v>
      </c>
      <c r="K4204" s="8">
        <v>0</v>
      </c>
      <c r="L4204" s="8">
        <v>1830</v>
      </c>
      <c r="M4204" s="8">
        <f t="shared" si="229"/>
        <v>40.666666666666664</v>
      </c>
      <c r="N4204" s="8">
        <v>4</v>
      </c>
      <c r="O4204" s="8">
        <v>0</v>
      </c>
      <c r="P4204" s="8">
        <v>0</v>
      </c>
      <c r="Q4204" s="8">
        <v>23768</v>
      </c>
      <c r="R4204" s="8">
        <f t="shared" si="231"/>
        <v>528.17777777777781</v>
      </c>
      <c r="S4204" s="5">
        <v>1</v>
      </c>
      <c r="T4204" s="5">
        <v>0</v>
      </c>
      <c r="U4204" s="5">
        <v>1</v>
      </c>
      <c r="V4204" s="5">
        <v>0</v>
      </c>
      <c r="W4204" s="5">
        <v>0</v>
      </c>
      <c r="X4204" s="5">
        <v>0</v>
      </c>
      <c r="Y4204" s="5">
        <v>0</v>
      </c>
      <c r="Z4204" s="5">
        <v>1</v>
      </c>
      <c r="AA4204" s="5">
        <v>0</v>
      </c>
      <c r="AB4204" s="5">
        <v>0</v>
      </c>
      <c r="AC4204" s="5">
        <v>1</v>
      </c>
      <c r="AD4204" s="5">
        <v>0</v>
      </c>
      <c r="AE4204" s="8">
        <v>14559</v>
      </c>
      <c r="AF4204" s="5">
        <v>1</v>
      </c>
    </row>
    <row r="4205" spans="1:32" x14ac:dyDescent="0.25">
      <c r="A4205" s="2">
        <v>2008</v>
      </c>
      <c r="B4205" s="1" t="s">
        <v>29</v>
      </c>
      <c r="C4205" s="8">
        <v>15</v>
      </c>
      <c r="D4205" s="8">
        <v>1187</v>
      </c>
      <c r="E4205" s="8">
        <f t="shared" si="233"/>
        <v>6594.4444444444453</v>
      </c>
      <c r="F4205" s="8">
        <v>865</v>
      </c>
      <c r="G4205" s="8">
        <v>0</v>
      </c>
      <c r="H4205" s="8">
        <v>0</v>
      </c>
      <c r="I4205" s="8">
        <v>0</v>
      </c>
      <c r="J4205" s="8">
        <v>0</v>
      </c>
      <c r="K4205" s="8">
        <v>0</v>
      </c>
      <c r="L4205" s="8">
        <v>1438</v>
      </c>
      <c r="M4205" s="8">
        <f t="shared" si="229"/>
        <v>95.86666666666666</v>
      </c>
      <c r="N4205" s="8">
        <v>3</v>
      </c>
      <c r="O4205" s="8">
        <v>2</v>
      </c>
      <c r="P4205" s="8">
        <v>1</v>
      </c>
      <c r="Q4205" s="8">
        <v>3682</v>
      </c>
      <c r="R4205" s="8">
        <f t="shared" si="231"/>
        <v>245.46666666666667</v>
      </c>
      <c r="S4205" s="5">
        <v>1</v>
      </c>
      <c r="T4205" s="5">
        <v>0</v>
      </c>
      <c r="U4205" s="5">
        <v>1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0</v>
      </c>
      <c r="AC4205" s="5">
        <v>0</v>
      </c>
      <c r="AD4205" s="5">
        <v>0</v>
      </c>
      <c r="AE4205" s="8">
        <v>5417</v>
      </c>
      <c r="AF4205" s="5">
        <v>1</v>
      </c>
    </row>
    <row r="4206" spans="1:32" x14ac:dyDescent="0.25">
      <c r="A4206" s="2">
        <v>2008</v>
      </c>
      <c r="B4206" s="1" t="s">
        <v>29</v>
      </c>
      <c r="C4206" s="8">
        <v>112</v>
      </c>
      <c r="D4206" s="8">
        <v>14429</v>
      </c>
      <c r="E4206" s="8">
        <f t="shared" si="233"/>
        <v>10735.863095238095</v>
      </c>
      <c r="F4206" s="8">
        <v>3401</v>
      </c>
      <c r="G4206" s="8">
        <v>0</v>
      </c>
      <c r="H4206" s="8">
        <v>0</v>
      </c>
      <c r="I4206" s="8">
        <v>9390</v>
      </c>
      <c r="J4206" s="8">
        <v>0</v>
      </c>
      <c r="K4206" s="8">
        <v>0</v>
      </c>
      <c r="L4206" s="8">
        <v>3918</v>
      </c>
      <c r="M4206" s="8">
        <f t="shared" si="229"/>
        <v>34.982142857142854</v>
      </c>
      <c r="N4206" s="8">
        <v>9</v>
      </c>
      <c r="O4206" s="8">
        <v>2</v>
      </c>
      <c r="P4206" s="8">
        <v>0</v>
      </c>
      <c r="Q4206" s="8">
        <v>223785</v>
      </c>
      <c r="R4206" s="8">
        <f t="shared" si="231"/>
        <v>1998.0803571428571</v>
      </c>
      <c r="S4206" s="5">
        <v>1</v>
      </c>
      <c r="T4206" s="5">
        <v>0</v>
      </c>
      <c r="U4206" s="5">
        <v>1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1</v>
      </c>
      <c r="AB4206" s="5">
        <v>0</v>
      </c>
      <c r="AC4206" s="5">
        <v>0</v>
      </c>
      <c r="AD4206" s="5">
        <v>0</v>
      </c>
      <c r="AE4206" s="8">
        <v>97982</v>
      </c>
      <c r="AF4206" s="5">
        <v>0</v>
      </c>
    </row>
    <row r="4207" spans="1:32" x14ac:dyDescent="0.25">
      <c r="A4207" s="2">
        <v>2008</v>
      </c>
      <c r="B4207" s="1" t="s">
        <v>29</v>
      </c>
      <c r="C4207" s="8">
        <v>4</v>
      </c>
      <c r="D4207" s="8">
        <v>243</v>
      </c>
      <c r="E4207" s="8">
        <f t="shared" si="233"/>
        <v>5062.5</v>
      </c>
      <c r="F4207" s="8">
        <v>160</v>
      </c>
      <c r="G4207" s="8">
        <v>0</v>
      </c>
      <c r="H4207" s="8">
        <v>0</v>
      </c>
      <c r="I4207" s="8">
        <v>0</v>
      </c>
      <c r="J4207" s="8">
        <v>0</v>
      </c>
      <c r="K4207" s="8">
        <v>0</v>
      </c>
      <c r="L4207" s="8">
        <v>602</v>
      </c>
      <c r="M4207" s="8">
        <f t="shared" si="229"/>
        <v>150.5</v>
      </c>
      <c r="N4207" s="8">
        <v>4</v>
      </c>
      <c r="O4207" s="8">
        <v>1</v>
      </c>
      <c r="P4207" s="8">
        <v>0</v>
      </c>
      <c r="Q4207" s="8">
        <v>278</v>
      </c>
      <c r="R4207" s="8">
        <f t="shared" si="231"/>
        <v>69.5</v>
      </c>
      <c r="S4207" s="5">
        <v>1</v>
      </c>
      <c r="T4207" s="5">
        <v>0</v>
      </c>
      <c r="U4207" s="5">
        <v>1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0</v>
      </c>
      <c r="AD4207" s="5">
        <v>0</v>
      </c>
      <c r="AE4207" s="8">
        <v>397</v>
      </c>
      <c r="AF4207" s="5">
        <v>1</v>
      </c>
    </row>
    <row r="4208" spans="1:32" x14ac:dyDescent="0.25">
      <c r="A4208" s="2">
        <v>2008</v>
      </c>
      <c r="B4208" s="1" t="s">
        <v>29</v>
      </c>
      <c r="C4208" s="8">
        <v>14</v>
      </c>
      <c r="D4208" s="8">
        <v>1579</v>
      </c>
      <c r="E4208" s="8">
        <f t="shared" si="233"/>
        <v>9398.8095238095248</v>
      </c>
      <c r="F4208" s="8">
        <v>0</v>
      </c>
      <c r="G4208" s="8">
        <v>0</v>
      </c>
      <c r="H4208" s="8">
        <v>0</v>
      </c>
      <c r="I4208" s="8">
        <v>0</v>
      </c>
      <c r="J4208" s="8">
        <v>0</v>
      </c>
      <c r="K4208" s="8">
        <v>0</v>
      </c>
      <c r="L4208" s="8">
        <v>1228</v>
      </c>
      <c r="M4208" s="8">
        <f t="shared" si="229"/>
        <v>87.714285714285708</v>
      </c>
      <c r="N4208" s="8">
        <v>3</v>
      </c>
      <c r="O4208" s="8">
        <v>1</v>
      </c>
      <c r="P4208" s="8">
        <v>0</v>
      </c>
      <c r="Q4208" s="8">
        <v>30116</v>
      </c>
      <c r="R4208" s="8">
        <f t="shared" si="231"/>
        <v>2151.1428571428573</v>
      </c>
      <c r="S4208" s="5">
        <v>1</v>
      </c>
      <c r="T4208" s="5">
        <v>0</v>
      </c>
      <c r="U4208" s="5">
        <v>1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0</v>
      </c>
      <c r="AD4208" s="5">
        <v>0</v>
      </c>
      <c r="AE4208" s="8">
        <v>8667</v>
      </c>
      <c r="AF4208" s="5">
        <v>1</v>
      </c>
    </row>
    <row r="4209" spans="1:32" x14ac:dyDescent="0.25">
      <c r="A4209" s="2">
        <v>2008</v>
      </c>
      <c r="B4209" s="1" t="s">
        <v>30</v>
      </c>
      <c r="C4209" s="8">
        <v>83</v>
      </c>
      <c r="D4209" s="8">
        <v>4313</v>
      </c>
      <c r="E4209" s="8">
        <f t="shared" ref="E4209:E4227" si="234">IF(C4209&gt;0,D4209/C4209*1000/12,0)</f>
        <v>4330.3212851405615</v>
      </c>
      <c r="F4209" s="8">
        <v>4371</v>
      </c>
      <c r="G4209" s="8">
        <v>1083</v>
      </c>
      <c r="H4209" s="8">
        <v>400</v>
      </c>
      <c r="I4209" s="8">
        <v>0</v>
      </c>
      <c r="J4209" s="8">
        <v>0</v>
      </c>
      <c r="K4209" s="8">
        <v>0</v>
      </c>
      <c r="L4209" s="8">
        <v>4242</v>
      </c>
      <c r="M4209" s="8">
        <f t="shared" si="229"/>
        <v>51.108433734939759</v>
      </c>
      <c r="N4209" s="8">
        <v>14</v>
      </c>
      <c r="O4209" s="8">
        <v>5</v>
      </c>
      <c r="P4209" s="8">
        <v>0</v>
      </c>
      <c r="Q4209" s="8">
        <v>25691</v>
      </c>
      <c r="R4209" s="8">
        <f t="shared" si="231"/>
        <v>309.53012048192772</v>
      </c>
      <c r="S4209" s="5">
        <v>1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1</v>
      </c>
      <c r="AA4209" s="5">
        <v>0</v>
      </c>
      <c r="AB4209" s="5">
        <v>0</v>
      </c>
      <c r="AC4209" s="5">
        <v>1</v>
      </c>
      <c r="AD4209" s="5">
        <v>0</v>
      </c>
      <c r="AE4209" s="8">
        <v>11903</v>
      </c>
      <c r="AF4209" s="5">
        <v>1</v>
      </c>
    </row>
    <row r="4210" spans="1:32" x14ac:dyDescent="0.25">
      <c r="A4210" s="2">
        <v>2008</v>
      </c>
      <c r="B4210" s="1" t="s">
        <v>29</v>
      </c>
      <c r="C4210" s="8">
        <v>72</v>
      </c>
      <c r="D4210" s="8">
        <v>4289</v>
      </c>
      <c r="E4210" s="8">
        <f t="shared" si="234"/>
        <v>4964.1203703703704</v>
      </c>
      <c r="F4210" s="8">
        <v>2704</v>
      </c>
      <c r="G4210" s="8">
        <v>694</v>
      </c>
      <c r="H4210" s="8">
        <v>254</v>
      </c>
      <c r="I4210" s="8">
        <v>0</v>
      </c>
      <c r="J4210" s="8">
        <v>0</v>
      </c>
      <c r="K4210" s="8">
        <v>0</v>
      </c>
      <c r="L4210" s="8">
        <v>4242</v>
      </c>
      <c r="M4210" s="8">
        <f t="shared" si="229"/>
        <v>58.916666666666664</v>
      </c>
      <c r="N4210" s="8">
        <v>14</v>
      </c>
      <c r="O4210" s="8">
        <v>6</v>
      </c>
      <c r="P4210" s="8">
        <v>0</v>
      </c>
      <c r="Q4210" s="8">
        <v>21104</v>
      </c>
      <c r="R4210" s="8">
        <f t="shared" si="231"/>
        <v>293.11111111111109</v>
      </c>
      <c r="S4210" s="5">
        <v>1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1</v>
      </c>
      <c r="AA4210" s="5">
        <v>0</v>
      </c>
      <c r="AB4210" s="5">
        <v>0</v>
      </c>
      <c r="AC4210" s="5">
        <v>1</v>
      </c>
      <c r="AD4210" s="5">
        <v>0</v>
      </c>
      <c r="AE4210" s="8">
        <v>15484</v>
      </c>
      <c r="AF4210" s="5">
        <v>1</v>
      </c>
    </row>
    <row r="4211" spans="1:32" x14ac:dyDescent="0.25">
      <c r="A4211" s="2">
        <v>2008</v>
      </c>
      <c r="B4211" s="1" t="s">
        <v>31</v>
      </c>
      <c r="C4211" s="8">
        <v>75</v>
      </c>
      <c r="D4211" s="8">
        <v>7923</v>
      </c>
      <c r="E4211" s="8">
        <f t="shared" si="234"/>
        <v>8803.3333333333339</v>
      </c>
      <c r="F4211" s="8">
        <v>4487</v>
      </c>
      <c r="G4211" s="8">
        <v>1026</v>
      </c>
      <c r="H4211" s="8">
        <v>303</v>
      </c>
      <c r="I4211" s="8">
        <v>0</v>
      </c>
      <c r="J4211" s="8">
        <v>0</v>
      </c>
      <c r="K4211" s="8">
        <v>0</v>
      </c>
      <c r="L4211" s="8">
        <v>4266</v>
      </c>
      <c r="M4211" s="8">
        <f t="shared" si="229"/>
        <v>56.88</v>
      </c>
      <c r="N4211" s="8">
        <v>13</v>
      </c>
      <c r="O4211" s="8">
        <v>4</v>
      </c>
      <c r="P4211" s="8">
        <v>2</v>
      </c>
      <c r="Q4211" s="8">
        <v>43843</v>
      </c>
      <c r="R4211" s="8">
        <f t="shared" si="231"/>
        <v>584.57333333333338</v>
      </c>
      <c r="S4211" s="5">
        <v>1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1</v>
      </c>
      <c r="AA4211" s="5">
        <v>0</v>
      </c>
      <c r="AB4211" s="5">
        <v>0</v>
      </c>
      <c r="AC4211" s="5">
        <v>1</v>
      </c>
      <c r="AD4211" s="5">
        <v>0</v>
      </c>
      <c r="AE4211" s="8">
        <v>21451</v>
      </c>
      <c r="AF4211" s="5">
        <v>1</v>
      </c>
    </row>
    <row r="4212" spans="1:32" x14ac:dyDescent="0.25">
      <c r="A4212" s="2">
        <v>2008</v>
      </c>
      <c r="B4212" s="1" t="s">
        <v>30</v>
      </c>
      <c r="C4212" s="8">
        <v>94</v>
      </c>
      <c r="D4212" s="8">
        <v>7745</v>
      </c>
      <c r="E4212" s="8">
        <f t="shared" si="234"/>
        <v>6866.1347517730501</v>
      </c>
      <c r="F4212" s="8">
        <v>4023</v>
      </c>
      <c r="G4212" s="8">
        <v>1163</v>
      </c>
      <c r="H4212" s="8">
        <v>406</v>
      </c>
      <c r="I4212" s="8">
        <v>48</v>
      </c>
      <c r="J4212" s="8">
        <v>0</v>
      </c>
      <c r="K4212" s="8">
        <v>0</v>
      </c>
      <c r="L4212" s="8">
        <v>6215</v>
      </c>
      <c r="M4212" s="8">
        <f t="shared" si="229"/>
        <v>66.11702127659575</v>
      </c>
      <c r="N4212" s="8">
        <v>24</v>
      </c>
      <c r="O4212" s="8">
        <v>5</v>
      </c>
      <c r="P4212" s="8">
        <v>2</v>
      </c>
      <c r="Q4212" s="8">
        <v>50305</v>
      </c>
      <c r="R4212" s="8">
        <f t="shared" si="231"/>
        <v>535.15957446808511</v>
      </c>
      <c r="S4212" s="5">
        <v>1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1</v>
      </c>
      <c r="AA4212" s="5">
        <v>1</v>
      </c>
      <c r="AB4212" s="5">
        <v>0</v>
      </c>
      <c r="AC4212" s="5">
        <v>1</v>
      </c>
      <c r="AD4212" s="5">
        <v>0</v>
      </c>
      <c r="AE4212" s="8">
        <v>21627</v>
      </c>
      <c r="AF4212" s="5">
        <v>1</v>
      </c>
    </row>
    <row r="4213" spans="1:32" x14ac:dyDescent="0.25">
      <c r="A4213" s="2">
        <v>2008</v>
      </c>
      <c r="B4213" s="1" t="s">
        <v>30</v>
      </c>
      <c r="C4213" s="8">
        <v>2</v>
      </c>
      <c r="D4213" s="8">
        <v>119</v>
      </c>
      <c r="E4213" s="8">
        <f t="shared" si="234"/>
        <v>4958.333333333333</v>
      </c>
      <c r="F4213" s="8">
        <v>0</v>
      </c>
      <c r="G4213" s="8">
        <v>0</v>
      </c>
      <c r="H4213" s="8">
        <v>0</v>
      </c>
      <c r="I4213" s="8">
        <v>0</v>
      </c>
      <c r="J4213" s="8">
        <v>0</v>
      </c>
      <c r="K4213" s="8">
        <v>0</v>
      </c>
      <c r="L4213" s="8">
        <v>370</v>
      </c>
      <c r="M4213" s="8">
        <f t="shared" si="229"/>
        <v>185</v>
      </c>
      <c r="N4213" s="8">
        <v>2</v>
      </c>
      <c r="O4213" s="8">
        <v>0</v>
      </c>
      <c r="P4213" s="8">
        <v>1</v>
      </c>
      <c r="Q4213" s="8">
        <v>24558</v>
      </c>
      <c r="R4213" s="8">
        <f t="shared" si="231"/>
        <v>12279</v>
      </c>
      <c r="S4213" s="5">
        <v>0</v>
      </c>
      <c r="T4213" s="5">
        <v>0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  <c r="Z4213" s="5">
        <v>0</v>
      </c>
      <c r="AA4213" s="5">
        <v>0</v>
      </c>
      <c r="AB4213" s="5">
        <v>0</v>
      </c>
      <c r="AC4213" s="5">
        <v>0</v>
      </c>
      <c r="AD4213" s="5">
        <v>0</v>
      </c>
      <c r="AE4213" s="8">
        <v>882</v>
      </c>
      <c r="AF4213" s="5">
        <v>0</v>
      </c>
    </row>
    <row r="4214" spans="1:32" x14ac:dyDescent="0.25">
      <c r="A4214" s="2">
        <v>2008</v>
      </c>
      <c r="B4214" s="1" t="s">
        <v>33</v>
      </c>
      <c r="C4214" s="8">
        <v>103</v>
      </c>
      <c r="D4214" s="8">
        <v>8479</v>
      </c>
      <c r="E4214" s="8">
        <f t="shared" si="234"/>
        <v>6860.0323624595467</v>
      </c>
      <c r="F4214" s="8">
        <v>6634</v>
      </c>
      <c r="G4214" s="8">
        <v>10</v>
      </c>
      <c r="H4214" s="8">
        <v>0</v>
      </c>
      <c r="I4214" s="8">
        <v>0</v>
      </c>
      <c r="J4214" s="8">
        <v>0</v>
      </c>
      <c r="K4214" s="8">
        <v>0</v>
      </c>
      <c r="L4214" s="8">
        <v>14192</v>
      </c>
      <c r="M4214" s="8">
        <f t="shared" si="229"/>
        <v>137.78640776699029</v>
      </c>
      <c r="N4214" s="8">
        <v>32</v>
      </c>
      <c r="O4214" s="8">
        <v>21</v>
      </c>
      <c r="P4214" s="8">
        <v>2</v>
      </c>
      <c r="Q4214" s="8">
        <v>92991</v>
      </c>
      <c r="R4214" s="8">
        <f t="shared" si="231"/>
        <v>902.82524271844659</v>
      </c>
      <c r="S4214" s="5">
        <v>1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1</v>
      </c>
      <c r="AA4214" s="5">
        <v>0</v>
      </c>
      <c r="AB4214" s="5">
        <v>0</v>
      </c>
      <c r="AC4214" s="5">
        <v>0</v>
      </c>
      <c r="AD4214" s="5">
        <v>0</v>
      </c>
      <c r="AE4214" s="8">
        <v>47107</v>
      </c>
      <c r="AF4214" s="5">
        <v>1</v>
      </c>
    </row>
    <row r="4215" spans="1:32" x14ac:dyDescent="0.25">
      <c r="A4215" s="2">
        <v>2008</v>
      </c>
      <c r="B4215" s="1" t="s">
        <v>31</v>
      </c>
      <c r="C4215" s="8">
        <v>139</v>
      </c>
      <c r="D4215" s="8">
        <v>8213</v>
      </c>
      <c r="E4215" s="8">
        <f t="shared" si="234"/>
        <v>4923.8609112709837</v>
      </c>
      <c r="F4215" s="8">
        <v>3404</v>
      </c>
      <c r="G4215" s="8">
        <v>1755</v>
      </c>
      <c r="H4215" s="8">
        <v>450</v>
      </c>
      <c r="I4215" s="8">
        <v>0</v>
      </c>
      <c r="J4215" s="8">
        <v>0</v>
      </c>
      <c r="K4215" s="8">
        <v>0</v>
      </c>
      <c r="L4215" s="8">
        <v>7830</v>
      </c>
      <c r="M4215" s="8">
        <f t="shared" si="229"/>
        <v>56.330935251798564</v>
      </c>
      <c r="N4215" s="8">
        <v>17</v>
      </c>
      <c r="O4215" s="8">
        <v>5</v>
      </c>
      <c r="P4215" s="8">
        <v>3</v>
      </c>
      <c r="Q4215" s="8">
        <v>75173</v>
      </c>
      <c r="R4215" s="8">
        <f t="shared" si="231"/>
        <v>540.8129496402878</v>
      </c>
      <c r="S4215" s="5">
        <v>1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1</v>
      </c>
      <c r="AA4215" s="5">
        <v>0</v>
      </c>
      <c r="AB4215" s="5">
        <v>0</v>
      </c>
      <c r="AC4215" s="5">
        <v>1</v>
      </c>
      <c r="AD4215" s="5">
        <v>0</v>
      </c>
      <c r="AE4215" s="8">
        <v>32480</v>
      </c>
      <c r="AF4215" s="5">
        <v>1</v>
      </c>
    </row>
    <row r="4216" spans="1:32" x14ac:dyDescent="0.25">
      <c r="A4216" s="2">
        <v>2008</v>
      </c>
      <c r="B4216" s="1" t="s">
        <v>33</v>
      </c>
      <c r="C4216" s="8">
        <v>36</v>
      </c>
      <c r="D4216" s="8">
        <v>2680</v>
      </c>
      <c r="E4216" s="8">
        <f t="shared" si="234"/>
        <v>6203.7037037037035</v>
      </c>
      <c r="F4216" s="8">
        <v>924</v>
      </c>
      <c r="G4216" s="8">
        <v>456</v>
      </c>
      <c r="H4216" s="8">
        <v>140</v>
      </c>
      <c r="I4216" s="8">
        <v>0</v>
      </c>
      <c r="J4216" s="8">
        <v>0</v>
      </c>
      <c r="K4216" s="8">
        <v>0</v>
      </c>
      <c r="L4216" s="8">
        <v>2510</v>
      </c>
      <c r="M4216" s="8">
        <f t="shared" si="229"/>
        <v>69.722222222222229</v>
      </c>
      <c r="N4216" s="8">
        <v>8</v>
      </c>
      <c r="O4216" s="8">
        <v>2</v>
      </c>
      <c r="P4216" s="8">
        <v>1</v>
      </c>
      <c r="Q4216" s="8">
        <v>8441</v>
      </c>
      <c r="R4216" s="8">
        <f t="shared" si="231"/>
        <v>234.47222222222223</v>
      </c>
      <c r="S4216" s="5">
        <v>1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1</v>
      </c>
      <c r="AA4216" s="5">
        <v>0</v>
      </c>
      <c r="AB4216" s="5">
        <v>0</v>
      </c>
      <c r="AC4216" s="5">
        <v>1</v>
      </c>
      <c r="AD4216" s="5">
        <v>0</v>
      </c>
      <c r="AE4216" s="8">
        <v>9787</v>
      </c>
      <c r="AF4216" s="5">
        <v>0</v>
      </c>
    </row>
    <row r="4217" spans="1:32" x14ac:dyDescent="0.25">
      <c r="A4217" s="2">
        <v>2008</v>
      </c>
      <c r="B4217" s="1" t="s">
        <v>31</v>
      </c>
      <c r="C4217" s="8">
        <v>150</v>
      </c>
      <c r="D4217" s="8">
        <v>9409</v>
      </c>
      <c r="E4217" s="8">
        <f t="shared" si="234"/>
        <v>5227.2222222222217</v>
      </c>
      <c r="F4217" s="8">
        <v>4770</v>
      </c>
      <c r="G4217" s="8">
        <v>1863</v>
      </c>
      <c r="H4217" s="8">
        <v>536</v>
      </c>
      <c r="I4217" s="8">
        <v>0</v>
      </c>
      <c r="J4217" s="8">
        <v>0</v>
      </c>
      <c r="K4217" s="8">
        <v>0</v>
      </c>
      <c r="L4217" s="8">
        <v>10339</v>
      </c>
      <c r="M4217" s="8">
        <f t="shared" ref="M4217:M4280" si="235">IF(C4217&gt;0,L4217/C4217,0)</f>
        <v>68.926666666666662</v>
      </c>
      <c r="N4217" s="8">
        <v>38</v>
      </c>
      <c r="O4217" s="8">
        <v>13</v>
      </c>
      <c r="P4217" s="8">
        <v>2</v>
      </c>
      <c r="Q4217" s="8">
        <v>68893</v>
      </c>
      <c r="R4217" s="8">
        <f t="shared" si="231"/>
        <v>459.28666666666669</v>
      </c>
      <c r="S4217" s="5">
        <v>1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1</v>
      </c>
      <c r="AA4217" s="5">
        <v>0</v>
      </c>
      <c r="AB4217" s="5">
        <v>0</v>
      </c>
      <c r="AC4217" s="5">
        <v>1</v>
      </c>
      <c r="AD4217" s="5">
        <v>0</v>
      </c>
      <c r="AE4217" s="8">
        <v>18694</v>
      </c>
      <c r="AF4217" s="5">
        <v>1</v>
      </c>
    </row>
    <row r="4218" spans="1:32" x14ac:dyDescent="0.25">
      <c r="A4218" s="2">
        <v>2008</v>
      </c>
      <c r="B4218" s="1" t="s">
        <v>33</v>
      </c>
      <c r="C4218" s="8">
        <v>43</v>
      </c>
      <c r="D4218" s="8">
        <v>3420</v>
      </c>
      <c r="E4218" s="8">
        <f t="shared" si="234"/>
        <v>6627.906976744187</v>
      </c>
      <c r="F4218" s="8">
        <v>1331</v>
      </c>
      <c r="G4218" s="8">
        <v>548</v>
      </c>
      <c r="H4218" s="8">
        <v>160</v>
      </c>
      <c r="I4218" s="8">
        <v>0</v>
      </c>
      <c r="J4218" s="8">
        <v>0</v>
      </c>
      <c r="K4218" s="8">
        <v>0</v>
      </c>
      <c r="L4218" s="8">
        <v>3808</v>
      </c>
      <c r="M4218" s="8">
        <f t="shared" si="235"/>
        <v>88.558139534883722</v>
      </c>
      <c r="N4218" s="8">
        <v>12</v>
      </c>
      <c r="O4218" s="8">
        <v>7</v>
      </c>
      <c r="P4218" s="8">
        <v>2</v>
      </c>
      <c r="Q4218" s="8">
        <v>39071</v>
      </c>
      <c r="R4218" s="8">
        <f t="shared" si="231"/>
        <v>908.62790697674416</v>
      </c>
      <c r="S4218" s="5">
        <v>1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1</v>
      </c>
      <c r="AA4218" s="5">
        <v>0</v>
      </c>
      <c r="AB4218" s="5">
        <v>0</v>
      </c>
      <c r="AC4218" s="5">
        <v>1</v>
      </c>
      <c r="AD4218" s="5">
        <v>0</v>
      </c>
      <c r="AE4218" s="8">
        <v>24425</v>
      </c>
      <c r="AF4218" s="5">
        <v>1</v>
      </c>
    </row>
    <row r="4219" spans="1:32" x14ac:dyDescent="0.25">
      <c r="A4219" s="2">
        <v>2008</v>
      </c>
      <c r="B4219" s="1" t="s">
        <v>29</v>
      </c>
      <c r="C4219" s="8">
        <v>93</v>
      </c>
      <c r="D4219" s="8">
        <v>7142</v>
      </c>
      <c r="E4219" s="8">
        <f t="shared" si="234"/>
        <v>6399.6415770609319</v>
      </c>
      <c r="F4219" s="8">
        <v>3920</v>
      </c>
      <c r="G4219" s="8">
        <v>1193</v>
      </c>
      <c r="H4219" s="8">
        <v>409</v>
      </c>
      <c r="I4219" s="8">
        <v>0</v>
      </c>
      <c r="J4219" s="8">
        <v>0</v>
      </c>
      <c r="K4219" s="8">
        <v>0</v>
      </c>
      <c r="L4219" s="8">
        <v>4484</v>
      </c>
      <c r="M4219" s="8">
        <f t="shared" si="235"/>
        <v>48.215053763440864</v>
      </c>
      <c r="N4219" s="8">
        <v>21</v>
      </c>
      <c r="O4219" s="8">
        <v>7</v>
      </c>
      <c r="P4219" s="8">
        <v>2</v>
      </c>
      <c r="Q4219" s="8">
        <v>22476</v>
      </c>
      <c r="R4219" s="8">
        <f t="shared" si="231"/>
        <v>241.67741935483872</v>
      </c>
      <c r="S4219" s="5">
        <v>1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1</v>
      </c>
      <c r="AA4219" s="5">
        <v>0</v>
      </c>
      <c r="AB4219" s="5">
        <v>0</v>
      </c>
      <c r="AC4219" s="5">
        <v>1</v>
      </c>
      <c r="AD4219" s="5">
        <v>0</v>
      </c>
      <c r="AE4219" s="8">
        <v>19078</v>
      </c>
      <c r="AF4219" s="5">
        <v>1</v>
      </c>
    </row>
    <row r="4220" spans="1:32" x14ac:dyDescent="0.25">
      <c r="A4220" s="2">
        <v>2008</v>
      </c>
      <c r="B4220" s="1" t="s">
        <v>29</v>
      </c>
      <c r="C4220" s="8">
        <v>121</v>
      </c>
      <c r="D4220" s="8">
        <v>14575</v>
      </c>
      <c r="E4220" s="8">
        <f t="shared" si="234"/>
        <v>10037.878787878788</v>
      </c>
      <c r="F4220" s="8">
        <v>5775</v>
      </c>
      <c r="G4220" s="8">
        <v>183</v>
      </c>
      <c r="H4220" s="8">
        <v>137</v>
      </c>
      <c r="I4220" s="8">
        <v>179</v>
      </c>
      <c r="J4220" s="8">
        <v>0</v>
      </c>
      <c r="K4220" s="8">
        <v>0</v>
      </c>
      <c r="L4220" s="8">
        <v>3477</v>
      </c>
      <c r="M4220" s="8">
        <f t="shared" si="235"/>
        <v>28.735537190082646</v>
      </c>
      <c r="N4220" s="8">
        <v>24</v>
      </c>
      <c r="O4220" s="8">
        <v>2</v>
      </c>
      <c r="P4220" s="8">
        <v>0</v>
      </c>
      <c r="Q4220" s="8">
        <v>50287</v>
      </c>
      <c r="R4220" s="8">
        <f t="shared" si="231"/>
        <v>415.59504132231405</v>
      </c>
      <c r="S4220" s="5">
        <v>1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1</v>
      </c>
      <c r="AA4220" s="5">
        <v>1</v>
      </c>
      <c r="AB4220" s="5">
        <v>0</v>
      </c>
      <c r="AC4220" s="5">
        <v>1</v>
      </c>
      <c r="AD4220" s="5">
        <v>0</v>
      </c>
      <c r="AE4220" s="8">
        <v>42686</v>
      </c>
      <c r="AF4220" s="5">
        <v>1</v>
      </c>
    </row>
    <row r="4221" spans="1:32" x14ac:dyDescent="0.25">
      <c r="A4221" s="2">
        <v>2008</v>
      </c>
      <c r="B4221" s="1" t="s">
        <v>29</v>
      </c>
      <c r="C4221" s="8">
        <v>168</v>
      </c>
      <c r="D4221" s="8">
        <v>13227</v>
      </c>
      <c r="E4221" s="8">
        <f t="shared" si="234"/>
        <v>6561.0119047619046</v>
      </c>
      <c r="F4221" s="8">
        <v>6035</v>
      </c>
      <c r="G4221" s="8">
        <v>1322</v>
      </c>
      <c r="H4221" s="8">
        <v>483</v>
      </c>
      <c r="I4221" s="8">
        <v>0</v>
      </c>
      <c r="J4221" s="8">
        <v>0</v>
      </c>
      <c r="K4221" s="8">
        <v>0</v>
      </c>
      <c r="L4221" s="8">
        <v>5285</v>
      </c>
      <c r="M4221" s="8">
        <f t="shared" si="235"/>
        <v>31.458333333333332</v>
      </c>
      <c r="N4221" s="8">
        <v>22</v>
      </c>
      <c r="O4221" s="8">
        <v>2</v>
      </c>
      <c r="P4221" s="8">
        <v>2</v>
      </c>
      <c r="Q4221" s="8">
        <v>15471</v>
      </c>
      <c r="R4221" s="8">
        <f t="shared" si="231"/>
        <v>92.089285714285708</v>
      </c>
      <c r="S4221" s="5">
        <v>1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1</v>
      </c>
      <c r="AA4221" s="5">
        <v>0</v>
      </c>
      <c r="AB4221" s="5">
        <v>0</v>
      </c>
      <c r="AC4221" s="5">
        <v>1</v>
      </c>
      <c r="AD4221" s="5">
        <v>0</v>
      </c>
      <c r="AE4221" s="8">
        <v>64441</v>
      </c>
      <c r="AF4221" s="5">
        <v>1</v>
      </c>
    </row>
    <row r="4222" spans="1:32" x14ac:dyDescent="0.25">
      <c r="A4222" s="2">
        <v>2008</v>
      </c>
      <c r="B4222" s="1" t="s">
        <v>31</v>
      </c>
      <c r="C4222" s="8">
        <v>67</v>
      </c>
      <c r="D4222" s="8">
        <v>8127</v>
      </c>
      <c r="E4222" s="8">
        <f t="shared" si="234"/>
        <v>10108.208955223881</v>
      </c>
      <c r="F4222" s="8">
        <v>78</v>
      </c>
      <c r="G4222" s="8">
        <v>0</v>
      </c>
      <c r="H4222" s="8">
        <v>0</v>
      </c>
      <c r="I4222" s="8">
        <v>0</v>
      </c>
      <c r="J4222" s="8">
        <v>126</v>
      </c>
      <c r="K4222" s="8">
        <v>104</v>
      </c>
      <c r="L4222" s="8">
        <v>4373</v>
      </c>
      <c r="M4222" s="8">
        <f t="shared" si="235"/>
        <v>65.268656716417908</v>
      </c>
      <c r="N4222" s="8">
        <v>4</v>
      </c>
      <c r="O4222" s="8">
        <v>0</v>
      </c>
      <c r="P4222" s="8">
        <v>0</v>
      </c>
      <c r="Q4222" s="8">
        <v>16563</v>
      </c>
      <c r="R4222" s="8">
        <f t="shared" si="231"/>
        <v>247.20895522388059</v>
      </c>
      <c r="S4222" s="5">
        <v>0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1</v>
      </c>
      <c r="AC4222" s="5">
        <v>0</v>
      </c>
      <c r="AD4222" s="5">
        <v>1</v>
      </c>
      <c r="AE4222" s="8">
        <v>68570</v>
      </c>
      <c r="AF4222" s="5">
        <v>1</v>
      </c>
    </row>
    <row r="4223" spans="1:32" x14ac:dyDescent="0.25">
      <c r="A4223" s="2">
        <v>2008</v>
      </c>
      <c r="B4223" s="1" t="s">
        <v>29</v>
      </c>
      <c r="C4223" s="8">
        <v>76</v>
      </c>
      <c r="D4223" s="8">
        <v>4287</v>
      </c>
      <c r="E4223" s="8">
        <f t="shared" si="234"/>
        <v>4700.6578947368416</v>
      </c>
      <c r="F4223" s="8">
        <v>3509</v>
      </c>
      <c r="G4223" s="8">
        <v>922</v>
      </c>
      <c r="H4223" s="8">
        <v>350</v>
      </c>
      <c r="I4223" s="8">
        <v>0</v>
      </c>
      <c r="J4223" s="8">
        <v>0</v>
      </c>
      <c r="K4223" s="8">
        <v>0</v>
      </c>
      <c r="L4223" s="8">
        <v>4166</v>
      </c>
      <c r="M4223" s="8">
        <f t="shared" si="235"/>
        <v>54.815789473684212</v>
      </c>
      <c r="N4223" s="8">
        <v>21</v>
      </c>
      <c r="O4223" s="8">
        <v>3</v>
      </c>
      <c r="P4223" s="8">
        <v>0</v>
      </c>
      <c r="Q4223" s="8">
        <v>13520</v>
      </c>
      <c r="R4223" s="8">
        <f t="shared" si="231"/>
        <v>177.89473684210526</v>
      </c>
      <c r="S4223" s="5">
        <v>1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1</v>
      </c>
      <c r="AA4223" s="5">
        <v>0</v>
      </c>
      <c r="AB4223" s="5">
        <v>0</v>
      </c>
      <c r="AC4223" s="5">
        <v>1</v>
      </c>
      <c r="AD4223" s="5">
        <v>0</v>
      </c>
      <c r="AE4223" s="8">
        <v>11999</v>
      </c>
      <c r="AF4223" s="5">
        <v>1</v>
      </c>
    </row>
    <row r="4224" spans="1:32" x14ac:dyDescent="0.25">
      <c r="A4224" s="2">
        <v>2008</v>
      </c>
      <c r="B4224" s="1" t="s">
        <v>29</v>
      </c>
      <c r="C4224" s="8">
        <v>55</v>
      </c>
      <c r="D4224" s="8">
        <v>3445</v>
      </c>
      <c r="E4224" s="8">
        <f t="shared" si="234"/>
        <v>5219.6969696969691</v>
      </c>
      <c r="F4224" s="8">
        <v>4441</v>
      </c>
      <c r="G4224" s="8">
        <v>525</v>
      </c>
      <c r="H4224" s="8">
        <v>270</v>
      </c>
      <c r="I4224" s="8">
        <v>0</v>
      </c>
      <c r="J4224" s="8">
        <v>0</v>
      </c>
      <c r="K4224" s="8">
        <v>0</v>
      </c>
      <c r="L4224" s="8">
        <v>2436</v>
      </c>
      <c r="M4224" s="8">
        <f t="shared" si="235"/>
        <v>44.290909090909089</v>
      </c>
      <c r="N4224" s="8">
        <v>14</v>
      </c>
      <c r="O4224" s="8">
        <v>0</v>
      </c>
      <c r="P4224" s="8">
        <v>3</v>
      </c>
      <c r="Q4224" s="8">
        <v>19256</v>
      </c>
      <c r="R4224" s="8">
        <f t="shared" si="231"/>
        <v>350.10909090909092</v>
      </c>
      <c r="S4224" s="5">
        <v>1</v>
      </c>
      <c r="T4224" s="5">
        <v>0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  <c r="Z4224" s="5">
        <v>1</v>
      </c>
      <c r="AA4224" s="5">
        <v>0</v>
      </c>
      <c r="AB4224" s="5">
        <v>0</v>
      </c>
      <c r="AC4224" s="5">
        <v>1</v>
      </c>
      <c r="AD4224" s="5">
        <v>0</v>
      </c>
      <c r="AE4224" s="8">
        <v>8978</v>
      </c>
      <c r="AF4224" s="5">
        <v>1</v>
      </c>
    </row>
    <row r="4225" spans="1:32" x14ac:dyDescent="0.25">
      <c r="A4225" s="2">
        <v>2008</v>
      </c>
      <c r="B4225" s="1" t="s">
        <v>29</v>
      </c>
      <c r="C4225" s="8">
        <v>23</v>
      </c>
      <c r="D4225" s="8">
        <v>1091</v>
      </c>
      <c r="E4225" s="8">
        <f t="shared" si="234"/>
        <v>3952.8985507246375</v>
      </c>
      <c r="F4225" s="8">
        <v>2645</v>
      </c>
      <c r="G4225" s="8">
        <v>265</v>
      </c>
      <c r="H4225" s="8">
        <v>64</v>
      </c>
      <c r="I4225" s="8">
        <v>0</v>
      </c>
      <c r="J4225" s="8">
        <v>0</v>
      </c>
      <c r="K4225" s="8">
        <v>0</v>
      </c>
      <c r="L4225" s="8">
        <v>2554</v>
      </c>
      <c r="M4225" s="8">
        <f t="shared" si="235"/>
        <v>111.04347826086956</v>
      </c>
      <c r="N4225" s="8">
        <v>10</v>
      </c>
      <c r="O4225" s="8">
        <v>3</v>
      </c>
      <c r="P4225" s="8">
        <v>1</v>
      </c>
      <c r="Q4225" s="8">
        <v>1735</v>
      </c>
      <c r="R4225" s="8">
        <f t="shared" si="231"/>
        <v>75.434782608695656</v>
      </c>
      <c r="S4225" s="5">
        <v>1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1</v>
      </c>
      <c r="AA4225" s="5">
        <v>0</v>
      </c>
      <c r="AB4225" s="5">
        <v>0</v>
      </c>
      <c r="AC4225" s="5">
        <v>1</v>
      </c>
      <c r="AD4225" s="5">
        <v>0</v>
      </c>
      <c r="AE4225" s="8">
        <v>7336</v>
      </c>
      <c r="AF4225" s="5">
        <v>0</v>
      </c>
    </row>
    <row r="4226" spans="1:32" x14ac:dyDescent="0.25">
      <c r="A4226" s="2">
        <v>2008</v>
      </c>
      <c r="B4226" s="1" t="s">
        <v>29</v>
      </c>
      <c r="C4226" s="8">
        <v>141</v>
      </c>
      <c r="D4226" s="8">
        <v>11714</v>
      </c>
      <c r="E4226" s="8">
        <f t="shared" si="234"/>
        <v>6923.1678486997635</v>
      </c>
      <c r="F4226" s="8">
        <v>6872</v>
      </c>
      <c r="G4226" s="8">
        <v>1056</v>
      </c>
      <c r="H4226" s="8">
        <v>325</v>
      </c>
      <c r="I4226" s="8">
        <v>55</v>
      </c>
      <c r="J4226" s="8">
        <v>0</v>
      </c>
      <c r="K4226" s="8">
        <v>0</v>
      </c>
      <c r="L4226" s="8">
        <v>9121</v>
      </c>
      <c r="M4226" s="8">
        <f t="shared" si="235"/>
        <v>64.687943262411352</v>
      </c>
      <c r="N4226" s="8">
        <v>31</v>
      </c>
      <c r="O4226" s="8">
        <v>11</v>
      </c>
      <c r="P4226" s="8">
        <v>2</v>
      </c>
      <c r="Q4226" s="8">
        <v>58501</v>
      </c>
      <c r="R4226" s="8">
        <f t="shared" si="231"/>
        <v>414.90070921985813</v>
      </c>
      <c r="S4226" s="5">
        <v>1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1</v>
      </c>
      <c r="AA4226" s="5">
        <v>1</v>
      </c>
      <c r="AB4226" s="5">
        <v>0</v>
      </c>
      <c r="AC4226" s="5">
        <v>1</v>
      </c>
      <c r="AD4226" s="5">
        <v>0</v>
      </c>
      <c r="AE4226" s="8">
        <v>27688</v>
      </c>
      <c r="AF4226" s="5">
        <v>0</v>
      </c>
    </row>
    <row r="4227" spans="1:32" x14ac:dyDescent="0.25">
      <c r="A4227" s="2">
        <v>2008</v>
      </c>
      <c r="B4227" s="1" t="s">
        <v>29</v>
      </c>
      <c r="C4227" s="8">
        <v>20</v>
      </c>
      <c r="D4227" s="8">
        <v>1792</v>
      </c>
      <c r="E4227" s="8">
        <f t="shared" si="234"/>
        <v>7466.666666666667</v>
      </c>
      <c r="F4227" s="8">
        <v>0</v>
      </c>
      <c r="G4227" s="8">
        <v>0</v>
      </c>
      <c r="H4227" s="8">
        <v>0</v>
      </c>
      <c r="I4227" s="8">
        <v>1616</v>
      </c>
      <c r="J4227" s="8">
        <v>0</v>
      </c>
      <c r="K4227" s="8">
        <v>0</v>
      </c>
      <c r="L4227" s="8">
        <v>89</v>
      </c>
      <c r="M4227" s="8">
        <f t="shared" si="235"/>
        <v>4.45</v>
      </c>
      <c r="N4227" s="8">
        <v>0</v>
      </c>
      <c r="O4227" s="8">
        <v>0</v>
      </c>
      <c r="P4227" s="8">
        <v>0</v>
      </c>
      <c r="Q4227" s="8">
        <v>8593</v>
      </c>
      <c r="R4227" s="8">
        <f t="shared" si="231"/>
        <v>429.65</v>
      </c>
      <c r="S4227" s="5">
        <v>0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1</v>
      </c>
      <c r="AB4227" s="5">
        <v>0</v>
      </c>
      <c r="AC4227" s="5">
        <v>0</v>
      </c>
      <c r="AD4227" s="5">
        <v>0</v>
      </c>
      <c r="AE4227" s="8">
        <v>5626</v>
      </c>
      <c r="AF4227" s="5">
        <v>1</v>
      </c>
    </row>
    <row r="4228" spans="1:32" x14ac:dyDescent="0.25">
      <c r="A4228" s="2">
        <v>2008</v>
      </c>
      <c r="B4228" s="1" t="s">
        <v>31</v>
      </c>
      <c r="C4228" s="8">
        <v>77</v>
      </c>
      <c r="D4228" s="8">
        <v>4700</v>
      </c>
      <c r="E4228" s="8">
        <f>IF(C4228&gt;0,D4228/C4228*1000/12,0)</f>
        <v>5086.5800865800866</v>
      </c>
      <c r="F4228" s="8">
        <v>4185</v>
      </c>
      <c r="G4228" s="8">
        <v>451</v>
      </c>
      <c r="H4228" s="8">
        <v>250</v>
      </c>
      <c r="I4228" s="8">
        <v>0</v>
      </c>
      <c r="J4228" s="8">
        <v>0</v>
      </c>
      <c r="K4228" s="8">
        <v>0</v>
      </c>
      <c r="L4228" s="8">
        <v>3276</v>
      </c>
      <c r="M4228" s="8">
        <f t="shared" si="235"/>
        <v>42.545454545454547</v>
      </c>
      <c r="N4228" s="8">
        <v>8</v>
      </c>
      <c r="O4228" s="8">
        <v>2</v>
      </c>
      <c r="P4228" s="8">
        <v>1</v>
      </c>
      <c r="Q4228" s="8">
        <v>79468</v>
      </c>
      <c r="R4228" s="8">
        <f t="shared" si="231"/>
        <v>1032.0519480519481</v>
      </c>
      <c r="S4228" s="5">
        <v>1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1</v>
      </c>
      <c r="AA4228" s="5">
        <v>0</v>
      </c>
      <c r="AB4228" s="5">
        <v>0</v>
      </c>
      <c r="AC4228" s="5">
        <v>1</v>
      </c>
      <c r="AD4228" s="5">
        <v>0</v>
      </c>
      <c r="AE4228" s="8">
        <v>13920</v>
      </c>
      <c r="AF4228" s="5">
        <v>1</v>
      </c>
    </row>
    <row r="4229" spans="1:32" x14ac:dyDescent="0.25">
      <c r="A4229" s="2">
        <v>2008</v>
      </c>
      <c r="B4229" s="1" t="s">
        <v>30</v>
      </c>
      <c r="C4229" s="8">
        <v>80</v>
      </c>
      <c r="D4229" s="8">
        <v>5383</v>
      </c>
      <c r="E4229" s="8">
        <f t="shared" ref="E4229:E4249" si="236">IF(C4229&gt;0,D4229/C4229*1000/12,0)</f>
        <v>5607.291666666667</v>
      </c>
      <c r="F4229" s="8">
        <v>3228</v>
      </c>
      <c r="G4229" s="8">
        <v>197</v>
      </c>
      <c r="H4229" s="8">
        <v>171</v>
      </c>
      <c r="I4229" s="8">
        <v>0</v>
      </c>
      <c r="J4229" s="8">
        <v>0</v>
      </c>
      <c r="K4229" s="8">
        <v>0</v>
      </c>
      <c r="L4229" s="8">
        <v>3233</v>
      </c>
      <c r="M4229" s="8">
        <f t="shared" si="235"/>
        <v>40.412500000000001</v>
      </c>
      <c r="N4229" s="8">
        <v>14</v>
      </c>
      <c r="O4229" s="8">
        <v>3</v>
      </c>
      <c r="P4229" s="8">
        <v>1</v>
      </c>
      <c r="Q4229" s="8">
        <v>29470</v>
      </c>
      <c r="R4229" s="8">
        <f t="shared" si="231"/>
        <v>368.375</v>
      </c>
      <c r="S4229" s="5">
        <v>1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1</v>
      </c>
      <c r="AA4229" s="5">
        <v>0</v>
      </c>
      <c r="AB4229" s="5">
        <v>0</v>
      </c>
      <c r="AC4229" s="5">
        <v>1</v>
      </c>
      <c r="AD4229" s="5">
        <v>0</v>
      </c>
      <c r="AE4229" s="8">
        <v>15689</v>
      </c>
      <c r="AF4229" s="5">
        <v>1</v>
      </c>
    </row>
    <row r="4230" spans="1:32" x14ac:dyDescent="0.25">
      <c r="A4230" s="2">
        <v>2008</v>
      </c>
      <c r="B4230" s="1" t="s">
        <v>30</v>
      </c>
      <c r="C4230" s="8">
        <v>11</v>
      </c>
      <c r="D4230" s="8">
        <v>853</v>
      </c>
      <c r="E4230" s="8">
        <f t="shared" si="236"/>
        <v>6462.121212121212</v>
      </c>
      <c r="F4230" s="8">
        <v>2099</v>
      </c>
      <c r="G4230" s="8">
        <v>0</v>
      </c>
      <c r="H4230" s="8">
        <v>0</v>
      </c>
      <c r="I4230" s="8">
        <v>0</v>
      </c>
      <c r="J4230" s="8">
        <v>0</v>
      </c>
      <c r="K4230" s="8">
        <v>0</v>
      </c>
      <c r="L4230" s="8">
        <v>2995</v>
      </c>
      <c r="M4230" s="8">
        <f t="shared" si="235"/>
        <v>272.27272727272725</v>
      </c>
      <c r="N4230" s="8">
        <v>14</v>
      </c>
      <c r="O4230" s="8">
        <v>3</v>
      </c>
      <c r="P4230" s="8">
        <v>0</v>
      </c>
      <c r="Q4230" s="8">
        <v>20212</v>
      </c>
      <c r="R4230" s="8">
        <f t="shared" si="231"/>
        <v>1837.4545454545455</v>
      </c>
      <c r="S4230" s="5">
        <v>1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0</v>
      </c>
      <c r="AC4230" s="5">
        <v>0</v>
      </c>
      <c r="AD4230" s="5">
        <v>0</v>
      </c>
      <c r="AE4230" s="8">
        <v>2815</v>
      </c>
      <c r="AF4230" s="5">
        <v>0</v>
      </c>
    </row>
    <row r="4231" spans="1:32" x14ac:dyDescent="0.25">
      <c r="A4231" s="2">
        <v>2008</v>
      </c>
      <c r="B4231" s="1" t="s">
        <v>30</v>
      </c>
      <c r="C4231" s="8">
        <v>38</v>
      </c>
      <c r="D4231" s="8">
        <v>2219</v>
      </c>
      <c r="E4231" s="8">
        <f t="shared" si="236"/>
        <v>4866.228070175438</v>
      </c>
      <c r="F4231" s="8">
        <v>3871</v>
      </c>
      <c r="G4231" s="8">
        <v>525</v>
      </c>
      <c r="H4231" s="8">
        <v>340</v>
      </c>
      <c r="I4231" s="8">
        <v>0</v>
      </c>
      <c r="J4231" s="8">
        <v>0</v>
      </c>
      <c r="K4231" s="8">
        <v>0</v>
      </c>
      <c r="L4231" s="8">
        <v>4295</v>
      </c>
      <c r="M4231" s="8">
        <f t="shared" si="235"/>
        <v>113.02631578947368</v>
      </c>
      <c r="N4231" s="8">
        <v>16</v>
      </c>
      <c r="O4231" s="8">
        <v>4</v>
      </c>
      <c r="P4231" s="8">
        <v>1</v>
      </c>
      <c r="Q4231" s="8">
        <v>25159</v>
      </c>
      <c r="R4231" s="8">
        <f t="shared" si="231"/>
        <v>662.07894736842104</v>
      </c>
      <c r="S4231" s="5">
        <v>1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1</v>
      </c>
      <c r="AA4231" s="5">
        <v>0</v>
      </c>
      <c r="AB4231" s="5">
        <v>0</v>
      </c>
      <c r="AC4231" s="5">
        <v>1</v>
      </c>
      <c r="AD4231" s="5">
        <v>0</v>
      </c>
      <c r="AE4231" s="8">
        <v>11771</v>
      </c>
      <c r="AF4231" s="5">
        <v>0</v>
      </c>
    </row>
    <row r="4232" spans="1:32" x14ac:dyDescent="0.25">
      <c r="A4232" s="2">
        <v>2008</v>
      </c>
      <c r="B4232" s="1" t="s">
        <v>30</v>
      </c>
      <c r="C4232" s="8">
        <v>64</v>
      </c>
      <c r="D4232" s="8">
        <v>4786</v>
      </c>
      <c r="E4232" s="8">
        <f t="shared" si="236"/>
        <v>6231.770833333333</v>
      </c>
      <c r="F4232" s="8">
        <v>3365</v>
      </c>
      <c r="G4232" s="8">
        <v>247</v>
      </c>
      <c r="H4232" s="8">
        <v>130</v>
      </c>
      <c r="I4232" s="8">
        <v>0</v>
      </c>
      <c r="J4232" s="8">
        <v>0</v>
      </c>
      <c r="K4232" s="8">
        <v>0</v>
      </c>
      <c r="L4232" s="8">
        <v>547</v>
      </c>
      <c r="M4232" s="8">
        <f t="shared" si="235"/>
        <v>8.546875</v>
      </c>
      <c r="N4232" s="8">
        <v>6</v>
      </c>
      <c r="O4232" s="8">
        <v>1</v>
      </c>
      <c r="P4232" s="8">
        <v>0</v>
      </c>
      <c r="Q4232" s="8">
        <v>22480</v>
      </c>
      <c r="R4232" s="8">
        <f t="shared" si="231"/>
        <v>351.25</v>
      </c>
      <c r="S4232" s="5">
        <v>1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1</v>
      </c>
      <c r="AA4232" s="5">
        <v>0</v>
      </c>
      <c r="AB4232" s="5">
        <v>0</v>
      </c>
      <c r="AC4232" s="5">
        <v>1</v>
      </c>
      <c r="AD4232" s="5">
        <v>0</v>
      </c>
      <c r="AE4232" s="8">
        <v>20893</v>
      </c>
      <c r="AF4232" s="5">
        <v>0</v>
      </c>
    </row>
    <row r="4233" spans="1:32" x14ac:dyDescent="0.25">
      <c r="A4233" s="2">
        <v>2008</v>
      </c>
      <c r="B4233" s="1" t="s">
        <v>30</v>
      </c>
      <c r="C4233" s="8">
        <v>154</v>
      </c>
      <c r="D4233" s="8">
        <v>13004</v>
      </c>
      <c r="E4233" s="8">
        <f t="shared" si="236"/>
        <v>7036.7965367965371</v>
      </c>
      <c r="F4233" s="8">
        <v>4818</v>
      </c>
      <c r="G4233" s="8">
        <v>1332</v>
      </c>
      <c r="H4233" s="8">
        <v>500</v>
      </c>
      <c r="I4233" s="8">
        <v>167</v>
      </c>
      <c r="J4233" s="8">
        <v>0</v>
      </c>
      <c r="K4233" s="8">
        <v>0</v>
      </c>
      <c r="L4233" s="8">
        <v>9479</v>
      </c>
      <c r="M4233" s="8">
        <f t="shared" si="235"/>
        <v>61.551948051948052</v>
      </c>
      <c r="N4233" s="8">
        <v>27</v>
      </c>
      <c r="O4233" s="8">
        <v>6</v>
      </c>
      <c r="P4233" s="8">
        <v>2</v>
      </c>
      <c r="Q4233" s="8">
        <v>85055</v>
      </c>
      <c r="R4233" s="8">
        <f t="shared" si="231"/>
        <v>552.30519480519479</v>
      </c>
      <c r="S4233" s="5">
        <v>1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1</v>
      </c>
      <c r="AA4233" s="5">
        <v>1</v>
      </c>
      <c r="AB4233" s="5">
        <v>0</v>
      </c>
      <c r="AC4233" s="5">
        <v>1</v>
      </c>
      <c r="AD4233" s="5">
        <v>0</v>
      </c>
      <c r="AE4233" s="8">
        <v>38256</v>
      </c>
      <c r="AF4233" s="5">
        <v>0</v>
      </c>
    </row>
    <row r="4234" spans="1:32" x14ac:dyDescent="0.25">
      <c r="A4234" s="2">
        <v>2008</v>
      </c>
      <c r="B4234" s="1" t="s">
        <v>30</v>
      </c>
      <c r="C4234" s="8">
        <v>236</v>
      </c>
      <c r="D4234" s="8">
        <v>22737</v>
      </c>
      <c r="E4234" s="8">
        <f t="shared" si="236"/>
        <v>8028.6016949152536</v>
      </c>
      <c r="F4234" s="8">
        <v>8817</v>
      </c>
      <c r="G4234" s="8">
        <v>2981</v>
      </c>
      <c r="H4234" s="8">
        <v>1060</v>
      </c>
      <c r="I4234" s="8">
        <v>0</v>
      </c>
      <c r="J4234" s="8">
        <v>0</v>
      </c>
      <c r="K4234" s="8">
        <v>0</v>
      </c>
      <c r="L4234" s="8">
        <v>19803</v>
      </c>
      <c r="M4234" s="8">
        <f t="shared" si="235"/>
        <v>83.91101694915254</v>
      </c>
      <c r="N4234" s="8">
        <v>50</v>
      </c>
      <c r="O4234" s="8">
        <v>11</v>
      </c>
      <c r="P4234" s="8">
        <v>7</v>
      </c>
      <c r="Q4234" s="8">
        <v>322228</v>
      </c>
      <c r="R4234" s="8">
        <f t="shared" si="231"/>
        <v>1365.3728813559321</v>
      </c>
      <c r="S4234" s="5">
        <v>1</v>
      </c>
      <c r="T4234" s="5">
        <v>0</v>
      </c>
      <c r="U4234" s="5">
        <v>1</v>
      </c>
      <c r="V4234" s="5">
        <v>0</v>
      </c>
      <c r="W4234" s="5">
        <v>0</v>
      </c>
      <c r="X4234" s="5">
        <v>0</v>
      </c>
      <c r="Y4234" s="5">
        <v>0</v>
      </c>
      <c r="Z4234" s="5">
        <v>1</v>
      </c>
      <c r="AA4234" s="5">
        <v>0</v>
      </c>
      <c r="AB4234" s="5">
        <v>0</v>
      </c>
      <c r="AC4234" s="5">
        <v>1</v>
      </c>
      <c r="AD4234" s="5">
        <v>0</v>
      </c>
      <c r="AE4234" s="8">
        <v>107689</v>
      </c>
      <c r="AF4234" s="5">
        <v>1</v>
      </c>
    </row>
    <row r="4235" spans="1:32" x14ac:dyDescent="0.25">
      <c r="A4235" s="2">
        <v>2008</v>
      </c>
      <c r="B4235" s="1" t="s">
        <v>29</v>
      </c>
      <c r="C4235" s="8">
        <v>40</v>
      </c>
      <c r="D4235" s="8">
        <v>2921</v>
      </c>
      <c r="E4235" s="8">
        <f t="shared" si="236"/>
        <v>6085.416666666667</v>
      </c>
      <c r="F4235" s="8">
        <v>4575</v>
      </c>
      <c r="G4235" s="8">
        <v>0</v>
      </c>
      <c r="H4235" s="8">
        <v>0</v>
      </c>
      <c r="I4235" s="8">
        <v>0</v>
      </c>
      <c r="J4235" s="8">
        <v>0</v>
      </c>
      <c r="K4235" s="8">
        <v>0</v>
      </c>
      <c r="L4235" s="8">
        <v>3780</v>
      </c>
      <c r="M4235" s="8">
        <f t="shared" si="235"/>
        <v>94.5</v>
      </c>
      <c r="N4235" s="8">
        <v>17</v>
      </c>
      <c r="O4235" s="8">
        <v>3</v>
      </c>
      <c r="P4235" s="8">
        <v>1</v>
      </c>
      <c r="Q4235" s="8">
        <v>43109</v>
      </c>
      <c r="R4235" s="8">
        <f t="shared" si="231"/>
        <v>1077.7249999999999</v>
      </c>
      <c r="S4235" s="5">
        <v>1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0</v>
      </c>
      <c r="AD4235" s="5">
        <v>0</v>
      </c>
      <c r="AE4235" s="8">
        <v>12756</v>
      </c>
      <c r="AF4235" s="5">
        <v>0</v>
      </c>
    </row>
    <row r="4236" spans="1:32" x14ac:dyDescent="0.25">
      <c r="A4236" s="2">
        <v>2008</v>
      </c>
      <c r="B4236" s="1" t="s">
        <v>29</v>
      </c>
      <c r="C4236" s="8">
        <v>208</v>
      </c>
      <c r="D4236" s="8">
        <v>18628</v>
      </c>
      <c r="E4236" s="8">
        <f t="shared" si="236"/>
        <v>7463.1410256410263</v>
      </c>
      <c r="F4236" s="8">
        <v>11595</v>
      </c>
      <c r="G4236" s="8">
        <v>744</v>
      </c>
      <c r="H4236" s="8">
        <v>300</v>
      </c>
      <c r="I4236" s="8">
        <v>0</v>
      </c>
      <c r="J4236" s="8">
        <v>0</v>
      </c>
      <c r="K4236" s="8">
        <v>0</v>
      </c>
      <c r="L4236" s="8">
        <v>15843</v>
      </c>
      <c r="M4236" s="8">
        <f t="shared" si="235"/>
        <v>76.168269230769226</v>
      </c>
      <c r="N4236" s="8">
        <v>58</v>
      </c>
      <c r="O4236" s="8">
        <v>15</v>
      </c>
      <c r="P4236" s="8">
        <v>3</v>
      </c>
      <c r="Q4236" s="8">
        <v>96755</v>
      </c>
      <c r="R4236" s="8">
        <f t="shared" si="231"/>
        <v>465.16826923076923</v>
      </c>
      <c r="S4236" s="5">
        <v>1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1</v>
      </c>
      <c r="AA4236" s="5">
        <v>0</v>
      </c>
      <c r="AB4236" s="5">
        <v>0</v>
      </c>
      <c r="AC4236" s="5">
        <v>1</v>
      </c>
      <c r="AD4236" s="5">
        <v>0</v>
      </c>
      <c r="AE4236" s="8">
        <v>39842</v>
      </c>
      <c r="AF4236" s="5">
        <v>1</v>
      </c>
    </row>
    <row r="4237" spans="1:32" x14ac:dyDescent="0.25">
      <c r="A4237" s="2">
        <v>2008</v>
      </c>
      <c r="B4237" s="1" t="s">
        <v>30</v>
      </c>
      <c r="C4237" s="8">
        <v>6</v>
      </c>
      <c r="D4237" s="8">
        <v>409</v>
      </c>
      <c r="E4237" s="8">
        <f t="shared" si="236"/>
        <v>5680.5555555555557</v>
      </c>
      <c r="F4237" s="8">
        <v>4</v>
      </c>
      <c r="G4237" s="8">
        <v>0</v>
      </c>
      <c r="H4237" s="8">
        <v>0</v>
      </c>
      <c r="I4237" s="8">
        <v>0</v>
      </c>
      <c r="J4237" s="8">
        <v>0</v>
      </c>
      <c r="K4237" s="8">
        <v>0</v>
      </c>
      <c r="L4237" s="8">
        <v>440</v>
      </c>
      <c r="M4237" s="8">
        <f t="shared" si="235"/>
        <v>73.333333333333329</v>
      </c>
      <c r="N4237" s="8">
        <v>1</v>
      </c>
      <c r="O4237" s="8">
        <v>0</v>
      </c>
      <c r="P4237" s="8">
        <v>0</v>
      </c>
      <c r="Q4237" s="8">
        <v>6561</v>
      </c>
      <c r="R4237" s="8">
        <f t="shared" si="231"/>
        <v>1093.5</v>
      </c>
      <c r="S4237" s="5">
        <v>0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0</v>
      </c>
      <c r="AD4237" s="5">
        <v>0</v>
      </c>
      <c r="AE4237" s="8">
        <v>1027</v>
      </c>
      <c r="AF4237" s="5">
        <v>0</v>
      </c>
    </row>
    <row r="4238" spans="1:32" x14ac:dyDescent="0.25">
      <c r="A4238" s="2">
        <v>2008</v>
      </c>
      <c r="B4238" s="1" t="s">
        <v>30</v>
      </c>
      <c r="C4238" s="8">
        <v>16</v>
      </c>
      <c r="D4238" s="8">
        <v>470</v>
      </c>
      <c r="E4238" s="8">
        <f t="shared" si="236"/>
        <v>2447.9166666666665</v>
      </c>
      <c r="F4238" s="8">
        <v>3305</v>
      </c>
      <c r="G4238" s="8">
        <v>16</v>
      </c>
      <c r="H4238" s="8">
        <v>11</v>
      </c>
      <c r="I4238" s="8">
        <v>34</v>
      </c>
      <c r="J4238" s="8">
        <v>0</v>
      </c>
      <c r="K4238" s="8">
        <v>0</v>
      </c>
      <c r="L4238" s="8">
        <v>1400</v>
      </c>
      <c r="M4238" s="8">
        <f t="shared" si="235"/>
        <v>87.5</v>
      </c>
      <c r="N4238" s="8">
        <v>8</v>
      </c>
      <c r="O4238" s="8">
        <v>2</v>
      </c>
      <c r="P4238" s="8">
        <v>1</v>
      </c>
      <c r="Q4238" s="8">
        <v>2818</v>
      </c>
      <c r="R4238" s="8">
        <f t="shared" si="231"/>
        <v>176.125</v>
      </c>
      <c r="S4238" s="5">
        <v>1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1</v>
      </c>
      <c r="AA4238" s="5">
        <v>1</v>
      </c>
      <c r="AB4238" s="5">
        <v>0</v>
      </c>
      <c r="AC4238" s="5">
        <v>1</v>
      </c>
      <c r="AD4238" s="5">
        <v>0</v>
      </c>
      <c r="AE4238" s="8">
        <v>1429</v>
      </c>
      <c r="AF4238" s="5">
        <v>0</v>
      </c>
    </row>
    <row r="4239" spans="1:32" x14ac:dyDescent="0.25">
      <c r="A4239" s="2">
        <v>2008</v>
      </c>
      <c r="B4239" s="1" t="s">
        <v>29</v>
      </c>
      <c r="C4239" s="8">
        <v>9</v>
      </c>
      <c r="D4239" s="8">
        <v>542</v>
      </c>
      <c r="E4239" s="8">
        <f t="shared" si="236"/>
        <v>5018.5185185185182</v>
      </c>
      <c r="F4239" s="8">
        <v>657</v>
      </c>
      <c r="G4239" s="8">
        <v>0</v>
      </c>
      <c r="H4239" s="8">
        <v>0</v>
      </c>
      <c r="I4239" s="8">
        <v>424</v>
      </c>
      <c r="J4239" s="8">
        <v>0</v>
      </c>
      <c r="K4239" s="8">
        <v>0</v>
      </c>
      <c r="L4239" s="8">
        <v>500</v>
      </c>
      <c r="M4239" s="8">
        <f t="shared" si="235"/>
        <v>55.555555555555557</v>
      </c>
      <c r="N4239" s="8">
        <v>2</v>
      </c>
      <c r="O4239" s="8">
        <v>0</v>
      </c>
      <c r="P4239" s="8">
        <v>0</v>
      </c>
      <c r="Q4239" s="8">
        <v>2039</v>
      </c>
      <c r="R4239" s="8">
        <f t="shared" si="231"/>
        <v>226.55555555555554</v>
      </c>
      <c r="S4239" s="5">
        <v>0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1</v>
      </c>
      <c r="AB4239" s="5">
        <v>0</v>
      </c>
      <c r="AC4239" s="5">
        <v>0</v>
      </c>
      <c r="AD4239" s="5">
        <v>0</v>
      </c>
      <c r="AE4239" s="8">
        <v>2256</v>
      </c>
      <c r="AF4239" s="5">
        <v>0</v>
      </c>
    </row>
    <row r="4240" spans="1:32" x14ac:dyDescent="0.25">
      <c r="A4240" s="2">
        <v>2008</v>
      </c>
      <c r="B4240" s="1" t="s">
        <v>29</v>
      </c>
      <c r="C4240" s="8">
        <v>9</v>
      </c>
      <c r="D4240" s="8">
        <v>397</v>
      </c>
      <c r="E4240" s="8">
        <f t="shared" si="236"/>
        <v>3675.9259259259265</v>
      </c>
      <c r="F4240" s="8">
        <v>668</v>
      </c>
      <c r="G4240" s="8">
        <v>165</v>
      </c>
      <c r="H4240" s="8">
        <v>42</v>
      </c>
      <c r="I4240" s="8">
        <v>0</v>
      </c>
      <c r="J4240" s="8">
        <v>0</v>
      </c>
      <c r="K4240" s="8">
        <v>0</v>
      </c>
      <c r="L4240" s="8">
        <v>120</v>
      </c>
      <c r="M4240" s="8">
        <f t="shared" si="235"/>
        <v>13.333333333333334</v>
      </c>
      <c r="N4240" s="8">
        <v>0</v>
      </c>
      <c r="O4240" s="8">
        <v>0</v>
      </c>
      <c r="P4240" s="8">
        <v>0</v>
      </c>
      <c r="Q4240" s="8">
        <v>207</v>
      </c>
      <c r="R4240" s="8">
        <f t="shared" si="231"/>
        <v>23</v>
      </c>
      <c r="S4240" s="5">
        <v>1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1</v>
      </c>
      <c r="AA4240" s="5">
        <v>0</v>
      </c>
      <c r="AB4240" s="5">
        <v>0</v>
      </c>
      <c r="AC4240" s="5">
        <v>1</v>
      </c>
      <c r="AD4240" s="5">
        <v>0</v>
      </c>
      <c r="AE4240" s="8">
        <v>1652</v>
      </c>
      <c r="AF4240" s="5">
        <v>1</v>
      </c>
    </row>
    <row r="4241" spans="1:32" x14ac:dyDescent="0.25">
      <c r="A4241" s="2">
        <v>2008</v>
      </c>
      <c r="B4241" s="1" t="s">
        <v>29</v>
      </c>
      <c r="C4241" s="8">
        <v>5</v>
      </c>
      <c r="D4241" s="8">
        <v>188</v>
      </c>
      <c r="E4241" s="8">
        <f t="shared" si="236"/>
        <v>3133.3333333333335</v>
      </c>
      <c r="F4241" s="8">
        <v>432</v>
      </c>
      <c r="G4241" s="8">
        <v>15</v>
      </c>
      <c r="H4241" s="8">
        <v>5</v>
      </c>
      <c r="I4241" s="8">
        <v>0</v>
      </c>
      <c r="J4241" s="8">
        <v>0</v>
      </c>
      <c r="K4241" s="8">
        <v>0</v>
      </c>
      <c r="L4241" s="8">
        <v>240</v>
      </c>
      <c r="M4241" s="8">
        <f t="shared" si="235"/>
        <v>48</v>
      </c>
      <c r="N4241" s="8">
        <v>3</v>
      </c>
      <c r="O4241" s="8">
        <v>0</v>
      </c>
      <c r="P4241" s="8">
        <v>0</v>
      </c>
      <c r="Q4241" s="8">
        <v>1656</v>
      </c>
      <c r="R4241" s="8">
        <f t="shared" si="231"/>
        <v>331.2</v>
      </c>
      <c r="S4241" s="5">
        <v>0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1</v>
      </c>
      <c r="AA4241" s="5">
        <v>0</v>
      </c>
      <c r="AB4241" s="5">
        <v>0</v>
      </c>
      <c r="AC4241" s="5">
        <v>1</v>
      </c>
      <c r="AD4241" s="5">
        <v>0</v>
      </c>
      <c r="AE4241" s="8">
        <v>233</v>
      </c>
      <c r="AF4241" s="5">
        <v>0</v>
      </c>
    </row>
    <row r="4242" spans="1:32" x14ac:dyDescent="0.25">
      <c r="A4242" s="2">
        <v>2008</v>
      </c>
      <c r="B4242" s="1" t="s">
        <v>30</v>
      </c>
      <c r="C4242" s="8">
        <v>68</v>
      </c>
      <c r="D4242" s="8">
        <v>7693</v>
      </c>
      <c r="E4242" s="8">
        <f t="shared" si="236"/>
        <v>9427.6960784313724</v>
      </c>
      <c r="F4242" s="8">
        <v>3454</v>
      </c>
      <c r="G4242" s="8">
        <v>969</v>
      </c>
      <c r="H4242" s="8">
        <v>270</v>
      </c>
      <c r="I4242" s="8">
        <v>0</v>
      </c>
      <c r="J4242" s="8">
        <v>0</v>
      </c>
      <c r="K4242" s="8">
        <v>0</v>
      </c>
      <c r="L4242" s="8">
        <v>7887</v>
      </c>
      <c r="M4242" s="8">
        <f t="shared" si="235"/>
        <v>115.98529411764706</v>
      </c>
      <c r="N4242" s="8">
        <v>16</v>
      </c>
      <c r="O4242" s="8">
        <v>5</v>
      </c>
      <c r="P4242" s="8">
        <v>2</v>
      </c>
      <c r="Q4242" s="8">
        <v>32448</v>
      </c>
      <c r="R4242" s="8">
        <f t="shared" ref="R4242:R4305" si="237">IF(C4242&gt;0,Q4242/C4242,0)</f>
        <v>477.1764705882353</v>
      </c>
      <c r="S4242" s="5">
        <v>1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1</v>
      </c>
      <c r="AA4242" s="5">
        <v>0</v>
      </c>
      <c r="AB4242" s="5">
        <v>0</v>
      </c>
      <c r="AC4242" s="5">
        <v>1</v>
      </c>
      <c r="AD4242" s="5">
        <v>0</v>
      </c>
      <c r="AE4242" s="8">
        <v>19287</v>
      </c>
      <c r="AF4242" s="5">
        <v>1</v>
      </c>
    </row>
    <row r="4243" spans="1:32" x14ac:dyDescent="0.25">
      <c r="A4243" s="2">
        <v>2008</v>
      </c>
      <c r="B4243" s="1" t="s">
        <v>36</v>
      </c>
      <c r="C4243" s="8">
        <v>207</v>
      </c>
      <c r="D4243" s="8">
        <v>8694</v>
      </c>
      <c r="E4243" s="8">
        <f t="shared" si="236"/>
        <v>3500</v>
      </c>
      <c r="F4243" s="8">
        <v>6572</v>
      </c>
      <c r="G4243" s="8">
        <v>1988</v>
      </c>
      <c r="H4243" s="8">
        <v>570</v>
      </c>
      <c r="I4243" s="8">
        <v>0</v>
      </c>
      <c r="J4243" s="8">
        <v>0</v>
      </c>
      <c r="K4243" s="8">
        <v>0</v>
      </c>
      <c r="L4243" s="8">
        <v>10553</v>
      </c>
      <c r="M4243" s="8">
        <f t="shared" si="235"/>
        <v>50.980676328502419</v>
      </c>
      <c r="N4243" s="8">
        <v>31</v>
      </c>
      <c r="O4243" s="8">
        <v>8</v>
      </c>
      <c r="P4243" s="8">
        <v>2</v>
      </c>
      <c r="Q4243" s="8">
        <v>91400</v>
      </c>
      <c r="R4243" s="8">
        <f t="shared" si="237"/>
        <v>441.54589371980677</v>
      </c>
      <c r="S4243" s="5">
        <v>1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1</v>
      </c>
      <c r="AA4243" s="5">
        <v>0</v>
      </c>
      <c r="AB4243" s="5">
        <v>0</v>
      </c>
      <c r="AC4243" s="5">
        <v>1</v>
      </c>
      <c r="AD4243" s="5">
        <v>0</v>
      </c>
      <c r="AE4243" s="8">
        <v>46667</v>
      </c>
      <c r="AF4243" s="5">
        <v>1</v>
      </c>
    </row>
    <row r="4244" spans="1:32" x14ac:dyDescent="0.25">
      <c r="A4244" s="2">
        <v>2008</v>
      </c>
      <c r="B4244" s="1" t="s">
        <v>29</v>
      </c>
      <c r="C4244" s="8">
        <v>76</v>
      </c>
      <c r="D4244" s="8">
        <v>5686</v>
      </c>
      <c r="E4244" s="8">
        <f t="shared" si="236"/>
        <v>6234.6491228070163</v>
      </c>
      <c r="F4244" s="8">
        <v>1909</v>
      </c>
      <c r="G4244" s="8">
        <v>558</v>
      </c>
      <c r="H4244" s="8">
        <v>180</v>
      </c>
      <c r="I4244" s="8">
        <v>0</v>
      </c>
      <c r="J4244" s="8">
        <v>0</v>
      </c>
      <c r="K4244" s="8">
        <v>0</v>
      </c>
      <c r="L4244" s="8">
        <v>2959</v>
      </c>
      <c r="M4244" s="8">
        <f t="shared" si="235"/>
        <v>38.934210526315788</v>
      </c>
      <c r="N4244" s="8">
        <v>7</v>
      </c>
      <c r="O4244" s="8">
        <v>2</v>
      </c>
      <c r="P4244" s="8">
        <v>1</v>
      </c>
      <c r="Q4244" s="8">
        <v>18994</v>
      </c>
      <c r="R4244" s="8">
        <f t="shared" si="237"/>
        <v>249.92105263157896</v>
      </c>
      <c r="S4244" s="5">
        <v>1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1</v>
      </c>
      <c r="AA4244" s="5">
        <v>0</v>
      </c>
      <c r="AB4244" s="5">
        <v>0</v>
      </c>
      <c r="AC4244" s="5">
        <v>1</v>
      </c>
      <c r="AD4244" s="5">
        <v>0</v>
      </c>
      <c r="AE4244" s="8">
        <v>15587</v>
      </c>
      <c r="AF4244" s="5">
        <v>0</v>
      </c>
    </row>
    <row r="4245" spans="1:32" x14ac:dyDescent="0.25">
      <c r="A4245" s="2">
        <v>2008</v>
      </c>
      <c r="B4245" s="1" t="s">
        <v>29</v>
      </c>
      <c r="C4245" s="8">
        <v>130</v>
      </c>
      <c r="D4245" s="8">
        <v>12224</v>
      </c>
      <c r="E4245" s="8">
        <f t="shared" si="236"/>
        <v>7835.8974358974365</v>
      </c>
      <c r="F4245" s="8">
        <v>3067</v>
      </c>
      <c r="G4245" s="8">
        <v>664</v>
      </c>
      <c r="H4245" s="8">
        <v>294</v>
      </c>
      <c r="I4245" s="8">
        <v>1666</v>
      </c>
      <c r="J4245" s="8">
        <v>0</v>
      </c>
      <c r="K4245" s="8">
        <v>0</v>
      </c>
      <c r="L4245" s="8">
        <v>4461</v>
      </c>
      <c r="M4245" s="8">
        <f t="shared" si="235"/>
        <v>34.315384615384616</v>
      </c>
      <c r="N4245" s="8">
        <v>18</v>
      </c>
      <c r="O4245" s="8">
        <v>2</v>
      </c>
      <c r="P4245" s="8">
        <v>1</v>
      </c>
      <c r="Q4245" s="8">
        <v>47284</v>
      </c>
      <c r="R4245" s="8">
        <f t="shared" si="237"/>
        <v>363.72307692307692</v>
      </c>
      <c r="S4245" s="5">
        <v>1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1</v>
      </c>
      <c r="AA4245" s="5">
        <v>1</v>
      </c>
      <c r="AB4245" s="5">
        <v>0</v>
      </c>
      <c r="AC4245" s="5">
        <v>1</v>
      </c>
      <c r="AD4245" s="5">
        <v>0</v>
      </c>
      <c r="AE4245" s="8">
        <v>29115</v>
      </c>
      <c r="AF4245" s="5">
        <v>0</v>
      </c>
    </row>
    <row r="4246" spans="1:32" x14ac:dyDescent="0.25">
      <c r="A4246" s="2">
        <v>2008</v>
      </c>
      <c r="B4246" s="1" t="s">
        <v>29</v>
      </c>
      <c r="C4246" s="8">
        <v>98</v>
      </c>
      <c r="D4246" s="8">
        <v>8937</v>
      </c>
      <c r="E4246" s="8">
        <f t="shared" si="236"/>
        <v>7599.4897959183663</v>
      </c>
      <c r="F4246" s="8">
        <v>3514</v>
      </c>
      <c r="G4246" s="8">
        <v>374</v>
      </c>
      <c r="H4246" s="8">
        <v>150</v>
      </c>
      <c r="I4246" s="8">
        <v>0</v>
      </c>
      <c r="J4246" s="8">
        <v>0</v>
      </c>
      <c r="K4246" s="8">
        <v>0</v>
      </c>
      <c r="L4246" s="8">
        <v>5625</v>
      </c>
      <c r="M4246" s="8">
        <f t="shared" si="235"/>
        <v>57.397959183673471</v>
      </c>
      <c r="N4246" s="8">
        <v>16</v>
      </c>
      <c r="O4246" s="8">
        <v>6</v>
      </c>
      <c r="P4246" s="8">
        <v>1</v>
      </c>
      <c r="Q4246" s="8">
        <v>37459</v>
      </c>
      <c r="R4246" s="8">
        <f t="shared" si="237"/>
        <v>382.23469387755102</v>
      </c>
      <c r="S4246" s="5">
        <v>1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1</v>
      </c>
      <c r="AA4246" s="5">
        <v>0</v>
      </c>
      <c r="AB4246" s="5">
        <v>0</v>
      </c>
      <c r="AC4246" s="5">
        <v>1</v>
      </c>
      <c r="AD4246" s="5">
        <v>0</v>
      </c>
      <c r="AE4246" s="8">
        <v>24416</v>
      </c>
      <c r="AF4246" s="5">
        <v>0</v>
      </c>
    </row>
    <row r="4247" spans="1:32" x14ac:dyDescent="0.25">
      <c r="A4247" s="2">
        <v>2008</v>
      </c>
      <c r="B4247" s="1" t="s">
        <v>29</v>
      </c>
      <c r="C4247" s="8">
        <v>2</v>
      </c>
      <c r="D4247" s="8">
        <v>34</v>
      </c>
      <c r="E4247" s="8">
        <f t="shared" si="236"/>
        <v>1416.6666666666667</v>
      </c>
      <c r="F4247" s="8">
        <v>232</v>
      </c>
      <c r="G4247" s="8">
        <v>0</v>
      </c>
      <c r="H4247" s="8">
        <v>0</v>
      </c>
      <c r="I4247" s="8">
        <v>0</v>
      </c>
      <c r="J4247" s="8">
        <v>0</v>
      </c>
      <c r="K4247" s="8">
        <v>0</v>
      </c>
      <c r="L4247" s="8">
        <v>160</v>
      </c>
      <c r="M4247" s="8">
        <f t="shared" si="235"/>
        <v>80</v>
      </c>
      <c r="N4247" s="8">
        <v>2</v>
      </c>
      <c r="O4247" s="8">
        <v>0</v>
      </c>
      <c r="P4247" s="8">
        <v>0</v>
      </c>
      <c r="Q4247" s="8">
        <v>20</v>
      </c>
      <c r="R4247" s="8">
        <f t="shared" si="237"/>
        <v>10</v>
      </c>
      <c r="S4247" s="5">
        <v>1</v>
      </c>
      <c r="T4247" s="5">
        <v>0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  <c r="Z4247" s="5">
        <v>0</v>
      </c>
      <c r="AA4247" s="5">
        <v>0</v>
      </c>
      <c r="AB4247" s="5">
        <v>0</v>
      </c>
      <c r="AC4247" s="5">
        <v>0</v>
      </c>
      <c r="AD4247" s="5">
        <v>0</v>
      </c>
      <c r="AE4247" s="8">
        <v>379</v>
      </c>
      <c r="AF4247" s="5">
        <v>1</v>
      </c>
    </row>
    <row r="4248" spans="1:32" x14ac:dyDescent="0.25">
      <c r="A4248" s="2">
        <v>2008</v>
      </c>
      <c r="B4248" s="1" t="s">
        <v>29</v>
      </c>
      <c r="C4248" s="8">
        <v>107</v>
      </c>
      <c r="D4248" s="8">
        <v>6909</v>
      </c>
      <c r="E4248" s="8">
        <f t="shared" si="236"/>
        <v>5380.8411214953276</v>
      </c>
      <c r="F4248" s="8">
        <v>5441</v>
      </c>
      <c r="G4248" s="8">
        <v>927</v>
      </c>
      <c r="H4248" s="8">
        <v>300</v>
      </c>
      <c r="I4248" s="8">
        <v>0</v>
      </c>
      <c r="J4248" s="8">
        <v>0</v>
      </c>
      <c r="K4248" s="8">
        <v>0</v>
      </c>
      <c r="L4248" s="8">
        <v>4179</v>
      </c>
      <c r="M4248" s="8">
        <f t="shared" si="235"/>
        <v>39.056074766355138</v>
      </c>
      <c r="N4248" s="8">
        <v>13</v>
      </c>
      <c r="O4248" s="8">
        <v>3</v>
      </c>
      <c r="P4248" s="8">
        <v>2</v>
      </c>
      <c r="Q4248" s="8">
        <v>16594</v>
      </c>
      <c r="R4248" s="8">
        <f t="shared" si="237"/>
        <v>155.0841121495327</v>
      </c>
      <c r="S4248" s="5">
        <v>1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1</v>
      </c>
      <c r="AA4248" s="5">
        <v>0</v>
      </c>
      <c r="AB4248" s="5">
        <v>0</v>
      </c>
      <c r="AC4248" s="5">
        <v>1</v>
      </c>
      <c r="AD4248" s="5">
        <v>0</v>
      </c>
      <c r="AE4248" s="8">
        <v>16841</v>
      </c>
      <c r="AF4248" s="5">
        <v>0</v>
      </c>
    </row>
    <row r="4249" spans="1:32" x14ac:dyDescent="0.25">
      <c r="A4249" s="2">
        <v>2008</v>
      </c>
      <c r="B4249" s="1" t="s">
        <v>29</v>
      </c>
      <c r="C4249" s="8">
        <v>18</v>
      </c>
      <c r="D4249" s="8">
        <v>876</v>
      </c>
      <c r="E4249" s="8">
        <f t="shared" si="236"/>
        <v>4055.5555555555552</v>
      </c>
      <c r="F4249" s="8">
        <v>320</v>
      </c>
      <c r="G4249" s="8">
        <v>0</v>
      </c>
      <c r="H4249" s="8">
        <v>0</v>
      </c>
      <c r="I4249" s="8">
        <v>0</v>
      </c>
      <c r="J4249" s="8">
        <v>0</v>
      </c>
      <c r="K4249" s="8">
        <v>0</v>
      </c>
      <c r="L4249" s="8">
        <v>820</v>
      </c>
      <c r="M4249" s="8">
        <f t="shared" si="235"/>
        <v>45.555555555555557</v>
      </c>
      <c r="N4249" s="8">
        <v>0</v>
      </c>
      <c r="O4249" s="8">
        <v>0</v>
      </c>
      <c r="P4249" s="8">
        <v>0</v>
      </c>
      <c r="Q4249" s="8">
        <v>384</v>
      </c>
      <c r="R4249" s="8">
        <f t="shared" si="237"/>
        <v>21.333333333333332</v>
      </c>
      <c r="S4249" s="5">
        <v>1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8">
        <v>1198</v>
      </c>
      <c r="AF4249" s="5">
        <v>0</v>
      </c>
    </row>
    <row r="4250" spans="1:32" x14ac:dyDescent="0.25">
      <c r="A4250" s="2">
        <v>2008</v>
      </c>
      <c r="B4250" s="1" t="s">
        <v>30</v>
      </c>
      <c r="C4250" s="8">
        <v>41</v>
      </c>
      <c r="D4250" s="8">
        <v>2633</v>
      </c>
      <c r="E4250" s="8">
        <f>IF(C4250&gt;0,D4250/C4250*1000/12,0)</f>
        <v>5351.626016260162</v>
      </c>
      <c r="F4250" s="8">
        <v>4314</v>
      </c>
      <c r="G4250" s="8">
        <v>260</v>
      </c>
      <c r="H4250" s="8">
        <v>100</v>
      </c>
      <c r="I4250" s="8">
        <v>0</v>
      </c>
      <c r="J4250" s="8">
        <v>0</v>
      </c>
      <c r="K4250" s="8">
        <v>0</v>
      </c>
      <c r="L4250" s="8">
        <v>955</v>
      </c>
      <c r="M4250" s="8">
        <f t="shared" si="235"/>
        <v>23.292682926829269</v>
      </c>
      <c r="N4250" s="8">
        <v>3</v>
      </c>
      <c r="O4250" s="8">
        <v>2</v>
      </c>
      <c r="P4250" s="8">
        <v>0</v>
      </c>
      <c r="Q4250" s="8">
        <v>13121</v>
      </c>
      <c r="R4250" s="8">
        <f t="shared" si="237"/>
        <v>320.02439024390242</v>
      </c>
      <c r="S4250" s="5">
        <v>1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1</v>
      </c>
      <c r="AA4250" s="5">
        <v>0</v>
      </c>
      <c r="AB4250" s="5">
        <v>0</v>
      </c>
      <c r="AC4250" s="5">
        <v>1</v>
      </c>
      <c r="AD4250" s="5">
        <v>0</v>
      </c>
      <c r="AE4250" s="8">
        <v>3665</v>
      </c>
      <c r="AF4250" s="5">
        <v>1</v>
      </c>
    </row>
    <row r="4251" spans="1:32" x14ac:dyDescent="0.25">
      <c r="A4251" s="2">
        <v>2008</v>
      </c>
      <c r="B4251" s="1" t="s">
        <v>30</v>
      </c>
      <c r="C4251" s="8">
        <v>29</v>
      </c>
      <c r="D4251" s="8">
        <v>955.6</v>
      </c>
      <c r="E4251" s="8">
        <f t="shared" ref="E4251:E4268" si="238">IF(C4251&gt;0,D4251/C4251*1000/12,0)</f>
        <v>2745.977011494253</v>
      </c>
      <c r="F4251" s="8">
        <v>3267</v>
      </c>
      <c r="G4251" s="8">
        <v>73</v>
      </c>
      <c r="H4251" s="8">
        <v>34</v>
      </c>
      <c r="I4251" s="8">
        <v>36</v>
      </c>
      <c r="J4251" s="8">
        <v>0</v>
      </c>
      <c r="K4251" s="8">
        <v>0</v>
      </c>
      <c r="L4251" s="8">
        <v>2235</v>
      </c>
      <c r="M4251" s="8">
        <f t="shared" si="235"/>
        <v>77.068965517241381</v>
      </c>
      <c r="N4251" s="8">
        <v>11</v>
      </c>
      <c r="O4251" s="8">
        <v>0</v>
      </c>
      <c r="P4251" s="8">
        <v>0</v>
      </c>
      <c r="Q4251" s="8">
        <v>7630</v>
      </c>
      <c r="R4251" s="8">
        <f t="shared" si="237"/>
        <v>263.10344827586209</v>
      </c>
      <c r="S4251" s="5">
        <v>1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1</v>
      </c>
      <c r="AA4251" s="5">
        <v>1</v>
      </c>
      <c r="AB4251" s="5">
        <v>0</v>
      </c>
      <c r="AC4251" s="5">
        <v>1</v>
      </c>
      <c r="AD4251" s="5">
        <v>0</v>
      </c>
      <c r="AE4251" s="8">
        <v>2832</v>
      </c>
      <c r="AF4251" s="5">
        <v>0</v>
      </c>
    </row>
    <row r="4252" spans="1:32" x14ac:dyDescent="0.25">
      <c r="A4252" s="2">
        <v>2008</v>
      </c>
      <c r="B4252" s="1" t="s">
        <v>30</v>
      </c>
      <c r="C4252" s="8">
        <v>30</v>
      </c>
      <c r="D4252" s="8">
        <v>1234.0999999999999</v>
      </c>
      <c r="E4252" s="8">
        <f t="shared" si="238"/>
        <v>3428.0555555555552</v>
      </c>
      <c r="F4252" s="8">
        <v>2228</v>
      </c>
      <c r="G4252" s="8">
        <v>229</v>
      </c>
      <c r="H4252" s="8">
        <v>110</v>
      </c>
      <c r="I4252" s="8">
        <v>0</v>
      </c>
      <c r="J4252" s="8">
        <v>0</v>
      </c>
      <c r="K4252" s="8">
        <v>0</v>
      </c>
      <c r="L4252" s="8">
        <v>3751</v>
      </c>
      <c r="M4252" s="8">
        <f t="shared" si="235"/>
        <v>125.03333333333333</v>
      </c>
      <c r="N4252" s="8">
        <v>9</v>
      </c>
      <c r="O4252" s="8">
        <v>0</v>
      </c>
      <c r="P4252" s="8">
        <v>1</v>
      </c>
      <c r="Q4252" s="8">
        <v>9331</v>
      </c>
      <c r="R4252" s="8">
        <f t="shared" si="237"/>
        <v>311.03333333333336</v>
      </c>
      <c r="S4252" s="5">
        <v>1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1</v>
      </c>
      <c r="AA4252" s="5">
        <v>0</v>
      </c>
      <c r="AB4252" s="5">
        <v>0</v>
      </c>
      <c r="AC4252" s="5">
        <v>1</v>
      </c>
      <c r="AD4252" s="5">
        <v>0</v>
      </c>
      <c r="AE4252" s="8">
        <v>2937</v>
      </c>
      <c r="AF4252" s="5">
        <v>0</v>
      </c>
    </row>
    <row r="4253" spans="1:32" x14ac:dyDescent="0.25">
      <c r="A4253" s="2">
        <v>2008</v>
      </c>
      <c r="B4253" s="1" t="s">
        <v>30</v>
      </c>
      <c r="C4253" s="8">
        <v>25</v>
      </c>
      <c r="D4253" s="8">
        <v>1157.9000000000001</v>
      </c>
      <c r="E4253" s="8">
        <f t="shared" si="238"/>
        <v>3859.6666666666665</v>
      </c>
      <c r="F4253" s="8">
        <v>2492</v>
      </c>
      <c r="G4253" s="8">
        <v>133</v>
      </c>
      <c r="H4253" s="8">
        <v>60</v>
      </c>
      <c r="I4253" s="8">
        <v>82</v>
      </c>
      <c r="J4253" s="8">
        <v>0</v>
      </c>
      <c r="K4253" s="8">
        <v>0</v>
      </c>
      <c r="L4253" s="8">
        <v>3531</v>
      </c>
      <c r="M4253" s="8">
        <f t="shared" si="235"/>
        <v>141.24</v>
      </c>
      <c r="N4253" s="8">
        <v>8</v>
      </c>
      <c r="O4253" s="8">
        <v>3</v>
      </c>
      <c r="P4253" s="8">
        <v>0</v>
      </c>
      <c r="Q4253" s="8">
        <v>15157</v>
      </c>
      <c r="R4253" s="8">
        <f t="shared" si="237"/>
        <v>606.28</v>
      </c>
      <c r="S4253" s="5">
        <v>1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1</v>
      </c>
      <c r="AA4253" s="5">
        <v>1</v>
      </c>
      <c r="AB4253" s="5">
        <v>0</v>
      </c>
      <c r="AC4253" s="5">
        <v>1</v>
      </c>
      <c r="AD4253" s="5">
        <v>0</v>
      </c>
      <c r="AE4253" s="8">
        <v>2572</v>
      </c>
      <c r="AF4253" s="5">
        <v>0</v>
      </c>
    </row>
    <row r="4254" spans="1:32" x14ac:dyDescent="0.25">
      <c r="A4254" s="2">
        <v>2008</v>
      </c>
      <c r="B4254" s="1" t="s">
        <v>30</v>
      </c>
      <c r="C4254" s="8">
        <v>48</v>
      </c>
      <c r="D4254" s="8">
        <v>2166</v>
      </c>
      <c r="E4254" s="8">
        <f t="shared" si="238"/>
        <v>3760.4166666666665</v>
      </c>
      <c r="F4254" s="8">
        <v>1972</v>
      </c>
      <c r="G4254" s="8">
        <v>452</v>
      </c>
      <c r="H4254" s="8">
        <v>142</v>
      </c>
      <c r="I4254" s="8">
        <v>0</v>
      </c>
      <c r="J4254" s="8">
        <v>0</v>
      </c>
      <c r="K4254" s="8">
        <v>0</v>
      </c>
      <c r="L4254" s="8">
        <v>4131</v>
      </c>
      <c r="M4254" s="8">
        <f t="shared" si="235"/>
        <v>86.0625</v>
      </c>
      <c r="N4254" s="8">
        <v>17</v>
      </c>
      <c r="O4254" s="8">
        <v>3</v>
      </c>
      <c r="P4254" s="8">
        <v>2</v>
      </c>
      <c r="Q4254" s="8">
        <v>22700</v>
      </c>
      <c r="R4254" s="8">
        <f t="shared" si="237"/>
        <v>472.91666666666669</v>
      </c>
      <c r="S4254" s="5">
        <v>1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1</v>
      </c>
      <c r="AA4254" s="5">
        <v>0</v>
      </c>
      <c r="AB4254" s="5">
        <v>0</v>
      </c>
      <c r="AC4254" s="5">
        <v>1</v>
      </c>
      <c r="AD4254" s="5">
        <v>0</v>
      </c>
      <c r="AE4254" s="8">
        <v>6264</v>
      </c>
      <c r="AF4254" s="5">
        <v>0</v>
      </c>
    </row>
    <row r="4255" spans="1:32" x14ac:dyDescent="0.25">
      <c r="A4255" s="2">
        <v>2008</v>
      </c>
      <c r="B4255" s="1" t="s">
        <v>30</v>
      </c>
      <c r="C4255" s="8">
        <v>11</v>
      </c>
      <c r="D4255" s="8">
        <v>910</v>
      </c>
      <c r="E4255" s="8">
        <f t="shared" si="238"/>
        <v>6893.9393939393949</v>
      </c>
      <c r="F4255" s="8">
        <v>2122</v>
      </c>
      <c r="G4255" s="8">
        <v>0</v>
      </c>
      <c r="H4255" s="8">
        <v>0</v>
      </c>
      <c r="I4255" s="8">
        <v>0</v>
      </c>
      <c r="J4255" s="8">
        <v>0</v>
      </c>
      <c r="K4255" s="8">
        <v>0</v>
      </c>
      <c r="L4255" s="8">
        <v>947</v>
      </c>
      <c r="M4255" s="8">
        <f t="shared" si="235"/>
        <v>86.090909090909093</v>
      </c>
      <c r="N4255" s="8">
        <v>5</v>
      </c>
      <c r="O4255" s="8">
        <v>1</v>
      </c>
      <c r="P4255" s="8">
        <v>0</v>
      </c>
      <c r="Q4255" s="8">
        <v>5228</v>
      </c>
      <c r="R4255" s="8">
        <f t="shared" si="237"/>
        <v>475.27272727272725</v>
      </c>
      <c r="S4255" s="5">
        <v>0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0</v>
      </c>
      <c r="AC4255" s="5">
        <v>0</v>
      </c>
      <c r="AD4255" s="5">
        <v>0</v>
      </c>
      <c r="AE4255" s="8">
        <v>247</v>
      </c>
      <c r="AF4255" s="5">
        <v>1</v>
      </c>
    </row>
    <row r="4256" spans="1:32" x14ac:dyDescent="0.25">
      <c r="A4256" s="2">
        <v>2008</v>
      </c>
      <c r="B4256" s="1" t="s">
        <v>30</v>
      </c>
      <c r="C4256" s="8">
        <v>8</v>
      </c>
      <c r="D4256" s="8">
        <v>257.10000000000002</v>
      </c>
      <c r="E4256" s="8">
        <f t="shared" si="238"/>
        <v>2678.1250000000005</v>
      </c>
      <c r="F4256" s="8">
        <v>1955</v>
      </c>
      <c r="G4256" s="8">
        <v>2</v>
      </c>
      <c r="H4256" s="8">
        <v>2</v>
      </c>
      <c r="I4256" s="8">
        <v>0</v>
      </c>
      <c r="J4256" s="8">
        <v>0</v>
      </c>
      <c r="K4256" s="8">
        <v>0</v>
      </c>
      <c r="L4256" s="8">
        <v>1321</v>
      </c>
      <c r="M4256" s="8">
        <f t="shared" si="235"/>
        <v>165.125</v>
      </c>
      <c r="N4256" s="8">
        <v>6</v>
      </c>
      <c r="O4256" s="8">
        <v>1</v>
      </c>
      <c r="P4256" s="8">
        <v>0</v>
      </c>
      <c r="Q4256" s="8">
        <v>2166</v>
      </c>
      <c r="R4256" s="8">
        <f t="shared" si="237"/>
        <v>270.75</v>
      </c>
      <c r="S4256" s="5">
        <v>1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1</v>
      </c>
      <c r="AA4256" s="5">
        <v>0</v>
      </c>
      <c r="AB4256" s="5">
        <v>0</v>
      </c>
      <c r="AC4256" s="5">
        <v>1</v>
      </c>
      <c r="AD4256" s="5">
        <v>0</v>
      </c>
      <c r="AE4256" s="8">
        <v>697</v>
      </c>
      <c r="AF4256" s="5">
        <v>0</v>
      </c>
    </row>
    <row r="4257" spans="1:32" x14ac:dyDescent="0.25">
      <c r="A4257" s="2">
        <v>2008</v>
      </c>
      <c r="B4257" s="1" t="s">
        <v>30</v>
      </c>
      <c r="C4257" s="8">
        <v>21</v>
      </c>
      <c r="D4257" s="8">
        <v>680</v>
      </c>
      <c r="E4257" s="8">
        <f t="shared" si="238"/>
        <v>2698.4126984126983</v>
      </c>
      <c r="F4257" s="8">
        <v>2011</v>
      </c>
      <c r="G4257" s="8">
        <v>107</v>
      </c>
      <c r="H4257" s="8">
        <v>63</v>
      </c>
      <c r="I4257" s="8">
        <v>0</v>
      </c>
      <c r="J4257" s="8">
        <v>0</v>
      </c>
      <c r="K4257" s="8">
        <v>0</v>
      </c>
      <c r="L4257" s="8">
        <v>1340</v>
      </c>
      <c r="M4257" s="8">
        <f t="shared" si="235"/>
        <v>63.80952380952381</v>
      </c>
      <c r="N4257" s="8">
        <v>4</v>
      </c>
      <c r="O4257" s="8">
        <v>1</v>
      </c>
      <c r="P4257" s="8">
        <v>0</v>
      </c>
      <c r="Q4257" s="8">
        <v>1125</v>
      </c>
      <c r="R4257" s="8">
        <f t="shared" si="237"/>
        <v>53.571428571428569</v>
      </c>
      <c r="S4257" s="5">
        <v>1</v>
      </c>
      <c r="T4257" s="5">
        <v>0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  <c r="Z4257" s="5">
        <v>1</v>
      </c>
      <c r="AA4257" s="5">
        <v>0</v>
      </c>
      <c r="AB4257" s="5">
        <v>0</v>
      </c>
      <c r="AC4257" s="5">
        <v>1</v>
      </c>
      <c r="AD4257" s="5">
        <v>0</v>
      </c>
      <c r="AE4257" s="8">
        <v>1401</v>
      </c>
      <c r="AF4257" s="5">
        <v>0</v>
      </c>
    </row>
    <row r="4258" spans="1:32" x14ac:dyDescent="0.25">
      <c r="A4258" s="2">
        <v>2008</v>
      </c>
      <c r="B4258" s="1" t="s">
        <v>29</v>
      </c>
      <c r="C4258" s="8">
        <v>3</v>
      </c>
      <c r="D4258" s="8">
        <v>60.5</v>
      </c>
      <c r="E4258" s="8">
        <f t="shared" si="238"/>
        <v>1680.5555555555557</v>
      </c>
      <c r="F4258" s="8">
        <v>1495</v>
      </c>
      <c r="G4258" s="8">
        <v>17</v>
      </c>
      <c r="H4258" s="8">
        <v>6</v>
      </c>
      <c r="I4258" s="8">
        <v>33</v>
      </c>
      <c r="J4258" s="8">
        <v>0</v>
      </c>
      <c r="K4258" s="8">
        <v>0</v>
      </c>
      <c r="L4258" s="8">
        <v>610</v>
      </c>
      <c r="M4258" s="8">
        <f t="shared" si="235"/>
        <v>203.33333333333334</v>
      </c>
      <c r="N4258" s="8">
        <v>2</v>
      </c>
      <c r="O4258" s="8">
        <v>1</v>
      </c>
      <c r="P4258" s="8">
        <v>0</v>
      </c>
      <c r="Q4258" s="8">
        <v>397</v>
      </c>
      <c r="R4258" s="8">
        <f t="shared" si="237"/>
        <v>132.33333333333334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1</v>
      </c>
      <c r="AA4258" s="5">
        <v>1</v>
      </c>
      <c r="AB4258" s="5">
        <v>0</v>
      </c>
      <c r="AC4258" s="5">
        <v>1</v>
      </c>
      <c r="AD4258" s="5">
        <v>0</v>
      </c>
      <c r="AE4258" s="8">
        <v>499</v>
      </c>
      <c r="AF4258" s="5">
        <v>0</v>
      </c>
    </row>
    <row r="4259" spans="1:32" x14ac:dyDescent="0.25">
      <c r="A4259" s="2">
        <v>2008</v>
      </c>
      <c r="B4259" s="1" t="s">
        <v>29</v>
      </c>
      <c r="C4259" s="8">
        <v>15</v>
      </c>
      <c r="D4259" s="8">
        <v>823.2</v>
      </c>
      <c r="E4259" s="8">
        <f t="shared" si="238"/>
        <v>4573.333333333333</v>
      </c>
      <c r="F4259" s="8">
        <v>1336</v>
      </c>
      <c r="G4259" s="8">
        <v>140</v>
      </c>
      <c r="H4259" s="8">
        <v>45</v>
      </c>
      <c r="I4259" s="8">
        <v>60</v>
      </c>
      <c r="J4259" s="8">
        <v>0</v>
      </c>
      <c r="K4259" s="8">
        <v>0</v>
      </c>
      <c r="L4259" s="8">
        <v>567</v>
      </c>
      <c r="M4259" s="8">
        <f t="shared" si="235"/>
        <v>37.799999999999997</v>
      </c>
      <c r="N4259" s="8">
        <v>2</v>
      </c>
      <c r="O4259" s="8">
        <v>2</v>
      </c>
      <c r="P4259" s="8">
        <v>0</v>
      </c>
      <c r="Q4259" s="8">
        <v>670</v>
      </c>
      <c r="R4259" s="8">
        <f t="shared" si="237"/>
        <v>44.666666666666664</v>
      </c>
      <c r="S4259" s="5">
        <v>1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1</v>
      </c>
      <c r="AA4259" s="5">
        <v>1</v>
      </c>
      <c r="AB4259" s="5">
        <v>0</v>
      </c>
      <c r="AC4259" s="5">
        <v>1</v>
      </c>
      <c r="AD4259" s="5">
        <v>0</v>
      </c>
      <c r="AE4259" s="8">
        <v>1266</v>
      </c>
      <c r="AF4259" s="5">
        <v>0</v>
      </c>
    </row>
    <row r="4260" spans="1:32" x14ac:dyDescent="0.25">
      <c r="A4260" s="2">
        <v>2008</v>
      </c>
      <c r="B4260" s="1" t="s">
        <v>34</v>
      </c>
      <c r="C4260" s="8">
        <v>11</v>
      </c>
      <c r="D4260" s="8">
        <v>596</v>
      </c>
      <c r="E4260" s="8">
        <f t="shared" si="238"/>
        <v>4515.151515151515</v>
      </c>
      <c r="F4260" s="8">
        <v>3485</v>
      </c>
      <c r="G4260" s="8">
        <v>87</v>
      </c>
      <c r="H4260" s="8">
        <v>50</v>
      </c>
      <c r="I4260" s="8">
        <v>0</v>
      </c>
      <c r="J4260" s="8">
        <v>0</v>
      </c>
      <c r="K4260" s="8">
        <v>0</v>
      </c>
      <c r="L4260" s="8">
        <v>884</v>
      </c>
      <c r="M4260" s="8">
        <f t="shared" si="235"/>
        <v>80.36363636363636</v>
      </c>
      <c r="N4260" s="8">
        <v>6</v>
      </c>
      <c r="O4260" s="8">
        <v>1</v>
      </c>
      <c r="P4260" s="8">
        <v>0</v>
      </c>
      <c r="Q4260" s="8">
        <v>26736</v>
      </c>
      <c r="R4260" s="8">
        <f t="shared" si="237"/>
        <v>2430.5454545454545</v>
      </c>
      <c r="S4260" s="5">
        <v>1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1</v>
      </c>
      <c r="AA4260" s="5">
        <v>0</v>
      </c>
      <c r="AB4260" s="5">
        <v>0</v>
      </c>
      <c r="AC4260" s="5">
        <v>1</v>
      </c>
      <c r="AD4260" s="5">
        <v>0</v>
      </c>
      <c r="AE4260" s="8">
        <v>1660</v>
      </c>
      <c r="AF4260" s="5">
        <v>0</v>
      </c>
    </row>
    <row r="4261" spans="1:32" x14ac:dyDescent="0.25">
      <c r="A4261" s="2">
        <v>2008</v>
      </c>
      <c r="B4261" s="1" t="s">
        <v>30</v>
      </c>
      <c r="C4261" s="8">
        <v>12</v>
      </c>
      <c r="D4261" s="8">
        <v>647</v>
      </c>
      <c r="E4261" s="8">
        <f t="shared" si="238"/>
        <v>4493.0555555555557</v>
      </c>
      <c r="F4261" s="8">
        <v>416</v>
      </c>
      <c r="G4261" s="8">
        <v>133</v>
      </c>
      <c r="H4261" s="8">
        <v>98</v>
      </c>
      <c r="I4261" s="8">
        <v>0</v>
      </c>
      <c r="J4261" s="8">
        <v>0</v>
      </c>
      <c r="K4261" s="8">
        <v>0</v>
      </c>
      <c r="L4261" s="8">
        <v>1250</v>
      </c>
      <c r="M4261" s="8">
        <f t="shared" si="235"/>
        <v>104.16666666666667</v>
      </c>
      <c r="N4261" s="8">
        <v>4</v>
      </c>
      <c r="O4261" s="8">
        <v>0</v>
      </c>
      <c r="P4261" s="8">
        <v>0</v>
      </c>
      <c r="Q4261" s="8">
        <v>11291</v>
      </c>
      <c r="R4261" s="8">
        <f t="shared" si="237"/>
        <v>940.91666666666663</v>
      </c>
      <c r="S4261" s="5">
        <v>0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1</v>
      </c>
      <c r="AA4261" s="5">
        <v>0</v>
      </c>
      <c r="AB4261" s="5">
        <v>0</v>
      </c>
      <c r="AC4261" s="5">
        <v>1</v>
      </c>
      <c r="AD4261" s="5">
        <v>0</v>
      </c>
      <c r="AE4261" s="8">
        <v>1573</v>
      </c>
      <c r="AF4261" s="5">
        <v>0</v>
      </c>
    </row>
    <row r="4262" spans="1:32" x14ac:dyDescent="0.25">
      <c r="A4262" s="2">
        <v>2008</v>
      </c>
      <c r="B4262" s="1" t="s">
        <v>34</v>
      </c>
      <c r="C4262" s="8">
        <v>80</v>
      </c>
      <c r="D4262" s="8">
        <v>5835</v>
      </c>
      <c r="E4262" s="8">
        <f t="shared" si="238"/>
        <v>6078.125</v>
      </c>
      <c r="F4262" s="8">
        <v>5569</v>
      </c>
      <c r="G4262" s="8">
        <v>1435</v>
      </c>
      <c r="H4262" s="8">
        <v>258</v>
      </c>
      <c r="I4262" s="8">
        <v>0</v>
      </c>
      <c r="J4262" s="8">
        <v>0</v>
      </c>
      <c r="K4262" s="8">
        <v>0</v>
      </c>
      <c r="L4262" s="8">
        <v>2804</v>
      </c>
      <c r="M4262" s="8">
        <f t="shared" si="235"/>
        <v>35.049999999999997</v>
      </c>
      <c r="N4262" s="8">
        <v>10</v>
      </c>
      <c r="O4262" s="8">
        <v>3</v>
      </c>
      <c r="P4262" s="8">
        <v>2</v>
      </c>
      <c r="Q4262" s="8">
        <v>48697</v>
      </c>
      <c r="R4262" s="8">
        <f t="shared" si="237"/>
        <v>608.71249999999998</v>
      </c>
      <c r="S4262" s="5">
        <v>1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1</v>
      </c>
      <c r="AA4262" s="5">
        <v>0</v>
      </c>
      <c r="AB4262" s="5">
        <v>0</v>
      </c>
      <c r="AC4262" s="5">
        <v>1</v>
      </c>
      <c r="AD4262" s="5">
        <v>0</v>
      </c>
      <c r="AE4262" s="8">
        <v>9891</v>
      </c>
      <c r="AF4262" s="5">
        <v>1</v>
      </c>
    </row>
    <row r="4263" spans="1:32" x14ac:dyDescent="0.25">
      <c r="A4263" s="2">
        <v>2008</v>
      </c>
      <c r="B4263" s="1" t="s">
        <v>30</v>
      </c>
      <c r="C4263" s="8">
        <v>38</v>
      </c>
      <c r="D4263" s="8">
        <v>1875</v>
      </c>
      <c r="E4263" s="8">
        <f t="shared" si="238"/>
        <v>4111.8421052631584</v>
      </c>
      <c r="F4263" s="8">
        <v>3065</v>
      </c>
      <c r="G4263" s="8">
        <v>378</v>
      </c>
      <c r="H4263" s="8">
        <v>121</v>
      </c>
      <c r="I4263" s="8">
        <v>0</v>
      </c>
      <c r="J4263" s="8">
        <v>0</v>
      </c>
      <c r="K4263" s="8">
        <v>0</v>
      </c>
      <c r="L4263" s="8">
        <v>2049</v>
      </c>
      <c r="M4263" s="8">
        <f t="shared" si="235"/>
        <v>53.921052631578945</v>
      </c>
      <c r="N4263" s="8">
        <v>7</v>
      </c>
      <c r="O4263" s="8">
        <v>3</v>
      </c>
      <c r="P4263" s="8">
        <v>0</v>
      </c>
      <c r="Q4263" s="8">
        <v>27717</v>
      </c>
      <c r="R4263" s="8">
        <f t="shared" si="237"/>
        <v>729.39473684210532</v>
      </c>
      <c r="S4263" s="5">
        <v>1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1</v>
      </c>
      <c r="AA4263" s="5">
        <v>0</v>
      </c>
      <c r="AB4263" s="5">
        <v>0</v>
      </c>
      <c r="AC4263" s="5">
        <v>1</v>
      </c>
      <c r="AD4263" s="5">
        <v>0</v>
      </c>
      <c r="AE4263" s="8">
        <v>3510</v>
      </c>
      <c r="AF4263" s="5">
        <v>0</v>
      </c>
    </row>
    <row r="4264" spans="1:32" x14ac:dyDescent="0.25">
      <c r="A4264" s="2">
        <v>2008</v>
      </c>
      <c r="B4264" s="1" t="s">
        <v>36</v>
      </c>
      <c r="C4264" s="8">
        <v>3</v>
      </c>
      <c r="D4264" s="8">
        <v>111</v>
      </c>
      <c r="E4264" s="8">
        <f t="shared" si="238"/>
        <v>3083.3333333333335</v>
      </c>
      <c r="F4264" s="8">
        <v>28</v>
      </c>
      <c r="G4264" s="8">
        <v>0</v>
      </c>
      <c r="H4264" s="8">
        <v>0</v>
      </c>
      <c r="I4264" s="8">
        <v>0</v>
      </c>
      <c r="J4264" s="8">
        <v>0</v>
      </c>
      <c r="K4264" s="8">
        <v>0</v>
      </c>
      <c r="L4264" s="8">
        <v>170</v>
      </c>
      <c r="M4264" s="8">
        <f t="shared" si="235"/>
        <v>56.666666666666664</v>
      </c>
      <c r="N4264" s="8">
        <v>2</v>
      </c>
      <c r="O4264" s="8">
        <v>0</v>
      </c>
      <c r="P4264" s="8">
        <v>0</v>
      </c>
      <c r="Q4264" s="8">
        <v>8664</v>
      </c>
      <c r="R4264" s="8">
        <f t="shared" si="237"/>
        <v>2888</v>
      </c>
      <c r="S4264" s="5">
        <v>0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8">
        <v>295</v>
      </c>
      <c r="AF4264" s="5">
        <v>0</v>
      </c>
    </row>
    <row r="4265" spans="1:32" x14ac:dyDescent="0.25">
      <c r="A4265" s="2">
        <v>2008</v>
      </c>
      <c r="B4265" s="1" t="s">
        <v>31</v>
      </c>
      <c r="C4265" s="8">
        <v>874</v>
      </c>
      <c r="D4265" s="8">
        <v>113185</v>
      </c>
      <c r="E4265" s="8">
        <f t="shared" si="238"/>
        <v>10791.857360793287</v>
      </c>
      <c r="F4265" s="8">
        <v>0</v>
      </c>
      <c r="G4265" s="7">
        <v>0</v>
      </c>
      <c r="H4265" s="8">
        <v>0</v>
      </c>
      <c r="I4265" s="8">
        <v>101427</v>
      </c>
      <c r="J4265" s="8">
        <v>0</v>
      </c>
      <c r="K4265" s="8">
        <v>0</v>
      </c>
      <c r="L4265" s="8">
        <v>56177</v>
      </c>
      <c r="M4265" s="8">
        <f t="shared" si="235"/>
        <v>64.275743707093824</v>
      </c>
      <c r="N4265" s="8">
        <v>21</v>
      </c>
      <c r="O4265" s="8">
        <v>0</v>
      </c>
      <c r="P4265" s="8">
        <v>0</v>
      </c>
      <c r="Q4265" s="8">
        <v>687671</v>
      </c>
      <c r="R4265" s="8">
        <f t="shared" si="237"/>
        <v>786.80892448512589</v>
      </c>
      <c r="S4265" s="5">
        <v>0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1</v>
      </c>
      <c r="AB4265" s="5">
        <v>0</v>
      </c>
      <c r="AC4265" s="5">
        <v>0</v>
      </c>
      <c r="AD4265" s="5">
        <v>0</v>
      </c>
      <c r="AE4265" s="8">
        <v>897083</v>
      </c>
      <c r="AF4265" s="5">
        <v>0</v>
      </c>
    </row>
    <row r="4266" spans="1:32" x14ac:dyDescent="0.25">
      <c r="A4266" s="2">
        <v>2008</v>
      </c>
      <c r="B4266" s="1" t="s">
        <v>31</v>
      </c>
      <c r="C4266" s="8">
        <v>305</v>
      </c>
      <c r="D4266" s="8">
        <v>45248</v>
      </c>
      <c r="E4266" s="8">
        <f t="shared" si="238"/>
        <v>12362.841530054646</v>
      </c>
      <c r="F4266" s="8">
        <v>363</v>
      </c>
      <c r="G4266" s="8">
        <v>0</v>
      </c>
      <c r="H4266" s="8">
        <v>0</v>
      </c>
      <c r="I4266" s="8">
        <v>0</v>
      </c>
      <c r="J4266" s="8">
        <v>0</v>
      </c>
      <c r="K4266" s="8">
        <v>0</v>
      </c>
      <c r="L4266" s="8">
        <v>7355</v>
      </c>
      <c r="M4266" s="8">
        <f t="shared" si="235"/>
        <v>24.114754098360656</v>
      </c>
      <c r="N4266" s="8">
        <v>21</v>
      </c>
      <c r="O4266" s="8">
        <v>0</v>
      </c>
      <c r="P4266" s="8">
        <v>0</v>
      </c>
      <c r="Q4266" s="8">
        <v>114181</v>
      </c>
      <c r="R4266" s="8">
        <f t="shared" si="237"/>
        <v>374.36393442622949</v>
      </c>
      <c r="S4266" s="5">
        <v>0</v>
      </c>
      <c r="T4266" s="5">
        <v>0</v>
      </c>
      <c r="U4266" s="5">
        <v>0</v>
      </c>
      <c r="V4266" s="5">
        <v>0</v>
      </c>
      <c r="W4266" s="5">
        <v>1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0</v>
      </c>
      <c r="AD4266" s="5">
        <v>0</v>
      </c>
      <c r="AE4266" s="8">
        <v>105909</v>
      </c>
      <c r="AF4266" s="5">
        <v>1</v>
      </c>
    </row>
    <row r="4267" spans="1:32" x14ac:dyDescent="0.25">
      <c r="A4267" s="2">
        <v>2008</v>
      </c>
      <c r="B4267" s="1" t="s">
        <v>31</v>
      </c>
      <c r="C4267" s="8">
        <v>1815</v>
      </c>
      <c r="D4267" s="8">
        <v>316449</v>
      </c>
      <c r="E4267" s="8">
        <f t="shared" si="238"/>
        <v>14529.338842975207</v>
      </c>
      <c r="F4267" s="8">
        <v>2463</v>
      </c>
      <c r="G4267" s="8">
        <v>1003</v>
      </c>
      <c r="H4267" s="8">
        <v>206</v>
      </c>
      <c r="I4267" s="8">
        <v>0</v>
      </c>
      <c r="J4267" s="8">
        <v>2300</v>
      </c>
      <c r="K4267" s="8">
        <v>1457</v>
      </c>
      <c r="L4267" s="8">
        <v>61635</v>
      </c>
      <c r="M4267" s="8">
        <f t="shared" si="235"/>
        <v>33.958677685950413</v>
      </c>
      <c r="N4267" s="8">
        <v>127</v>
      </c>
      <c r="O4267" s="8">
        <v>37</v>
      </c>
      <c r="P4267" s="8">
        <v>0</v>
      </c>
      <c r="Q4267" s="8">
        <v>1087362</v>
      </c>
      <c r="R4267" s="8">
        <f t="shared" si="237"/>
        <v>599.09752066115698</v>
      </c>
      <c r="S4267" s="5">
        <v>1</v>
      </c>
      <c r="T4267" s="5">
        <v>1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1</v>
      </c>
      <c r="AA4267" s="5">
        <v>0</v>
      </c>
      <c r="AB4267" s="5">
        <v>1</v>
      </c>
      <c r="AC4267" s="5">
        <v>1</v>
      </c>
      <c r="AD4267" s="5">
        <v>1</v>
      </c>
      <c r="AE4267" s="8">
        <v>1190758</v>
      </c>
      <c r="AF4267" s="5">
        <v>1</v>
      </c>
    </row>
    <row r="4268" spans="1:32" x14ac:dyDescent="0.25">
      <c r="A4268" s="2">
        <v>2008</v>
      </c>
      <c r="B4268" s="1" t="s">
        <v>29</v>
      </c>
      <c r="C4268" s="8">
        <v>101</v>
      </c>
      <c r="D4268" s="8">
        <v>16801</v>
      </c>
      <c r="E4268" s="8">
        <f t="shared" si="238"/>
        <v>13862.211221122112</v>
      </c>
      <c r="F4268" s="8">
        <v>0</v>
      </c>
      <c r="G4268" s="8">
        <v>0</v>
      </c>
      <c r="H4268" s="8">
        <v>0</v>
      </c>
      <c r="I4268" s="8">
        <v>1523</v>
      </c>
      <c r="J4268" s="8">
        <v>0</v>
      </c>
      <c r="K4268" s="8">
        <v>0</v>
      </c>
      <c r="L4268" s="8">
        <v>610</v>
      </c>
      <c r="M4268" s="8">
        <f t="shared" si="235"/>
        <v>6.0396039603960396</v>
      </c>
      <c r="N4268" s="8">
        <v>2</v>
      </c>
      <c r="O4268" s="8">
        <v>0</v>
      </c>
      <c r="P4268" s="8">
        <v>0</v>
      </c>
      <c r="Q4268" s="8">
        <v>133214</v>
      </c>
      <c r="R4268" s="8">
        <f t="shared" si="237"/>
        <v>1318.950495049505</v>
      </c>
      <c r="S4268" s="5">
        <v>0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1</v>
      </c>
      <c r="AB4268" s="5">
        <v>0</v>
      </c>
      <c r="AC4268" s="5">
        <v>0</v>
      </c>
      <c r="AD4268" s="5">
        <v>0</v>
      </c>
      <c r="AE4268" s="8">
        <v>37998</v>
      </c>
      <c r="AF4268" s="5">
        <v>0</v>
      </c>
    </row>
    <row r="4269" spans="1:32" x14ac:dyDescent="0.25">
      <c r="A4269" s="2">
        <v>2008</v>
      </c>
      <c r="B4269" s="1" t="s">
        <v>30</v>
      </c>
      <c r="C4269" s="68">
        <v>43</v>
      </c>
      <c r="D4269" s="56">
        <v>2553</v>
      </c>
      <c r="E4269" s="8">
        <f>IF(C4269&gt;0,D4269/C4269*1000/12,0)</f>
        <v>4947.6744186046517</v>
      </c>
      <c r="F4269" s="8">
        <v>2587</v>
      </c>
      <c r="G4269" s="8">
        <v>119</v>
      </c>
      <c r="H4269" s="8">
        <v>60</v>
      </c>
      <c r="I4269" s="8">
        <v>0</v>
      </c>
      <c r="J4269" s="8">
        <v>0</v>
      </c>
      <c r="K4269" s="8">
        <v>0</v>
      </c>
      <c r="L4269" s="8">
        <v>2225</v>
      </c>
      <c r="M4269" s="8">
        <f t="shared" si="235"/>
        <v>51.744186046511629</v>
      </c>
      <c r="N4269" s="8">
        <v>8</v>
      </c>
      <c r="O4269" s="8">
        <v>3</v>
      </c>
      <c r="P4269" s="8">
        <v>1</v>
      </c>
      <c r="Q4269" s="8">
        <v>9029</v>
      </c>
      <c r="R4269" s="8">
        <f t="shared" si="237"/>
        <v>209.97674418604652</v>
      </c>
      <c r="S4269" s="5">
        <v>1</v>
      </c>
      <c r="T4269" s="5">
        <v>0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  <c r="Z4269" s="5">
        <v>1</v>
      </c>
      <c r="AA4269" s="5">
        <v>0</v>
      </c>
      <c r="AB4269" s="5">
        <v>0</v>
      </c>
      <c r="AC4269" s="5">
        <v>1</v>
      </c>
      <c r="AD4269" s="5">
        <v>0</v>
      </c>
      <c r="AE4269" s="8">
        <v>4783</v>
      </c>
      <c r="AF4269" s="5">
        <v>0</v>
      </c>
    </row>
    <row r="4270" spans="1:32" x14ac:dyDescent="0.25">
      <c r="A4270" s="2">
        <v>2008</v>
      </c>
      <c r="B4270" s="1" t="s">
        <v>35</v>
      </c>
      <c r="C4270" s="4">
        <v>37</v>
      </c>
      <c r="D4270" s="9">
        <v>1356</v>
      </c>
      <c r="E4270" s="8">
        <f t="shared" ref="E4270:E4280" si="239">IF(C4270&gt;0,D4270/C4270*1000/12,0)</f>
        <v>3054.0540540540537</v>
      </c>
      <c r="F4270" s="8">
        <v>1693</v>
      </c>
      <c r="G4270" s="8">
        <v>230</v>
      </c>
      <c r="H4270" s="8">
        <v>108</v>
      </c>
      <c r="I4270" s="8">
        <v>0</v>
      </c>
      <c r="J4270" s="8">
        <v>0</v>
      </c>
      <c r="K4270" s="8">
        <v>0</v>
      </c>
      <c r="L4270" s="8">
        <v>2242</v>
      </c>
      <c r="M4270" s="8">
        <f t="shared" si="235"/>
        <v>60.594594594594597</v>
      </c>
      <c r="N4270" s="8">
        <v>8</v>
      </c>
      <c r="O4270" s="8">
        <v>2</v>
      </c>
      <c r="P4270" s="8">
        <v>2</v>
      </c>
      <c r="Q4270" s="8">
        <v>9192</v>
      </c>
      <c r="R4270" s="8">
        <f t="shared" si="237"/>
        <v>248.43243243243242</v>
      </c>
      <c r="S4270" s="5">
        <v>1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1</v>
      </c>
      <c r="AA4270" s="5">
        <v>0</v>
      </c>
      <c r="AB4270" s="5">
        <v>0</v>
      </c>
      <c r="AC4270" s="5">
        <v>1</v>
      </c>
      <c r="AD4270" s="5">
        <v>0</v>
      </c>
      <c r="AE4270" s="8">
        <v>5564</v>
      </c>
      <c r="AF4270" s="5">
        <v>0</v>
      </c>
    </row>
    <row r="4271" spans="1:32" x14ac:dyDescent="0.25">
      <c r="A4271" s="2">
        <v>2008</v>
      </c>
      <c r="B4271" s="1" t="s">
        <v>30</v>
      </c>
      <c r="C4271" s="9">
        <v>38</v>
      </c>
      <c r="D4271" s="9">
        <v>1849</v>
      </c>
      <c r="E4271" s="8">
        <f t="shared" si="239"/>
        <v>4054.8245614035081</v>
      </c>
      <c r="F4271" s="8">
        <v>3369</v>
      </c>
      <c r="G4271" s="8">
        <v>254</v>
      </c>
      <c r="H4271" s="8">
        <v>101</v>
      </c>
      <c r="I4271" s="8">
        <v>0</v>
      </c>
      <c r="J4271" s="8">
        <v>0</v>
      </c>
      <c r="K4271" s="8">
        <v>0</v>
      </c>
      <c r="L4271" s="8">
        <v>2957</v>
      </c>
      <c r="M4271" s="8">
        <f t="shared" si="235"/>
        <v>77.815789473684205</v>
      </c>
      <c r="N4271" s="8">
        <v>7</v>
      </c>
      <c r="O4271" s="8">
        <v>3</v>
      </c>
      <c r="P4271" s="8">
        <v>1</v>
      </c>
      <c r="Q4271" s="8">
        <v>17859</v>
      </c>
      <c r="R4271" s="8">
        <f t="shared" si="237"/>
        <v>469.9736842105263</v>
      </c>
      <c r="S4271" s="5">
        <v>1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1</v>
      </c>
      <c r="AA4271" s="5">
        <v>0</v>
      </c>
      <c r="AB4271" s="5">
        <v>0</v>
      </c>
      <c r="AC4271" s="5">
        <v>1</v>
      </c>
      <c r="AD4271" s="5">
        <v>0</v>
      </c>
      <c r="AE4271" s="8">
        <v>4456</v>
      </c>
      <c r="AF4271" s="5">
        <v>1</v>
      </c>
    </row>
    <row r="4272" spans="1:32" x14ac:dyDescent="0.25">
      <c r="A4272" s="2">
        <v>2008</v>
      </c>
      <c r="B4272" s="1" t="s">
        <v>30</v>
      </c>
      <c r="C4272" s="4">
        <v>15</v>
      </c>
      <c r="D4272" s="9">
        <v>313</v>
      </c>
      <c r="E4272" s="8">
        <f t="shared" si="239"/>
        <v>1738.8888888888889</v>
      </c>
      <c r="F4272" s="8">
        <v>1243</v>
      </c>
      <c r="G4272" s="8">
        <v>30</v>
      </c>
      <c r="H4272" s="8">
        <v>16</v>
      </c>
      <c r="I4272" s="8">
        <v>0</v>
      </c>
      <c r="J4272" s="8">
        <v>0</v>
      </c>
      <c r="K4272" s="8">
        <v>0</v>
      </c>
      <c r="L4272" s="8">
        <v>3126</v>
      </c>
      <c r="M4272" s="8">
        <f t="shared" si="235"/>
        <v>208.4</v>
      </c>
      <c r="N4272" s="8">
        <v>9</v>
      </c>
      <c r="O4272" s="8">
        <v>2</v>
      </c>
      <c r="P4272" s="8">
        <v>0</v>
      </c>
      <c r="Q4272" s="8">
        <v>2059</v>
      </c>
      <c r="R4272" s="8">
        <f t="shared" si="237"/>
        <v>137.26666666666668</v>
      </c>
      <c r="S4272" s="5">
        <v>1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1</v>
      </c>
      <c r="AA4272" s="5">
        <v>0</v>
      </c>
      <c r="AB4272" s="5">
        <v>0</v>
      </c>
      <c r="AC4272" s="5">
        <v>1</v>
      </c>
      <c r="AD4272" s="5">
        <v>0</v>
      </c>
      <c r="AE4272" s="8">
        <v>442</v>
      </c>
      <c r="AF4272" s="5">
        <v>1</v>
      </c>
    </row>
    <row r="4273" spans="1:32" x14ac:dyDescent="0.25">
      <c r="A4273" s="2">
        <v>2008</v>
      </c>
      <c r="B4273" s="1" t="s">
        <v>35</v>
      </c>
      <c r="C4273" s="4">
        <v>55</v>
      </c>
      <c r="D4273" s="9">
        <v>3003</v>
      </c>
      <c r="E4273" s="8">
        <f t="shared" si="239"/>
        <v>4550</v>
      </c>
      <c r="F4273" s="8">
        <v>2502</v>
      </c>
      <c r="G4273" s="8">
        <v>367</v>
      </c>
      <c r="H4273" s="8">
        <v>160</v>
      </c>
      <c r="I4273" s="8">
        <v>0</v>
      </c>
      <c r="J4273" s="8">
        <v>0</v>
      </c>
      <c r="K4273" s="8">
        <v>0</v>
      </c>
      <c r="L4273" s="8">
        <v>2221</v>
      </c>
      <c r="M4273" s="8">
        <f t="shared" si="235"/>
        <v>40.381818181818183</v>
      </c>
      <c r="N4273" s="8">
        <v>10</v>
      </c>
      <c r="O4273" s="8">
        <v>3</v>
      </c>
      <c r="P4273" s="8">
        <v>1</v>
      </c>
      <c r="Q4273" s="8">
        <v>13332</v>
      </c>
      <c r="R4273" s="8">
        <f t="shared" si="237"/>
        <v>242.4</v>
      </c>
      <c r="S4273" s="5">
        <v>1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1</v>
      </c>
      <c r="AA4273" s="5">
        <v>0</v>
      </c>
      <c r="AB4273" s="5">
        <v>0</v>
      </c>
      <c r="AC4273" s="5">
        <v>1</v>
      </c>
      <c r="AD4273" s="5">
        <v>0</v>
      </c>
      <c r="AE4273" s="8">
        <v>5066</v>
      </c>
      <c r="AF4273" s="5">
        <v>1</v>
      </c>
    </row>
    <row r="4274" spans="1:32" x14ac:dyDescent="0.25">
      <c r="A4274" s="2">
        <v>2008</v>
      </c>
      <c r="B4274" s="1" t="s">
        <v>31</v>
      </c>
      <c r="C4274" s="11">
        <v>149</v>
      </c>
      <c r="D4274" s="16">
        <v>15378</v>
      </c>
      <c r="E4274" s="8">
        <f t="shared" si="239"/>
        <v>8600.6711409395975</v>
      </c>
      <c r="F4274" s="8">
        <v>3413</v>
      </c>
      <c r="G4274" s="8">
        <v>1102</v>
      </c>
      <c r="H4274" s="8">
        <v>422</v>
      </c>
      <c r="I4274" s="8">
        <v>0</v>
      </c>
      <c r="J4274" s="8">
        <v>0</v>
      </c>
      <c r="K4274" s="8">
        <v>0</v>
      </c>
      <c r="L4274" s="8">
        <v>2371</v>
      </c>
      <c r="M4274" s="8">
        <f t="shared" si="235"/>
        <v>15.912751677852349</v>
      </c>
      <c r="N4274" s="8">
        <v>17</v>
      </c>
      <c r="O4274" s="8">
        <v>4</v>
      </c>
      <c r="P4274" s="8">
        <v>5</v>
      </c>
      <c r="Q4274" s="8">
        <v>88422</v>
      </c>
      <c r="R4274" s="8">
        <f t="shared" si="237"/>
        <v>593.43624161073831</v>
      </c>
      <c r="S4274" s="5">
        <v>1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1</v>
      </c>
      <c r="AA4274" s="5">
        <v>0</v>
      </c>
      <c r="AB4274" s="5">
        <v>0</v>
      </c>
      <c r="AC4274" s="5">
        <v>1</v>
      </c>
      <c r="AD4274" s="5">
        <v>0</v>
      </c>
      <c r="AE4274" s="8">
        <v>45512</v>
      </c>
      <c r="AF4274" s="5">
        <v>0</v>
      </c>
    </row>
    <row r="4275" spans="1:32" x14ac:dyDescent="0.25">
      <c r="A4275" s="2">
        <v>2008</v>
      </c>
      <c r="B4275" s="1" t="s">
        <v>35</v>
      </c>
      <c r="C4275" s="4">
        <v>7</v>
      </c>
      <c r="D4275" s="9">
        <v>367</v>
      </c>
      <c r="E4275" s="8">
        <f t="shared" si="239"/>
        <v>4369.0476190476193</v>
      </c>
      <c r="F4275" s="8">
        <v>1558</v>
      </c>
      <c r="G4275" s="8">
        <v>0</v>
      </c>
      <c r="H4275" s="8">
        <v>0</v>
      </c>
      <c r="I4275" s="8">
        <v>0</v>
      </c>
      <c r="J4275" s="8">
        <v>0</v>
      </c>
      <c r="K4275" s="8">
        <v>0</v>
      </c>
      <c r="L4275" s="8">
        <v>395</v>
      </c>
      <c r="M4275" s="8">
        <f t="shared" si="235"/>
        <v>56.428571428571431</v>
      </c>
      <c r="N4275" s="8">
        <v>3</v>
      </c>
      <c r="O4275" s="8">
        <v>0</v>
      </c>
      <c r="P4275" s="8">
        <v>0</v>
      </c>
      <c r="Q4275" s="8">
        <v>15945</v>
      </c>
      <c r="R4275" s="8">
        <f t="shared" si="237"/>
        <v>2277.8571428571427</v>
      </c>
      <c r="S4275" s="5">
        <v>1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0</v>
      </c>
      <c r="AD4275" s="5">
        <v>0</v>
      </c>
      <c r="AE4275" s="8">
        <v>1389</v>
      </c>
      <c r="AF4275" s="5">
        <v>0</v>
      </c>
    </row>
    <row r="4276" spans="1:32" x14ac:dyDescent="0.25">
      <c r="A4276" s="2">
        <v>2008</v>
      </c>
      <c r="B4276" s="1" t="s">
        <v>30</v>
      </c>
      <c r="C4276" s="4">
        <v>34</v>
      </c>
      <c r="D4276" s="9">
        <v>1227</v>
      </c>
      <c r="E4276" s="8">
        <f t="shared" si="239"/>
        <v>3007.3529411764703</v>
      </c>
      <c r="F4276" s="8">
        <v>2387</v>
      </c>
      <c r="G4276" s="8">
        <v>493</v>
      </c>
      <c r="H4276" s="8">
        <v>200</v>
      </c>
      <c r="I4276" s="8">
        <v>237</v>
      </c>
      <c r="J4276" s="8">
        <v>0</v>
      </c>
      <c r="K4276" s="8">
        <v>0</v>
      </c>
      <c r="L4276" s="8">
        <v>2442</v>
      </c>
      <c r="M4276" s="8">
        <f t="shared" si="235"/>
        <v>71.82352941176471</v>
      </c>
      <c r="N4276" s="8">
        <v>10</v>
      </c>
      <c r="O4276" s="8">
        <v>2</v>
      </c>
      <c r="P4276" s="8">
        <v>2</v>
      </c>
      <c r="Q4276" s="8">
        <v>18473</v>
      </c>
      <c r="R4276" s="8">
        <f t="shared" si="237"/>
        <v>543.32352941176475</v>
      </c>
      <c r="S4276" s="5">
        <v>1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1</v>
      </c>
      <c r="AA4276" s="5">
        <v>1</v>
      </c>
      <c r="AB4276" s="5">
        <v>0</v>
      </c>
      <c r="AC4276" s="5">
        <v>1</v>
      </c>
      <c r="AD4276" s="5">
        <v>0</v>
      </c>
      <c r="AE4276" s="8">
        <v>7502</v>
      </c>
      <c r="AF4276" s="5">
        <v>0</v>
      </c>
    </row>
    <row r="4277" spans="1:32" x14ac:dyDescent="0.25">
      <c r="A4277" s="2">
        <v>2008</v>
      </c>
      <c r="B4277" s="1" t="s">
        <v>35</v>
      </c>
      <c r="C4277" s="4">
        <v>60</v>
      </c>
      <c r="D4277" s="9">
        <v>3298</v>
      </c>
      <c r="E4277" s="8">
        <f t="shared" si="239"/>
        <v>4580.5555555555557</v>
      </c>
      <c r="F4277" s="8">
        <v>2229</v>
      </c>
      <c r="G4277" s="8">
        <v>518</v>
      </c>
      <c r="H4277" s="8">
        <v>271</v>
      </c>
      <c r="I4277" s="8">
        <v>0</v>
      </c>
      <c r="J4277" s="8">
        <v>0</v>
      </c>
      <c r="K4277" s="8">
        <v>0</v>
      </c>
      <c r="L4277" s="8">
        <v>4557</v>
      </c>
      <c r="M4277" s="8">
        <f t="shared" si="235"/>
        <v>75.95</v>
      </c>
      <c r="N4277" s="8">
        <v>16</v>
      </c>
      <c r="O4277" s="8">
        <v>4</v>
      </c>
      <c r="P4277" s="8">
        <v>3</v>
      </c>
      <c r="Q4277" s="8">
        <v>25060</v>
      </c>
      <c r="R4277" s="8">
        <f t="shared" si="237"/>
        <v>417.66666666666669</v>
      </c>
      <c r="S4277" s="5">
        <v>1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1</v>
      </c>
      <c r="AA4277" s="5">
        <v>0</v>
      </c>
      <c r="AB4277" s="5">
        <v>0</v>
      </c>
      <c r="AC4277" s="5">
        <v>1</v>
      </c>
      <c r="AD4277" s="5">
        <v>0</v>
      </c>
      <c r="AE4277" s="8">
        <v>11696</v>
      </c>
      <c r="AF4277" s="5">
        <v>0</v>
      </c>
    </row>
    <row r="4278" spans="1:32" x14ac:dyDescent="0.25">
      <c r="A4278" s="2">
        <v>2008</v>
      </c>
      <c r="B4278" s="1" t="s">
        <v>29</v>
      </c>
      <c r="C4278" s="4">
        <v>57</v>
      </c>
      <c r="D4278" s="9">
        <v>3023</v>
      </c>
      <c r="E4278" s="8">
        <f t="shared" si="239"/>
        <v>4419.5906432748534</v>
      </c>
      <c r="F4278" s="8">
        <v>2480</v>
      </c>
      <c r="G4278" s="8">
        <v>257</v>
      </c>
      <c r="H4278" s="8">
        <v>125</v>
      </c>
      <c r="I4278" s="8">
        <v>0</v>
      </c>
      <c r="J4278" s="8">
        <v>0</v>
      </c>
      <c r="K4278" s="8">
        <v>0</v>
      </c>
      <c r="L4278" s="8">
        <v>2572</v>
      </c>
      <c r="M4278" s="8">
        <f t="shared" si="235"/>
        <v>45.122807017543863</v>
      </c>
      <c r="N4278" s="8">
        <v>8</v>
      </c>
      <c r="O4278" s="8">
        <v>1</v>
      </c>
      <c r="P4278" s="8">
        <v>1</v>
      </c>
      <c r="Q4278" s="8">
        <v>10047</v>
      </c>
      <c r="R4278" s="8">
        <f t="shared" si="237"/>
        <v>176.26315789473685</v>
      </c>
      <c r="S4278" s="5">
        <v>1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1</v>
      </c>
      <c r="AA4278" s="5">
        <v>0</v>
      </c>
      <c r="AB4278" s="5">
        <v>0</v>
      </c>
      <c r="AC4278" s="5">
        <v>1</v>
      </c>
      <c r="AD4278" s="5">
        <v>0</v>
      </c>
      <c r="AE4278" s="8">
        <v>8699</v>
      </c>
      <c r="AF4278" s="5">
        <v>1</v>
      </c>
    </row>
    <row r="4279" spans="1:32" x14ac:dyDescent="0.25">
      <c r="A4279" s="2">
        <v>2008</v>
      </c>
      <c r="B4279" s="1" t="s">
        <v>29</v>
      </c>
      <c r="C4279" s="4">
        <v>23</v>
      </c>
      <c r="D4279" s="9">
        <v>1057</v>
      </c>
      <c r="E4279" s="8">
        <f t="shared" si="239"/>
        <v>3829.7101449275365</v>
      </c>
      <c r="F4279" s="8">
        <v>760</v>
      </c>
      <c r="G4279" s="8">
        <v>139</v>
      </c>
      <c r="H4279" s="8">
        <v>80</v>
      </c>
      <c r="I4279" s="8">
        <v>0</v>
      </c>
      <c r="J4279" s="8">
        <v>0</v>
      </c>
      <c r="K4279" s="8">
        <v>0</v>
      </c>
      <c r="L4279" s="8">
        <v>888</v>
      </c>
      <c r="M4279" s="8">
        <f t="shared" si="235"/>
        <v>38.608695652173914</v>
      </c>
      <c r="N4279" s="8">
        <v>3</v>
      </c>
      <c r="O4279" s="8">
        <v>2</v>
      </c>
      <c r="P4279" s="8">
        <v>0</v>
      </c>
      <c r="Q4279" s="8">
        <v>2782</v>
      </c>
      <c r="R4279" s="8">
        <f t="shared" si="237"/>
        <v>120.95652173913044</v>
      </c>
      <c r="S4279" s="5">
        <v>1</v>
      </c>
      <c r="T4279" s="5">
        <v>0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  <c r="Z4279" s="5">
        <v>1</v>
      </c>
      <c r="AA4279" s="5">
        <v>0</v>
      </c>
      <c r="AB4279" s="5">
        <v>0</v>
      </c>
      <c r="AC4279" s="5">
        <v>1</v>
      </c>
      <c r="AD4279" s="5">
        <v>0</v>
      </c>
      <c r="AE4279" s="8">
        <v>2619</v>
      </c>
      <c r="AF4279" s="5">
        <v>0</v>
      </c>
    </row>
    <row r="4280" spans="1:32" x14ac:dyDescent="0.25">
      <c r="A4280" s="2">
        <v>2008</v>
      </c>
      <c r="B4280" s="1" t="s">
        <v>29</v>
      </c>
      <c r="C4280" s="4">
        <v>49</v>
      </c>
      <c r="D4280" s="9">
        <v>1398</v>
      </c>
      <c r="E4280" s="8">
        <f t="shared" si="239"/>
        <v>2377.5510204081634</v>
      </c>
      <c r="F4280" s="8">
        <v>0</v>
      </c>
      <c r="G4280" s="8">
        <v>598</v>
      </c>
      <c r="H4280" s="8">
        <v>200</v>
      </c>
      <c r="I4280" s="8">
        <v>0</v>
      </c>
      <c r="J4280" s="8">
        <v>0</v>
      </c>
      <c r="K4280" s="8">
        <v>0</v>
      </c>
      <c r="L4280" s="8">
        <v>3992</v>
      </c>
      <c r="M4280" s="8">
        <f t="shared" si="235"/>
        <v>81.469387755102048</v>
      </c>
      <c r="N4280" s="8">
        <v>11</v>
      </c>
      <c r="O4280" s="8">
        <v>2</v>
      </c>
      <c r="P4280" s="8">
        <v>2</v>
      </c>
      <c r="Q4280" s="8">
        <v>12140</v>
      </c>
      <c r="R4280" s="8">
        <f t="shared" si="237"/>
        <v>247.75510204081633</v>
      </c>
      <c r="S4280" s="5">
        <v>0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1</v>
      </c>
      <c r="AA4280" s="5">
        <v>0</v>
      </c>
      <c r="AB4280" s="5">
        <v>0</v>
      </c>
      <c r="AC4280" s="5">
        <v>1</v>
      </c>
      <c r="AD4280" s="5">
        <v>0</v>
      </c>
      <c r="AE4280" s="8">
        <v>1050</v>
      </c>
      <c r="AF4280" s="5">
        <v>1</v>
      </c>
    </row>
    <row r="4281" spans="1:32" x14ac:dyDescent="0.25">
      <c r="A4281" s="2">
        <v>2008</v>
      </c>
      <c r="B4281" s="1" t="s">
        <v>29</v>
      </c>
      <c r="C4281" s="4">
        <v>17</v>
      </c>
      <c r="D4281" s="9">
        <v>852</v>
      </c>
      <c r="E4281" s="8">
        <f>IF(C4281&gt;0,D4281/C4281*1000/12,0)</f>
        <v>4176.4705882352946</v>
      </c>
      <c r="F4281" s="8">
        <v>0</v>
      </c>
      <c r="G4281" s="8">
        <v>142</v>
      </c>
      <c r="H4281" s="8">
        <v>86</v>
      </c>
      <c r="I4281" s="8">
        <v>0</v>
      </c>
      <c r="J4281" s="8">
        <v>0</v>
      </c>
      <c r="K4281" s="8">
        <v>0</v>
      </c>
      <c r="L4281" s="8">
        <v>138</v>
      </c>
      <c r="M4281" s="8">
        <f t="shared" ref="M4281:M4344" si="240">IF(C4281&gt;0,L4281/C4281,0)</f>
        <v>8.117647058823529</v>
      </c>
      <c r="N4281" s="8">
        <v>5</v>
      </c>
      <c r="O4281" s="8">
        <v>1</v>
      </c>
      <c r="P4281" s="8">
        <v>0</v>
      </c>
      <c r="Q4281" s="8">
        <v>1696</v>
      </c>
      <c r="R4281" s="8">
        <f t="shared" si="237"/>
        <v>99.764705882352942</v>
      </c>
      <c r="S4281" s="5">
        <v>0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1</v>
      </c>
      <c r="AA4281" s="5">
        <v>0</v>
      </c>
      <c r="AB4281" s="5">
        <v>0</v>
      </c>
      <c r="AC4281" s="5">
        <v>1</v>
      </c>
      <c r="AD4281" s="5">
        <v>0</v>
      </c>
      <c r="AE4281" s="8">
        <v>2238</v>
      </c>
      <c r="AF4281" s="5">
        <v>0</v>
      </c>
    </row>
    <row r="4282" spans="1:32" x14ac:dyDescent="0.25">
      <c r="A4282" s="2">
        <v>2008</v>
      </c>
      <c r="B4282" s="1" t="s">
        <v>30</v>
      </c>
      <c r="C4282" s="8">
        <v>6</v>
      </c>
      <c r="D4282" s="8">
        <v>158</v>
      </c>
      <c r="E4282" s="8">
        <f>IF(C4282&gt;0,D4282/C4282*1000/12,0)</f>
        <v>2194.4444444444443</v>
      </c>
      <c r="F4282" s="8">
        <v>2346</v>
      </c>
      <c r="G4282" s="8">
        <v>0</v>
      </c>
      <c r="H4282" s="8">
        <v>0</v>
      </c>
      <c r="I4282" s="8">
        <v>0</v>
      </c>
      <c r="J4282" s="8">
        <v>0</v>
      </c>
      <c r="K4282" s="8">
        <v>0</v>
      </c>
      <c r="L4282" s="8">
        <v>2360</v>
      </c>
      <c r="M4282" s="8">
        <f t="shared" si="240"/>
        <v>393.33333333333331</v>
      </c>
      <c r="N4282" s="8">
        <v>9</v>
      </c>
      <c r="O4282" s="8">
        <v>3</v>
      </c>
      <c r="P4282" s="8">
        <v>1</v>
      </c>
      <c r="Q4282" s="8">
        <v>2535</v>
      </c>
      <c r="R4282" s="8">
        <f t="shared" si="237"/>
        <v>422.5</v>
      </c>
      <c r="S4282" s="5">
        <v>1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0</v>
      </c>
      <c r="AD4282" s="5">
        <v>0</v>
      </c>
      <c r="AE4282" s="8">
        <v>359</v>
      </c>
      <c r="AF4282" s="5">
        <v>0</v>
      </c>
    </row>
    <row r="4283" spans="1:32" x14ac:dyDescent="0.25">
      <c r="A4283" s="2">
        <v>2008</v>
      </c>
      <c r="B4283" s="1" t="s">
        <v>30</v>
      </c>
      <c r="C4283" s="8">
        <v>36</v>
      </c>
      <c r="D4283" s="8">
        <v>1261</v>
      </c>
      <c r="E4283" s="8">
        <f t="shared" ref="E4283:E4295" si="241">IF(C4283&gt;0,D4283/C4283*1000/12,0)</f>
        <v>2918.9814814814818</v>
      </c>
      <c r="F4283" s="8">
        <v>2262</v>
      </c>
      <c r="G4283" s="7">
        <v>325</v>
      </c>
      <c r="H4283" s="7">
        <v>117</v>
      </c>
      <c r="I4283" s="8">
        <v>0</v>
      </c>
      <c r="J4283" s="8">
        <v>0</v>
      </c>
      <c r="K4283" s="8">
        <v>0</v>
      </c>
      <c r="L4283" s="8">
        <v>2350</v>
      </c>
      <c r="M4283" s="8">
        <f t="shared" si="240"/>
        <v>65.277777777777771</v>
      </c>
      <c r="N4283" s="8">
        <v>9</v>
      </c>
      <c r="O4283" s="8">
        <v>0</v>
      </c>
      <c r="P4283" s="8">
        <v>0</v>
      </c>
      <c r="Q4283" s="8">
        <v>5389</v>
      </c>
      <c r="R4283" s="8">
        <f t="shared" si="237"/>
        <v>149.69444444444446</v>
      </c>
      <c r="S4283" s="5">
        <v>1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1</v>
      </c>
      <c r="AA4283" s="5">
        <v>0</v>
      </c>
      <c r="AB4283" s="5">
        <v>0</v>
      </c>
      <c r="AC4283" s="5">
        <v>1</v>
      </c>
      <c r="AD4283" s="5">
        <v>0</v>
      </c>
      <c r="AE4283" s="8">
        <v>2757</v>
      </c>
      <c r="AF4283" s="5">
        <v>0</v>
      </c>
    </row>
    <row r="4284" spans="1:32" x14ac:dyDescent="0.25">
      <c r="A4284" s="2">
        <v>2008</v>
      </c>
      <c r="B4284" s="1" t="s">
        <v>30</v>
      </c>
      <c r="C4284" s="8">
        <v>11</v>
      </c>
      <c r="D4284" s="8">
        <v>380</v>
      </c>
      <c r="E4284" s="8">
        <f t="shared" si="241"/>
        <v>2878.7878787878785</v>
      </c>
      <c r="F4284" s="8">
        <v>2578</v>
      </c>
      <c r="G4284" s="8">
        <v>0</v>
      </c>
      <c r="H4284" s="8">
        <v>0</v>
      </c>
      <c r="I4284" s="8">
        <v>0</v>
      </c>
      <c r="J4284" s="8">
        <v>0</v>
      </c>
      <c r="K4284" s="8">
        <v>0</v>
      </c>
      <c r="L4284" s="8">
        <v>317</v>
      </c>
      <c r="M4284" s="8">
        <f t="shared" si="240"/>
        <v>28.818181818181817</v>
      </c>
      <c r="N4284" s="8">
        <v>2</v>
      </c>
      <c r="O4284" s="8">
        <v>0</v>
      </c>
      <c r="P4284" s="8">
        <v>0</v>
      </c>
      <c r="Q4284" s="8">
        <v>1908</v>
      </c>
      <c r="R4284" s="8">
        <f t="shared" si="237"/>
        <v>173.45454545454547</v>
      </c>
      <c r="S4284" s="5">
        <v>1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0</v>
      </c>
      <c r="AC4284" s="5">
        <v>0</v>
      </c>
      <c r="AD4284" s="5">
        <v>0</v>
      </c>
      <c r="AE4284" s="8">
        <v>118</v>
      </c>
      <c r="AF4284" s="5">
        <v>1</v>
      </c>
    </row>
    <row r="4285" spans="1:32" x14ac:dyDescent="0.25">
      <c r="A4285" s="2">
        <v>2008</v>
      </c>
      <c r="B4285" s="1" t="s">
        <v>30</v>
      </c>
      <c r="C4285" s="8">
        <v>23</v>
      </c>
      <c r="D4285" s="8">
        <v>332</v>
      </c>
      <c r="E4285" s="8">
        <f t="shared" si="241"/>
        <v>1202.8985507246377</v>
      </c>
      <c r="F4285" s="8">
        <v>4758</v>
      </c>
      <c r="G4285" s="7">
        <v>105</v>
      </c>
      <c r="H4285" s="117">
        <v>72</v>
      </c>
      <c r="I4285" s="8">
        <v>0</v>
      </c>
      <c r="J4285" s="8">
        <v>0</v>
      </c>
      <c r="K4285" s="8">
        <v>0</v>
      </c>
      <c r="L4285" s="8">
        <v>2419</v>
      </c>
      <c r="M4285" s="8">
        <f t="shared" si="240"/>
        <v>105.17391304347827</v>
      </c>
      <c r="N4285" s="8">
        <v>7</v>
      </c>
      <c r="O4285" s="8">
        <v>4</v>
      </c>
      <c r="P4285" s="8">
        <v>3</v>
      </c>
      <c r="Q4285" s="8">
        <v>14994</v>
      </c>
      <c r="R4285" s="8">
        <f t="shared" si="237"/>
        <v>651.91304347826087</v>
      </c>
      <c r="S4285" s="5">
        <v>1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1</v>
      </c>
      <c r="AA4285" s="5">
        <v>0</v>
      </c>
      <c r="AB4285" s="5">
        <v>0</v>
      </c>
      <c r="AC4285" s="5">
        <v>1</v>
      </c>
      <c r="AD4285" s="5">
        <v>0</v>
      </c>
      <c r="AE4285" s="8">
        <v>1482</v>
      </c>
      <c r="AF4285" s="5">
        <v>0</v>
      </c>
    </row>
    <row r="4286" spans="1:32" x14ac:dyDescent="0.25">
      <c r="A4286" s="2">
        <v>2008</v>
      </c>
      <c r="B4286" s="1" t="s">
        <v>30</v>
      </c>
      <c r="C4286" s="8">
        <v>16</v>
      </c>
      <c r="D4286" s="8">
        <v>890</v>
      </c>
      <c r="E4286" s="8">
        <f t="shared" si="241"/>
        <v>4635.416666666667</v>
      </c>
      <c r="F4286" s="8">
        <v>1616</v>
      </c>
      <c r="G4286" s="7">
        <v>126</v>
      </c>
      <c r="H4286" s="7">
        <v>100</v>
      </c>
      <c r="I4286" s="8">
        <v>0</v>
      </c>
      <c r="J4286" s="8">
        <v>0</v>
      </c>
      <c r="K4286" s="8">
        <v>0</v>
      </c>
      <c r="L4286" s="8">
        <v>2000</v>
      </c>
      <c r="M4286" s="8">
        <f t="shared" si="240"/>
        <v>125</v>
      </c>
      <c r="N4286" s="8">
        <v>10</v>
      </c>
      <c r="O4286" s="8">
        <v>2</v>
      </c>
      <c r="P4286" s="8">
        <v>1</v>
      </c>
      <c r="Q4286" s="8">
        <v>5196</v>
      </c>
      <c r="R4286" s="8">
        <f t="shared" si="237"/>
        <v>324.75</v>
      </c>
      <c r="S4286" s="5">
        <v>1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1</v>
      </c>
      <c r="AA4286" s="5">
        <v>0</v>
      </c>
      <c r="AB4286" s="5">
        <v>0</v>
      </c>
      <c r="AC4286" s="5">
        <v>1</v>
      </c>
      <c r="AD4286" s="5">
        <v>0</v>
      </c>
      <c r="AE4286" s="8">
        <v>2525</v>
      </c>
      <c r="AF4286" s="5">
        <v>0</v>
      </c>
    </row>
    <row r="4287" spans="1:32" x14ac:dyDescent="0.25">
      <c r="A4287" s="2">
        <v>2008</v>
      </c>
      <c r="B4287" s="1" t="s">
        <v>30</v>
      </c>
      <c r="C4287" s="8">
        <v>19</v>
      </c>
      <c r="D4287" s="8">
        <v>731</v>
      </c>
      <c r="E4287" s="8">
        <f t="shared" si="241"/>
        <v>3206.1403508771928</v>
      </c>
      <c r="F4287" s="8">
        <v>2537</v>
      </c>
      <c r="G4287" s="7">
        <v>83</v>
      </c>
      <c r="H4287" s="7">
        <v>53</v>
      </c>
      <c r="I4287" s="8">
        <v>0</v>
      </c>
      <c r="J4287" s="8">
        <v>0</v>
      </c>
      <c r="K4287" s="8">
        <v>0</v>
      </c>
      <c r="L4287" s="8">
        <v>2752</v>
      </c>
      <c r="M4287" s="8">
        <f t="shared" si="240"/>
        <v>144.84210526315789</v>
      </c>
      <c r="N4287" s="8">
        <v>12</v>
      </c>
      <c r="O4287" s="8">
        <v>3</v>
      </c>
      <c r="P4287" s="8">
        <v>1</v>
      </c>
      <c r="Q4287" s="8">
        <v>10360</v>
      </c>
      <c r="R4287" s="8">
        <f t="shared" si="237"/>
        <v>545.26315789473688</v>
      </c>
      <c r="S4287" s="5">
        <v>1</v>
      </c>
      <c r="T4287" s="5">
        <v>0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  <c r="Z4287" s="5">
        <v>1</v>
      </c>
      <c r="AA4287" s="5">
        <v>0</v>
      </c>
      <c r="AB4287" s="5">
        <v>0</v>
      </c>
      <c r="AC4287" s="5">
        <v>1</v>
      </c>
      <c r="AD4287" s="5">
        <v>0</v>
      </c>
      <c r="AE4287" s="8">
        <v>2544</v>
      </c>
      <c r="AF4287" s="5">
        <v>0</v>
      </c>
    </row>
    <row r="4288" spans="1:32" x14ac:dyDescent="0.25">
      <c r="A4288" s="2">
        <v>2008</v>
      </c>
      <c r="B4288" s="1" t="s">
        <v>30</v>
      </c>
      <c r="C4288" s="8">
        <v>82</v>
      </c>
      <c r="D4288" s="8">
        <v>5961</v>
      </c>
      <c r="E4288" s="8">
        <f t="shared" si="241"/>
        <v>6057.9268292682927</v>
      </c>
      <c r="F4288" s="8">
        <v>2804</v>
      </c>
      <c r="G4288" s="7">
        <v>851</v>
      </c>
      <c r="H4288" s="7">
        <v>371</v>
      </c>
      <c r="I4288" s="8">
        <v>0</v>
      </c>
      <c r="J4288" s="8">
        <v>0</v>
      </c>
      <c r="K4288" s="8">
        <v>0</v>
      </c>
      <c r="L4288" s="8">
        <v>5626</v>
      </c>
      <c r="M4288" s="8">
        <f t="shared" si="240"/>
        <v>68.609756097560975</v>
      </c>
      <c r="N4288" s="8">
        <v>18</v>
      </c>
      <c r="O4288" s="8">
        <v>4</v>
      </c>
      <c r="P4288" s="8">
        <v>1</v>
      </c>
      <c r="Q4288" s="8">
        <v>26112</v>
      </c>
      <c r="R4288" s="8">
        <f t="shared" si="237"/>
        <v>318.4390243902439</v>
      </c>
      <c r="S4288" s="5">
        <v>1</v>
      </c>
      <c r="T4288" s="5">
        <v>0</v>
      </c>
      <c r="U4288" s="5">
        <v>1</v>
      </c>
      <c r="V4288" s="5">
        <v>0</v>
      </c>
      <c r="W4288" s="5">
        <v>0</v>
      </c>
      <c r="X4288" s="5">
        <v>0</v>
      </c>
      <c r="Y4288" s="5">
        <v>0</v>
      </c>
      <c r="Z4288" s="5">
        <v>1</v>
      </c>
      <c r="AA4288" s="5">
        <v>0</v>
      </c>
      <c r="AB4288" s="5">
        <v>0</v>
      </c>
      <c r="AC4288" s="5">
        <v>1</v>
      </c>
      <c r="AD4288" s="5">
        <v>0</v>
      </c>
      <c r="AE4288" s="8">
        <v>14617</v>
      </c>
      <c r="AF4288" s="5">
        <v>1</v>
      </c>
    </row>
    <row r="4289" spans="1:32" x14ac:dyDescent="0.25">
      <c r="A4289" s="2">
        <v>2008</v>
      </c>
      <c r="B4289" s="1" t="s">
        <v>30</v>
      </c>
      <c r="C4289" s="8">
        <v>4</v>
      </c>
      <c r="D4289" s="8">
        <v>85</v>
      </c>
      <c r="E4289" s="8">
        <f t="shared" si="241"/>
        <v>1770.8333333333333</v>
      </c>
      <c r="F4289" s="8">
        <v>1657</v>
      </c>
      <c r="G4289" s="7">
        <v>0</v>
      </c>
      <c r="H4289" s="7">
        <v>0</v>
      </c>
      <c r="I4289" s="8">
        <v>0</v>
      </c>
      <c r="J4289" s="8">
        <v>0</v>
      </c>
      <c r="K4289" s="8">
        <v>0</v>
      </c>
      <c r="L4289" s="8">
        <v>1215</v>
      </c>
      <c r="M4289" s="8">
        <f t="shared" si="240"/>
        <v>303.75</v>
      </c>
      <c r="N4289" s="8">
        <v>4</v>
      </c>
      <c r="O4289" s="8">
        <v>0</v>
      </c>
      <c r="P4289" s="8">
        <v>1</v>
      </c>
      <c r="Q4289" s="8">
        <v>3091</v>
      </c>
      <c r="R4289" s="8">
        <f t="shared" si="237"/>
        <v>772.75</v>
      </c>
      <c r="S4289" s="5">
        <v>1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0</v>
      </c>
      <c r="AC4289" s="5">
        <v>0</v>
      </c>
      <c r="AD4289" s="5">
        <v>0</v>
      </c>
      <c r="AE4289" s="8">
        <v>32</v>
      </c>
      <c r="AF4289" s="5">
        <v>1</v>
      </c>
    </row>
    <row r="4290" spans="1:32" x14ac:dyDescent="0.25">
      <c r="A4290" s="2">
        <v>2008</v>
      </c>
      <c r="B4290" s="1" t="s">
        <v>30</v>
      </c>
      <c r="C4290" s="8">
        <v>5</v>
      </c>
      <c r="D4290" s="8">
        <v>98</v>
      </c>
      <c r="E4290" s="8">
        <f t="shared" si="241"/>
        <v>1633.3333333333333</v>
      </c>
      <c r="F4290" s="8">
        <v>1531</v>
      </c>
      <c r="G4290" s="7">
        <v>186</v>
      </c>
      <c r="H4290" s="7">
        <v>0</v>
      </c>
      <c r="I4290" s="8">
        <v>0</v>
      </c>
      <c r="J4290" s="8">
        <v>0</v>
      </c>
      <c r="K4290" s="8">
        <v>0</v>
      </c>
      <c r="L4290" s="8">
        <v>4722</v>
      </c>
      <c r="M4290" s="8">
        <f t="shared" si="240"/>
        <v>944.4</v>
      </c>
      <c r="N4290" s="8">
        <v>23</v>
      </c>
      <c r="O4290" s="8">
        <v>2</v>
      </c>
      <c r="P4290" s="8">
        <v>1</v>
      </c>
      <c r="Q4290" s="8">
        <v>9068</v>
      </c>
      <c r="R4290" s="8">
        <f t="shared" si="237"/>
        <v>1813.6</v>
      </c>
      <c r="S4290" s="5">
        <v>1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1</v>
      </c>
      <c r="AA4290" s="5">
        <v>0</v>
      </c>
      <c r="AB4290" s="5">
        <v>0</v>
      </c>
      <c r="AC4290" s="5">
        <v>0</v>
      </c>
      <c r="AD4290" s="5">
        <v>0</v>
      </c>
      <c r="AE4290" s="8">
        <v>1502</v>
      </c>
      <c r="AF4290" s="5">
        <v>0</v>
      </c>
    </row>
    <row r="4291" spans="1:32" x14ac:dyDescent="0.25">
      <c r="A4291" s="2">
        <v>2008</v>
      </c>
      <c r="B4291" s="1" t="s">
        <v>30</v>
      </c>
      <c r="C4291" s="8">
        <v>16</v>
      </c>
      <c r="D4291" s="8">
        <v>679</v>
      </c>
      <c r="E4291" s="8">
        <f t="shared" si="241"/>
        <v>3536.4583333333335</v>
      </c>
      <c r="F4291" s="8">
        <v>4491</v>
      </c>
      <c r="G4291" s="7">
        <v>94</v>
      </c>
      <c r="H4291" s="7">
        <v>45</v>
      </c>
      <c r="I4291" s="8">
        <v>4</v>
      </c>
      <c r="J4291" s="8">
        <v>0</v>
      </c>
      <c r="K4291" s="8">
        <v>0</v>
      </c>
      <c r="L4291" s="8">
        <v>2504</v>
      </c>
      <c r="M4291" s="8">
        <f t="shared" si="240"/>
        <v>156.5</v>
      </c>
      <c r="N4291" s="8">
        <v>10</v>
      </c>
      <c r="O4291" s="8">
        <v>2</v>
      </c>
      <c r="P4291" s="8">
        <v>2</v>
      </c>
      <c r="Q4291" s="8">
        <v>4322</v>
      </c>
      <c r="R4291" s="8">
        <f t="shared" si="237"/>
        <v>270.125</v>
      </c>
      <c r="S4291" s="5">
        <v>1</v>
      </c>
      <c r="T4291" s="5">
        <v>0</v>
      </c>
      <c r="U4291" s="5">
        <v>1</v>
      </c>
      <c r="V4291" s="5">
        <v>0</v>
      </c>
      <c r="W4291" s="5">
        <v>0</v>
      </c>
      <c r="X4291" s="5">
        <v>0</v>
      </c>
      <c r="Y4291" s="5">
        <v>0</v>
      </c>
      <c r="Z4291" s="5">
        <v>1</v>
      </c>
      <c r="AA4291" s="5">
        <v>1</v>
      </c>
      <c r="AB4291" s="5">
        <v>0</v>
      </c>
      <c r="AC4291" s="5">
        <v>1</v>
      </c>
      <c r="AD4291" s="5">
        <v>0</v>
      </c>
      <c r="AE4291" s="8">
        <v>2768</v>
      </c>
      <c r="AF4291" s="5">
        <v>0</v>
      </c>
    </row>
    <row r="4292" spans="1:32" x14ac:dyDescent="0.25">
      <c r="A4292" s="2">
        <v>2008</v>
      </c>
      <c r="B4292" s="1" t="s">
        <v>29</v>
      </c>
      <c r="C4292" s="8">
        <v>26</v>
      </c>
      <c r="D4292" s="8">
        <v>1731</v>
      </c>
      <c r="E4292" s="8">
        <f t="shared" si="241"/>
        <v>5548.0769230769229</v>
      </c>
      <c r="F4292" s="8">
        <v>1018</v>
      </c>
      <c r="G4292" s="7">
        <v>288</v>
      </c>
      <c r="H4292" s="7">
        <v>137</v>
      </c>
      <c r="I4292" s="8">
        <v>0</v>
      </c>
      <c r="J4292" s="8">
        <v>0</v>
      </c>
      <c r="K4292" s="8">
        <v>0</v>
      </c>
      <c r="L4292" s="8">
        <v>1413</v>
      </c>
      <c r="M4292" s="8">
        <f t="shared" si="240"/>
        <v>54.346153846153847</v>
      </c>
      <c r="N4292" s="8">
        <v>7</v>
      </c>
      <c r="O4292" s="8">
        <v>2</v>
      </c>
      <c r="P4292" s="8">
        <v>2</v>
      </c>
      <c r="Q4292" s="8">
        <v>3520</v>
      </c>
      <c r="R4292" s="8">
        <f t="shared" si="237"/>
        <v>135.38461538461539</v>
      </c>
      <c r="S4292" s="5">
        <v>1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1</v>
      </c>
      <c r="AA4292" s="5">
        <v>0</v>
      </c>
      <c r="AB4292" s="5">
        <v>0</v>
      </c>
      <c r="AC4292" s="5">
        <v>1</v>
      </c>
      <c r="AD4292" s="5">
        <v>0</v>
      </c>
      <c r="AE4292" s="8">
        <v>3630</v>
      </c>
      <c r="AF4292" s="5">
        <v>1</v>
      </c>
    </row>
    <row r="4293" spans="1:32" x14ac:dyDescent="0.25">
      <c r="A4293" s="2">
        <v>2008</v>
      </c>
      <c r="B4293" s="1" t="s">
        <v>29</v>
      </c>
      <c r="C4293" s="8">
        <v>64</v>
      </c>
      <c r="D4293" s="8">
        <v>4782</v>
      </c>
      <c r="E4293" s="8">
        <f t="shared" si="241"/>
        <v>6226.5625</v>
      </c>
      <c r="F4293" s="8">
        <v>0</v>
      </c>
      <c r="G4293" s="8">
        <v>112</v>
      </c>
      <c r="H4293" s="8">
        <v>0</v>
      </c>
      <c r="I4293" s="8">
        <v>0</v>
      </c>
      <c r="J4293" s="8">
        <v>0</v>
      </c>
      <c r="K4293" s="8">
        <v>0</v>
      </c>
      <c r="L4293" s="8">
        <v>1358</v>
      </c>
      <c r="M4293" s="8">
        <f t="shared" si="240"/>
        <v>21.21875</v>
      </c>
      <c r="N4293" s="8">
        <v>12</v>
      </c>
      <c r="O4293" s="8">
        <v>1</v>
      </c>
      <c r="P4293" s="8">
        <v>0</v>
      </c>
      <c r="Q4293" s="8">
        <v>12844</v>
      </c>
      <c r="R4293" s="8">
        <f t="shared" si="237"/>
        <v>200.6875</v>
      </c>
      <c r="S4293" s="5">
        <v>1</v>
      </c>
      <c r="T4293" s="5">
        <v>1</v>
      </c>
      <c r="U4293" s="5">
        <v>1</v>
      </c>
      <c r="V4293" s="5">
        <v>0</v>
      </c>
      <c r="W4293" s="5">
        <v>0</v>
      </c>
      <c r="X4293" s="5">
        <v>0</v>
      </c>
      <c r="Y4293" s="5">
        <v>0</v>
      </c>
      <c r="Z4293" s="5">
        <v>1</v>
      </c>
      <c r="AA4293" s="5">
        <v>0</v>
      </c>
      <c r="AB4293" s="5">
        <v>0</v>
      </c>
      <c r="AC4293" s="5">
        <v>0</v>
      </c>
      <c r="AD4293" s="5">
        <v>0</v>
      </c>
      <c r="AE4293" s="8">
        <v>3306</v>
      </c>
      <c r="AF4293" s="5">
        <v>1</v>
      </c>
    </row>
    <row r="4294" spans="1:32" x14ac:dyDescent="0.25">
      <c r="A4294" s="2">
        <v>2008</v>
      </c>
      <c r="B4294" s="1" t="s">
        <v>29</v>
      </c>
      <c r="C4294" s="8">
        <v>12</v>
      </c>
      <c r="D4294" s="8">
        <v>479</v>
      </c>
      <c r="E4294" s="8">
        <f t="shared" si="241"/>
        <v>3326.3888888888887</v>
      </c>
      <c r="F4294" s="8">
        <v>0</v>
      </c>
      <c r="G4294" s="7">
        <v>4</v>
      </c>
      <c r="H4294" s="7">
        <v>3</v>
      </c>
      <c r="I4294" s="8">
        <v>14</v>
      </c>
      <c r="J4294" s="8">
        <v>0</v>
      </c>
      <c r="K4294" s="8">
        <v>0</v>
      </c>
      <c r="L4294" s="8">
        <v>170</v>
      </c>
      <c r="M4294" s="8">
        <f t="shared" si="240"/>
        <v>14.166666666666666</v>
      </c>
      <c r="N4294" s="8">
        <v>1</v>
      </c>
      <c r="O4294" s="8">
        <v>0</v>
      </c>
      <c r="P4294" s="8">
        <v>0</v>
      </c>
      <c r="Q4294" s="8">
        <v>138</v>
      </c>
      <c r="R4294" s="8">
        <f t="shared" si="237"/>
        <v>11.5</v>
      </c>
      <c r="S4294" s="5">
        <v>0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1</v>
      </c>
      <c r="AA4294" s="5">
        <v>1</v>
      </c>
      <c r="AB4294" s="5">
        <v>0</v>
      </c>
      <c r="AC4294" s="5">
        <v>1</v>
      </c>
      <c r="AD4294" s="5">
        <v>0</v>
      </c>
      <c r="AE4294" s="8">
        <v>392</v>
      </c>
      <c r="AF4294" s="5">
        <v>0</v>
      </c>
    </row>
    <row r="4295" spans="1:32" x14ac:dyDescent="0.25">
      <c r="A4295" s="2">
        <v>2008</v>
      </c>
      <c r="B4295" s="1" t="s">
        <v>29</v>
      </c>
      <c r="C4295" s="8">
        <v>11</v>
      </c>
      <c r="D4295" s="8">
        <v>487</v>
      </c>
      <c r="E4295" s="8">
        <f t="shared" si="241"/>
        <v>3689.3939393939395</v>
      </c>
      <c r="F4295" s="8">
        <v>0</v>
      </c>
      <c r="G4295" s="7">
        <v>15</v>
      </c>
      <c r="H4295" s="7">
        <v>5</v>
      </c>
      <c r="I4295" s="8">
        <v>0</v>
      </c>
      <c r="J4295" s="8">
        <v>0</v>
      </c>
      <c r="K4295" s="8">
        <v>0</v>
      </c>
      <c r="L4295" s="8">
        <v>252</v>
      </c>
      <c r="M4295" s="8">
        <f t="shared" si="240"/>
        <v>22.90909090909091</v>
      </c>
      <c r="N4295" s="8">
        <v>3</v>
      </c>
      <c r="O4295" s="8">
        <v>0</v>
      </c>
      <c r="P4295" s="8">
        <v>0</v>
      </c>
      <c r="Q4295" s="8">
        <v>161</v>
      </c>
      <c r="R4295" s="8">
        <f t="shared" si="237"/>
        <v>14.636363636363637</v>
      </c>
      <c r="S4295" s="5">
        <v>1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1</v>
      </c>
      <c r="AA4295" s="5">
        <v>0</v>
      </c>
      <c r="AB4295" s="5">
        <v>0</v>
      </c>
      <c r="AC4295" s="5">
        <v>1</v>
      </c>
      <c r="AD4295" s="5">
        <v>0</v>
      </c>
      <c r="AE4295" s="8">
        <v>420</v>
      </c>
      <c r="AF4295" s="5">
        <v>1</v>
      </c>
    </row>
    <row r="4296" spans="1:32" x14ac:dyDescent="0.25">
      <c r="A4296" s="2">
        <v>2008</v>
      </c>
      <c r="B4296" s="1" t="s">
        <v>29</v>
      </c>
      <c r="C4296" s="8">
        <v>658</v>
      </c>
      <c r="D4296" s="8">
        <v>72341</v>
      </c>
      <c r="E4296" s="8">
        <f>IF(C4296&gt;0,D4296/C4296*1000/12,0)</f>
        <v>9161.7274569402234</v>
      </c>
      <c r="F4296" s="8">
        <f>7385+4622-1015</f>
        <v>10992</v>
      </c>
      <c r="G4296" s="8">
        <f>1134+2013+188+97+153</f>
        <v>3585</v>
      </c>
      <c r="H4296" s="8">
        <v>1134</v>
      </c>
      <c r="I4296" s="8">
        <f>789+9289</f>
        <v>10078</v>
      </c>
      <c r="J4296" s="8">
        <v>0</v>
      </c>
      <c r="K4296" s="8">
        <v>0</v>
      </c>
      <c r="L4296" s="8">
        <v>33067</v>
      </c>
      <c r="M4296" s="8">
        <f t="shared" si="240"/>
        <v>50.253799392097264</v>
      </c>
      <c r="N4296" s="8">
        <f>103+9</f>
        <v>112</v>
      </c>
      <c r="O4296" s="8">
        <v>30</v>
      </c>
      <c r="P4296" s="8">
        <v>11</v>
      </c>
      <c r="Q4296" s="8">
        <v>341356</v>
      </c>
      <c r="R4296" s="8">
        <f t="shared" si="237"/>
        <v>518.77811550151978</v>
      </c>
      <c r="S4296" s="5">
        <v>1</v>
      </c>
      <c r="T4296" s="5">
        <v>0</v>
      </c>
      <c r="U4296" s="5">
        <v>1</v>
      </c>
      <c r="V4296" s="5">
        <v>0</v>
      </c>
      <c r="W4296" s="5">
        <v>0</v>
      </c>
      <c r="X4296" s="5">
        <v>0</v>
      </c>
      <c r="Y4296" s="5">
        <v>0</v>
      </c>
      <c r="Z4296" s="5">
        <v>1</v>
      </c>
      <c r="AA4296" s="5">
        <v>1</v>
      </c>
      <c r="AB4296" s="5">
        <v>0</v>
      </c>
      <c r="AC4296" s="5">
        <v>1</v>
      </c>
      <c r="AD4296" s="5">
        <v>0</v>
      </c>
      <c r="AE4296" s="8">
        <v>188099</v>
      </c>
      <c r="AF4296" s="5">
        <v>0</v>
      </c>
    </row>
    <row r="4297" spans="1:32" x14ac:dyDescent="0.25">
      <c r="A4297" s="2">
        <v>2008</v>
      </c>
      <c r="B4297" s="1" t="s">
        <v>29</v>
      </c>
      <c r="C4297" s="8">
        <v>18</v>
      </c>
      <c r="D4297" s="8">
        <v>1570</v>
      </c>
      <c r="E4297" s="8">
        <f t="shared" ref="E4297:E4301" si="242">IF(C4297&gt;0,D4297/C4297*1000/12,0)</f>
        <v>7268.5185185185192</v>
      </c>
      <c r="F4297" s="8">
        <v>2387</v>
      </c>
      <c r="G4297" s="8">
        <v>142</v>
      </c>
      <c r="H4297" s="8">
        <v>142</v>
      </c>
      <c r="I4297" s="8">
        <v>0</v>
      </c>
      <c r="J4297" s="8">
        <v>0</v>
      </c>
      <c r="K4297" s="8">
        <v>0</v>
      </c>
      <c r="L4297" s="8">
        <v>296</v>
      </c>
      <c r="M4297" s="8">
        <f t="shared" si="240"/>
        <v>16.444444444444443</v>
      </c>
      <c r="N4297" s="8">
        <v>0</v>
      </c>
      <c r="O4297" s="8">
        <v>0</v>
      </c>
      <c r="P4297" s="8">
        <v>0</v>
      </c>
      <c r="Q4297" s="8">
        <v>2578</v>
      </c>
      <c r="R4297" s="8">
        <f t="shared" si="237"/>
        <v>143.22222222222223</v>
      </c>
      <c r="S4297" s="5">
        <v>0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1</v>
      </c>
      <c r="AA4297" s="5">
        <v>0</v>
      </c>
      <c r="AB4297" s="5">
        <v>0</v>
      </c>
      <c r="AC4297" s="5">
        <v>1</v>
      </c>
      <c r="AD4297" s="5">
        <v>0</v>
      </c>
      <c r="AE4297" s="8">
        <v>2824</v>
      </c>
      <c r="AF4297" s="5">
        <v>0</v>
      </c>
    </row>
    <row r="4298" spans="1:32" x14ac:dyDescent="0.25">
      <c r="A4298" s="2">
        <v>2008</v>
      </c>
      <c r="B4298" s="1" t="s">
        <v>29</v>
      </c>
      <c r="C4298" s="8">
        <v>11</v>
      </c>
      <c r="D4298" s="8">
        <v>802</v>
      </c>
      <c r="E4298" s="8">
        <f t="shared" si="242"/>
        <v>6075.757575757576</v>
      </c>
      <c r="F4298" s="8">
        <v>0</v>
      </c>
      <c r="G4298" s="8">
        <v>0</v>
      </c>
      <c r="H4298" s="8">
        <v>0</v>
      </c>
      <c r="I4298" s="8">
        <v>0</v>
      </c>
      <c r="J4298" s="8">
        <v>0</v>
      </c>
      <c r="K4298" s="8">
        <v>0</v>
      </c>
      <c r="L4298" s="8">
        <v>607</v>
      </c>
      <c r="M4298" s="8">
        <f t="shared" si="240"/>
        <v>55.18181818181818</v>
      </c>
      <c r="N4298" s="8">
        <v>7</v>
      </c>
      <c r="O4298" s="8">
        <v>0</v>
      </c>
      <c r="P4298" s="8">
        <v>0</v>
      </c>
      <c r="Q4298" s="8">
        <v>12199</v>
      </c>
      <c r="R4298" s="8">
        <f t="shared" si="237"/>
        <v>1109</v>
      </c>
      <c r="S4298" s="5">
        <v>0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8">
        <v>4188</v>
      </c>
      <c r="AF4298" s="5">
        <v>1</v>
      </c>
    </row>
    <row r="4299" spans="1:32" x14ac:dyDescent="0.25">
      <c r="A4299" s="2">
        <v>2008</v>
      </c>
      <c r="B4299" s="1" t="s">
        <v>29</v>
      </c>
      <c r="C4299" s="8">
        <v>430</v>
      </c>
      <c r="D4299" s="8">
        <v>62034</v>
      </c>
      <c r="E4299" s="8">
        <f t="shared" si="242"/>
        <v>12022.093023255815</v>
      </c>
      <c r="F4299" s="8">
        <v>185</v>
      </c>
      <c r="G4299" s="8">
        <v>0</v>
      </c>
      <c r="H4299" s="8">
        <v>0</v>
      </c>
      <c r="I4299" s="8">
        <v>0</v>
      </c>
      <c r="J4299" s="8">
        <v>630</v>
      </c>
      <c r="K4299" s="8">
        <v>416</v>
      </c>
      <c r="L4299" s="8">
        <v>16095</v>
      </c>
      <c r="M4299" s="8">
        <f t="shared" si="240"/>
        <v>37.430232558139537</v>
      </c>
      <c r="N4299" s="8">
        <v>27</v>
      </c>
      <c r="O4299" s="8">
        <v>0</v>
      </c>
      <c r="P4299" s="8">
        <v>1</v>
      </c>
      <c r="Q4299" s="8">
        <v>39463</v>
      </c>
      <c r="R4299" s="8">
        <f t="shared" si="237"/>
        <v>91.77441860465116</v>
      </c>
      <c r="S4299" s="5">
        <v>0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1</v>
      </c>
      <c r="AC4299" s="5">
        <v>0</v>
      </c>
      <c r="AD4299" s="5">
        <v>1</v>
      </c>
      <c r="AE4299" s="8">
        <v>233712</v>
      </c>
      <c r="AF4299" s="5">
        <v>1</v>
      </c>
    </row>
    <row r="4300" spans="1:32" x14ac:dyDescent="0.25">
      <c r="A4300" s="2">
        <v>2008</v>
      </c>
      <c r="B4300" s="1" t="s">
        <v>29</v>
      </c>
      <c r="C4300" s="8">
        <v>17</v>
      </c>
      <c r="D4300" s="8">
        <v>1073</v>
      </c>
      <c r="E4300" s="8">
        <f t="shared" si="242"/>
        <v>5259.8039215686276</v>
      </c>
      <c r="F4300" s="8">
        <v>695</v>
      </c>
      <c r="G4300" s="8">
        <f>36+42</f>
        <v>78</v>
      </c>
      <c r="H4300" s="8">
        <v>35</v>
      </c>
      <c r="I4300" s="8">
        <v>0</v>
      </c>
      <c r="J4300" s="8">
        <v>0</v>
      </c>
      <c r="K4300" s="8">
        <v>0</v>
      </c>
      <c r="L4300" s="8">
        <v>279</v>
      </c>
      <c r="M4300" s="8">
        <f t="shared" si="240"/>
        <v>16.411764705882351</v>
      </c>
      <c r="N4300" s="8">
        <v>0</v>
      </c>
      <c r="O4300" s="8">
        <v>0</v>
      </c>
      <c r="P4300" s="8">
        <v>0</v>
      </c>
      <c r="Q4300" s="8">
        <v>1484</v>
      </c>
      <c r="R4300" s="8">
        <f t="shared" si="237"/>
        <v>87.294117647058826</v>
      </c>
      <c r="S4300" s="5">
        <v>0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1</v>
      </c>
      <c r="AA4300" s="5">
        <v>0</v>
      </c>
      <c r="AB4300" s="5">
        <v>0</v>
      </c>
      <c r="AC4300" s="5">
        <v>1</v>
      </c>
      <c r="AD4300" s="5">
        <v>0</v>
      </c>
      <c r="AE4300" s="8">
        <v>1758</v>
      </c>
      <c r="AF4300" s="5">
        <v>1</v>
      </c>
    </row>
    <row r="4301" spans="1:32" x14ac:dyDescent="0.25">
      <c r="A4301" s="2">
        <v>2008</v>
      </c>
      <c r="B4301" s="1" t="s">
        <v>29</v>
      </c>
      <c r="C4301" s="8">
        <v>61</v>
      </c>
      <c r="D4301" s="8">
        <v>7611</v>
      </c>
      <c r="E4301" s="8">
        <f t="shared" si="242"/>
        <v>10397.540983606557</v>
      </c>
      <c r="F4301" s="8">
        <v>1039</v>
      </c>
      <c r="G4301" s="8">
        <f>257+373</f>
        <v>630</v>
      </c>
      <c r="H4301" s="8">
        <v>257</v>
      </c>
      <c r="I4301" s="8">
        <v>0</v>
      </c>
      <c r="J4301" s="8">
        <v>0</v>
      </c>
      <c r="K4301" s="8">
        <v>0</v>
      </c>
      <c r="L4301" s="8">
        <v>224</v>
      </c>
      <c r="M4301" s="8">
        <f t="shared" si="240"/>
        <v>3.6721311475409837</v>
      </c>
      <c r="N4301" s="8">
        <v>0</v>
      </c>
      <c r="O4301" s="8">
        <v>0</v>
      </c>
      <c r="P4301" s="8">
        <v>0</v>
      </c>
      <c r="Q4301" s="8">
        <v>739</v>
      </c>
      <c r="R4301" s="8">
        <f t="shared" si="237"/>
        <v>12.114754098360656</v>
      </c>
      <c r="S4301" s="5">
        <v>0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1</v>
      </c>
      <c r="AA4301" s="5">
        <v>0</v>
      </c>
      <c r="AB4301" s="5">
        <v>0</v>
      </c>
      <c r="AC4301" s="5">
        <v>1</v>
      </c>
      <c r="AD4301" s="5">
        <v>0</v>
      </c>
      <c r="AE4301" s="8">
        <v>14580</v>
      </c>
      <c r="AF4301" s="5">
        <v>1</v>
      </c>
    </row>
    <row r="4302" spans="1:32" x14ac:dyDescent="0.25">
      <c r="A4302" s="2">
        <v>2008</v>
      </c>
      <c r="B4302" s="1" t="s">
        <v>29</v>
      </c>
      <c r="C4302" s="8">
        <v>75</v>
      </c>
      <c r="D4302" s="8">
        <v>3649</v>
      </c>
      <c r="E4302" s="8">
        <f>IF(C4302&gt;0,D4302/C4302*1000/12,0)</f>
        <v>4054.4444444444448</v>
      </c>
      <c r="F4302" s="8">
        <v>0</v>
      </c>
      <c r="G4302" s="8">
        <v>420</v>
      </c>
      <c r="H4302" s="8">
        <v>250</v>
      </c>
      <c r="I4302" s="8">
        <v>0</v>
      </c>
      <c r="J4302" s="8">
        <v>0</v>
      </c>
      <c r="K4302" s="8">
        <v>0</v>
      </c>
      <c r="L4302" s="8">
        <v>1122</v>
      </c>
      <c r="M4302" s="8">
        <f t="shared" si="240"/>
        <v>14.96</v>
      </c>
      <c r="N4302" s="8">
        <v>4</v>
      </c>
      <c r="O4302" s="8">
        <v>1</v>
      </c>
      <c r="P4302" s="8">
        <v>0</v>
      </c>
      <c r="Q4302" s="8">
        <v>6123</v>
      </c>
      <c r="R4302" s="8">
        <f t="shared" si="237"/>
        <v>81.64</v>
      </c>
      <c r="S4302" s="5">
        <v>1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1</v>
      </c>
      <c r="AA4302" s="5">
        <v>0</v>
      </c>
      <c r="AB4302" s="5">
        <v>0</v>
      </c>
      <c r="AC4302" s="5">
        <v>1</v>
      </c>
      <c r="AD4302" s="5">
        <v>0</v>
      </c>
      <c r="AE4302" s="8">
        <v>11144</v>
      </c>
      <c r="AF4302" s="5">
        <v>0</v>
      </c>
    </row>
    <row r="4303" spans="1:32" x14ac:dyDescent="0.25">
      <c r="A4303" s="2">
        <v>2008</v>
      </c>
      <c r="B4303" s="1" t="s">
        <v>30</v>
      </c>
      <c r="C4303" s="8">
        <v>51</v>
      </c>
      <c r="D4303" s="8">
        <v>2512</v>
      </c>
      <c r="E4303" s="8">
        <f t="shared" ref="E4303:E4318" si="243">IF(C4303&gt;0,D4303/C4303*1000/12,0)</f>
        <v>4104.5751633986929</v>
      </c>
      <c r="F4303" s="8">
        <v>1262</v>
      </c>
      <c r="G4303" s="8">
        <v>495</v>
      </c>
      <c r="H4303" s="8">
        <v>195</v>
      </c>
      <c r="I4303" s="8">
        <v>0</v>
      </c>
      <c r="J4303" s="8">
        <v>0</v>
      </c>
      <c r="K4303" s="8">
        <v>0</v>
      </c>
      <c r="L4303" s="8">
        <v>3547</v>
      </c>
      <c r="M4303" s="8">
        <f t="shared" si="240"/>
        <v>69.549019607843135</v>
      </c>
      <c r="N4303" s="8">
        <v>7</v>
      </c>
      <c r="O4303" s="8">
        <v>0</v>
      </c>
      <c r="P4303" s="8">
        <v>0</v>
      </c>
      <c r="Q4303" s="8">
        <v>14062</v>
      </c>
      <c r="R4303" s="8">
        <f t="shared" si="237"/>
        <v>275.72549019607845</v>
      </c>
      <c r="S4303" s="5">
        <v>0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1</v>
      </c>
      <c r="AA4303" s="5">
        <v>0</v>
      </c>
      <c r="AB4303" s="5">
        <v>0</v>
      </c>
      <c r="AC4303" s="5">
        <v>1</v>
      </c>
      <c r="AD4303" s="5">
        <v>0</v>
      </c>
      <c r="AE4303" s="8">
        <v>6287</v>
      </c>
      <c r="AF4303" s="5">
        <v>1</v>
      </c>
    </row>
    <row r="4304" spans="1:32" x14ac:dyDescent="0.25">
      <c r="A4304" s="2">
        <v>2008</v>
      </c>
      <c r="B4304" s="1" t="s">
        <v>30</v>
      </c>
      <c r="C4304" s="8">
        <v>90</v>
      </c>
      <c r="D4304" s="8">
        <v>5231</v>
      </c>
      <c r="E4304" s="8">
        <f t="shared" si="243"/>
        <v>4843.5185185185182</v>
      </c>
      <c r="F4304" s="8">
        <v>2418</v>
      </c>
      <c r="G4304" s="8">
        <v>1020</v>
      </c>
      <c r="H4304" s="8">
        <v>300</v>
      </c>
      <c r="I4304" s="8">
        <v>0</v>
      </c>
      <c r="J4304" s="8">
        <v>0</v>
      </c>
      <c r="K4304" s="8">
        <v>0</v>
      </c>
      <c r="L4304" s="8">
        <v>6127</v>
      </c>
      <c r="M4304" s="8">
        <f t="shared" si="240"/>
        <v>68.077777777777783</v>
      </c>
      <c r="N4304" s="8">
        <v>16</v>
      </c>
      <c r="O4304" s="8">
        <v>9</v>
      </c>
      <c r="P4304" s="8">
        <v>0</v>
      </c>
      <c r="Q4304" s="8">
        <v>31828</v>
      </c>
      <c r="R4304" s="8">
        <f t="shared" si="237"/>
        <v>353.64444444444445</v>
      </c>
      <c r="S4304" s="5">
        <v>1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1</v>
      </c>
      <c r="AA4304" s="5">
        <v>0</v>
      </c>
      <c r="AB4304" s="5">
        <v>0</v>
      </c>
      <c r="AC4304" s="5">
        <v>1</v>
      </c>
      <c r="AD4304" s="5">
        <v>0</v>
      </c>
      <c r="AE4304" s="8">
        <v>13406</v>
      </c>
      <c r="AF4304" s="5">
        <v>1</v>
      </c>
    </row>
    <row r="4305" spans="1:32" x14ac:dyDescent="0.25">
      <c r="A4305" s="2">
        <v>2008</v>
      </c>
      <c r="B4305" s="1" t="s">
        <v>30</v>
      </c>
      <c r="C4305" s="8">
        <v>163</v>
      </c>
      <c r="D4305" s="8">
        <v>7747</v>
      </c>
      <c r="E4305" s="8">
        <f t="shared" si="243"/>
        <v>3960.6339468302663</v>
      </c>
      <c r="F4305" s="8">
        <v>4741</v>
      </c>
      <c r="G4305" s="8">
        <v>1966</v>
      </c>
      <c r="H4305" s="8">
        <v>613</v>
      </c>
      <c r="I4305" s="8">
        <v>0</v>
      </c>
      <c r="J4305" s="8">
        <v>0</v>
      </c>
      <c r="K4305" s="8">
        <v>0</v>
      </c>
      <c r="L4305" s="8">
        <v>6619</v>
      </c>
      <c r="M4305" s="8">
        <f t="shared" si="240"/>
        <v>40.607361963190186</v>
      </c>
      <c r="N4305" s="8">
        <v>26</v>
      </c>
      <c r="O4305" s="8">
        <v>7</v>
      </c>
      <c r="P4305" s="8">
        <v>2</v>
      </c>
      <c r="Q4305" s="8">
        <v>66314</v>
      </c>
      <c r="R4305" s="8">
        <f t="shared" si="237"/>
        <v>406.83435582822085</v>
      </c>
      <c r="S4305" s="5">
        <v>1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1</v>
      </c>
      <c r="AA4305" s="5">
        <v>0</v>
      </c>
      <c r="AB4305" s="5">
        <v>0</v>
      </c>
      <c r="AC4305" s="5">
        <v>1</v>
      </c>
      <c r="AD4305" s="5">
        <v>0</v>
      </c>
      <c r="AE4305" s="8">
        <v>23941</v>
      </c>
      <c r="AF4305" s="5">
        <v>1</v>
      </c>
    </row>
    <row r="4306" spans="1:32" x14ac:dyDescent="0.25">
      <c r="A4306" s="2">
        <v>2008</v>
      </c>
      <c r="B4306" s="1" t="s">
        <v>30</v>
      </c>
      <c r="C4306" s="8">
        <v>252</v>
      </c>
      <c r="D4306" s="8">
        <v>18422</v>
      </c>
      <c r="E4306" s="8">
        <f t="shared" si="243"/>
        <v>6091.9312169312179</v>
      </c>
      <c r="F4306" s="8">
        <v>6875</v>
      </c>
      <c r="G4306" s="8">
        <v>2920</v>
      </c>
      <c r="H4306" s="8">
        <v>1000</v>
      </c>
      <c r="I4306" s="8">
        <v>0</v>
      </c>
      <c r="J4306" s="8">
        <v>0</v>
      </c>
      <c r="K4306" s="8">
        <v>0</v>
      </c>
      <c r="L4306" s="8">
        <v>14430</v>
      </c>
      <c r="M4306" s="8">
        <f t="shared" si="240"/>
        <v>57.261904761904759</v>
      </c>
      <c r="N4306" s="8">
        <v>47</v>
      </c>
      <c r="O4306" s="8">
        <v>14</v>
      </c>
      <c r="P4306" s="8">
        <v>2</v>
      </c>
      <c r="Q4306" s="8">
        <v>130600</v>
      </c>
      <c r="R4306" s="8">
        <f t="shared" ref="R4306:R4369" si="244">IF(C4306&gt;0,Q4306/C4306,0)</f>
        <v>518.25396825396831</v>
      </c>
      <c r="S4306" s="5">
        <v>1</v>
      </c>
      <c r="T4306" s="5">
        <v>0</v>
      </c>
      <c r="U4306" s="5">
        <v>0</v>
      </c>
      <c r="V4306" s="5">
        <v>0</v>
      </c>
      <c r="W4306" s="5">
        <v>0</v>
      </c>
      <c r="X4306" s="5">
        <v>1</v>
      </c>
      <c r="Y4306" s="5">
        <v>0</v>
      </c>
      <c r="Z4306" s="5">
        <v>1</v>
      </c>
      <c r="AA4306" s="5">
        <v>0</v>
      </c>
      <c r="AB4306" s="5">
        <v>0</v>
      </c>
      <c r="AC4306" s="5">
        <v>1</v>
      </c>
      <c r="AD4306" s="5">
        <v>0</v>
      </c>
      <c r="AE4306" s="8">
        <v>69422</v>
      </c>
      <c r="AF4306" s="5">
        <v>1</v>
      </c>
    </row>
    <row r="4307" spans="1:32" x14ac:dyDescent="0.25">
      <c r="A4307" s="2">
        <v>2008</v>
      </c>
      <c r="B4307" s="1" t="s">
        <v>31</v>
      </c>
      <c r="C4307" s="8">
        <v>86</v>
      </c>
      <c r="D4307" s="8">
        <v>4360</v>
      </c>
      <c r="E4307" s="8">
        <f t="shared" si="243"/>
        <v>4224.8062015503874</v>
      </c>
      <c r="F4307" s="8">
        <v>1695</v>
      </c>
      <c r="G4307" s="8">
        <v>304</v>
      </c>
      <c r="H4307" s="8">
        <v>155</v>
      </c>
      <c r="I4307" s="8">
        <v>0</v>
      </c>
      <c r="J4307" s="8">
        <v>0</v>
      </c>
      <c r="K4307" s="8">
        <v>0</v>
      </c>
      <c r="L4307" s="8">
        <v>3684</v>
      </c>
      <c r="M4307" s="8">
        <f t="shared" si="240"/>
        <v>42.837209302325583</v>
      </c>
      <c r="N4307" s="8">
        <v>12</v>
      </c>
      <c r="O4307" s="8">
        <v>7</v>
      </c>
      <c r="P4307" s="8">
        <v>0</v>
      </c>
      <c r="Q4307" s="8">
        <v>21176</v>
      </c>
      <c r="R4307" s="8">
        <f t="shared" si="244"/>
        <v>246.23255813953489</v>
      </c>
      <c r="S4307" s="5">
        <v>1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1</v>
      </c>
      <c r="AA4307" s="5">
        <v>0</v>
      </c>
      <c r="AB4307" s="5">
        <v>0</v>
      </c>
      <c r="AC4307" s="5">
        <v>1</v>
      </c>
      <c r="AD4307" s="5">
        <v>0</v>
      </c>
      <c r="AE4307" s="8">
        <v>11066</v>
      </c>
      <c r="AF4307" s="5">
        <v>1</v>
      </c>
    </row>
    <row r="4308" spans="1:32" x14ac:dyDescent="0.25">
      <c r="A4308" s="2">
        <v>2008</v>
      </c>
      <c r="B4308" s="1" t="s">
        <v>30</v>
      </c>
      <c r="C4308" s="8">
        <v>155</v>
      </c>
      <c r="D4308" s="8">
        <v>11179</v>
      </c>
      <c r="E4308" s="8">
        <f t="shared" si="243"/>
        <v>6010.2150537634407</v>
      </c>
      <c r="F4308" s="8">
        <v>4420</v>
      </c>
      <c r="G4308" s="8">
        <v>1276</v>
      </c>
      <c r="H4308" s="8">
        <v>500</v>
      </c>
      <c r="I4308" s="8">
        <v>0</v>
      </c>
      <c r="J4308" s="8">
        <v>0</v>
      </c>
      <c r="K4308" s="8">
        <v>0</v>
      </c>
      <c r="L4308" s="8">
        <v>13289</v>
      </c>
      <c r="M4308" s="8">
        <f t="shared" si="240"/>
        <v>85.735483870967741</v>
      </c>
      <c r="N4308" s="8">
        <v>30</v>
      </c>
      <c r="O4308" s="8">
        <v>10</v>
      </c>
      <c r="P4308" s="8">
        <v>0</v>
      </c>
      <c r="Q4308" s="8">
        <v>81968</v>
      </c>
      <c r="R4308" s="8">
        <f t="shared" si="244"/>
        <v>528.82580645161295</v>
      </c>
      <c r="S4308" s="5">
        <v>1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1</v>
      </c>
      <c r="AA4308" s="5">
        <v>0</v>
      </c>
      <c r="AB4308" s="5">
        <v>0</v>
      </c>
      <c r="AC4308" s="5">
        <v>1</v>
      </c>
      <c r="AD4308" s="5">
        <v>0</v>
      </c>
      <c r="AE4308" s="8">
        <v>34326</v>
      </c>
      <c r="AF4308" s="5">
        <v>1</v>
      </c>
    </row>
    <row r="4309" spans="1:32" x14ac:dyDescent="0.25">
      <c r="A4309" s="2">
        <v>2008</v>
      </c>
      <c r="B4309" s="1" t="s">
        <v>30</v>
      </c>
      <c r="C4309" s="8">
        <v>10</v>
      </c>
      <c r="D4309" s="8">
        <v>134</v>
      </c>
      <c r="E4309" s="8">
        <f t="shared" si="243"/>
        <v>1116.6666666666667</v>
      </c>
      <c r="F4309" s="8">
        <v>1840</v>
      </c>
      <c r="G4309" s="8">
        <v>12</v>
      </c>
      <c r="H4309" s="8">
        <v>9</v>
      </c>
      <c r="I4309" s="8">
        <v>0</v>
      </c>
      <c r="J4309" s="8">
        <v>0</v>
      </c>
      <c r="K4309" s="8">
        <v>0</v>
      </c>
      <c r="L4309" s="8">
        <v>1180</v>
      </c>
      <c r="M4309" s="8">
        <f t="shared" si="240"/>
        <v>118</v>
      </c>
      <c r="N4309" s="8">
        <v>4</v>
      </c>
      <c r="O4309" s="8">
        <v>1</v>
      </c>
      <c r="P4309" s="8">
        <v>0</v>
      </c>
      <c r="Q4309" s="8">
        <v>9164</v>
      </c>
      <c r="R4309" s="8">
        <f t="shared" si="244"/>
        <v>916.4</v>
      </c>
      <c r="S4309" s="5">
        <v>1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1</v>
      </c>
      <c r="AA4309" s="5">
        <v>0</v>
      </c>
      <c r="AB4309" s="5">
        <v>0</v>
      </c>
      <c r="AC4309" s="5">
        <v>1</v>
      </c>
      <c r="AD4309" s="5">
        <v>0</v>
      </c>
      <c r="AE4309" s="8">
        <v>979</v>
      </c>
      <c r="AF4309" s="5">
        <v>0</v>
      </c>
    </row>
    <row r="4310" spans="1:32" x14ac:dyDescent="0.25">
      <c r="A4310" s="2">
        <v>2008</v>
      </c>
      <c r="B4310" s="1" t="s">
        <v>31</v>
      </c>
      <c r="C4310" s="8">
        <v>56</v>
      </c>
      <c r="D4310" s="8">
        <v>3209</v>
      </c>
      <c r="E4310" s="8">
        <f t="shared" si="243"/>
        <v>4775.2976190476193</v>
      </c>
      <c r="F4310" s="8">
        <v>2585</v>
      </c>
      <c r="G4310" s="8">
        <v>0</v>
      </c>
      <c r="H4310" s="8">
        <v>0</v>
      </c>
      <c r="I4310" s="8">
        <v>0</v>
      </c>
      <c r="J4310" s="8">
        <v>0</v>
      </c>
      <c r="K4310" s="8">
        <v>0</v>
      </c>
      <c r="L4310" s="8">
        <v>2754</v>
      </c>
      <c r="M4310" s="8">
        <f t="shared" si="240"/>
        <v>49.178571428571431</v>
      </c>
      <c r="N4310" s="8">
        <v>18</v>
      </c>
      <c r="O4310" s="8">
        <v>6</v>
      </c>
      <c r="P4310" s="8">
        <v>0</v>
      </c>
      <c r="Q4310" s="8">
        <v>25118</v>
      </c>
      <c r="R4310" s="8">
        <f t="shared" si="244"/>
        <v>448.53571428571428</v>
      </c>
      <c r="S4310" s="5">
        <v>1</v>
      </c>
      <c r="T4310" s="5">
        <v>0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8">
        <v>15491</v>
      </c>
      <c r="AF4310" s="5">
        <v>1</v>
      </c>
    </row>
    <row r="4311" spans="1:32" x14ac:dyDescent="0.25">
      <c r="A4311" s="2">
        <v>2008</v>
      </c>
      <c r="B4311" s="1" t="s">
        <v>29</v>
      </c>
      <c r="C4311" s="8">
        <v>47</v>
      </c>
      <c r="D4311" s="8">
        <v>1733</v>
      </c>
      <c r="E4311" s="8">
        <f t="shared" si="243"/>
        <v>3072.695035460993</v>
      </c>
      <c r="F4311" s="8">
        <v>0</v>
      </c>
      <c r="G4311" s="8">
        <v>85</v>
      </c>
      <c r="H4311" s="8">
        <v>53</v>
      </c>
      <c r="I4311" s="8">
        <v>0</v>
      </c>
      <c r="J4311" s="8">
        <v>0</v>
      </c>
      <c r="K4311" s="8">
        <v>0</v>
      </c>
      <c r="L4311" s="8">
        <v>1</v>
      </c>
      <c r="M4311" s="8">
        <f t="shared" si="240"/>
        <v>2.1276595744680851E-2</v>
      </c>
      <c r="N4311" s="8">
        <v>0</v>
      </c>
      <c r="O4311" s="8">
        <v>0</v>
      </c>
      <c r="P4311" s="8">
        <v>0</v>
      </c>
      <c r="Q4311" s="8">
        <v>296</v>
      </c>
      <c r="R4311" s="8">
        <f t="shared" si="244"/>
        <v>6.2978723404255321</v>
      </c>
      <c r="S4311" s="5">
        <v>1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1</v>
      </c>
      <c r="AA4311" s="5">
        <v>0</v>
      </c>
      <c r="AB4311" s="5">
        <v>0</v>
      </c>
      <c r="AC4311" s="5">
        <v>1</v>
      </c>
      <c r="AD4311" s="5">
        <v>0</v>
      </c>
      <c r="AE4311" s="8">
        <v>3363</v>
      </c>
      <c r="AF4311" s="5">
        <v>1</v>
      </c>
    </row>
    <row r="4312" spans="1:32" x14ac:dyDescent="0.25">
      <c r="A4312" s="2">
        <v>2008</v>
      </c>
      <c r="B4312" s="1" t="s">
        <v>29</v>
      </c>
      <c r="C4312" s="8">
        <v>4</v>
      </c>
      <c r="D4312" s="8">
        <v>223</v>
      </c>
      <c r="E4312" s="8">
        <f t="shared" si="243"/>
        <v>4645.833333333333</v>
      </c>
      <c r="F4312" s="8">
        <v>0</v>
      </c>
      <c r="G4312" s="8">
        <v>0</v>
      </c>
      <c r="H4312" s="8">
        <v>0</v>
      </c>
      <c r="I4312" s="8">
        <v>0</v>
      </c>
      <c r="J4312" s="8">
        <v>0</v>
      </c>
      <c r="K4312" s="8">
        <v>0</v>
      </c>
      <c r="L4312" s="8">
        <v>970</v>
      </c>
      <c r="M4312" s="8">
        <f t="shared" si="240"/>
        <v>242.5</v>
      </c>
      <c r="N4312" s="8">
        <v>6</v>
      </c>
      <c r="O4312" s="8">
        <v>2</v>
      </c>
      <c r="P4312" s="8">
        <v>0</v>
      </c>
      <c r="Q4312" s="8">
        <v>626</v>
      </c>
      <c r="R4312" s="8">
        <f t="shared" si="244"/>
        <v>156.5</v>
      </c>
      <c r="S4312" s="5">
        <v>1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0</v>
      </c>
      <c r="AD4312" s="5">
        <v>0</v>
      </c>
      <c r="AE4312" s="8">
        <v>355</v>
      </c>
      <c r="AF4312" s="5">
        <v>0</v>
      </c>
    </row>
    <row r="4313" spans="1:32" x14ac:dyDescent="0.25">
      <c r="A4313" s="2">
        <v>2008</v>
      </c>
      <c r="B4313" s="1" t="s">
        <v>31</v>
      </c>
      <c r="C4313" s="8">
        <v>50</v>
      </c>
      <c r="D4313" s="8">
        <v>2680</v>
      </c>
      <c r="E4313" s="8">
        <f t="shared" si="243"/>
        <v>4466.666666666667</v>
      </c>
      <c r="F4313" s="8">
        <v>0</v>
      </c>
      <c r="G4313" s="8">
        <v>289</v>
      </c>
      <c r="H4313" s="8">
        <v>150</v>
      </c>
      <c r="I4313" s="8">
        <v>0</v>
      </c>
      <c r="J4313" s="8">
        <v>0</v>
      </c>
      <c r="K4313" s="8">
        <v>0</v>
      </c>
      <c r="L4313" s="8">
        <v>1091</v>
      </c>
      <c r="M4313" s="8">
        <f t="shared" si="240"/>
        <v>21.82</v>
      </c>
      <c r="N4313" s="8">
        <v>1</v>
      </c>
      <c r="O4313" s="8">
        <v>1</v>
      </c>
      <c r="P4313" s="8">
        <v>0</v>
      </c>
      <c r="Q4313" s="8">
        <v>7107</v>
      </c>
      <c r="R4313" s="8">
        <f t="shared" si="244"/>
        <v>142.13999999999999</v>
      </c>
      <c r="S4313" s="5">
        <v>0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1</v>
      </c>
      <c r="AA4313" s="5">
        <v>0</v>
      </c>
      <c r="AB4313" s="5">
        <v>0</v>
      </c>
      <c r="AC4313" s="5">
        <v>1</v>
      </c>
      <c r="AD4313" s="5">
        <v>0</v>
      </c>
      <c r="AE4313" s="8">
        <v>7981</v>
      </c>
      <c r="AF4313" s="5">
        <v>1</v>
      </c>
    </row>
    <row r="4314" spans="1:32" x14ac:dyDescent="0.25">
      <c r="A4314" s="2">
        <v>2008</v>
      </c>
      <c r="B4314" s="1" t="s">
        <v>29</v>
      </c>
      <c r="C4314" s="8">
        <v>162</v>
      </c>
      <c r="D4314" s="8">
        <v>8267</v>
      </c>
      <c r="E4314" s="8">
        <f t="shared" si="243"/>
        <v>4252.5720164609056</v>
      </c>
      <c r="F4314" s="8">
        <v>2775</v>
      </c>
      <c r="G4314" s="8">
        <v>1001</v>
      </c>
      <c r="H4314" s="8">
        <v>300</v>
      </c>
      <c r="I4314" s="8">
        <v>0</v>
      </c>
      <c r="J4314" s="8">
        <v>0</v>
      </c>
      <c r="K4314" s="8">
        <v>0</v>
      </c>
      <c r="L4314" s="8">
        <v>7372</v>
      </c>
      <c r="M4314" s="8">
        <f t="shared" si="240"/>
        <v>45.506172839506171</v>
      </c>
      <c r="N4314" s="8">
        <v>23</v>
      </c>
      <c r="O4314" s="8">
        <v>5</v>
      </c>
      <c r="P4314" s="8">
        <v>0</v>
      </c>
      <c r="Q4314" s="8">
        <v>55846</v>
      </c>
      <c r="R4314" s="8">
        <f t="shared" si="244"/>
        <v>344.72839506172841</v>
      </c>
      <c r="S4314" s="5">
        <v>1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1</v>
      </c>
      <c r="AA4314" s="5">
        <v>0</v>
      </c>
      <c r="AB4314" s="5">
        <v>0</v>
      </c>
      <c r="AC4314" s="5">
        <v>1</v>
      </c>
      <c r="AD4314" s="5">
        <v>0</v>
      </c>
      <c r="AE4314" s="8">
        <v>32720</v>
      </c>
      <c r="AF4314" s="5">
        <v>1</v>
      </c>
    </row>
    <row r="4315" spans="1:32" x14ac:dyDescent="0.25">
      <c r="A4315" s="2">
        <v>2008</v>
      </c>
      <c r="B4315" s="1" t="s">
        <v>30</v>
      </c>
      <c r="C4315" s="8">
        <v>53</v>
      </c>
      <c r="D4315" s="8">
        <v>2992</v>
      </c>
      <c r="E4315" s="8">
        <f t="shared" si="243"/>
        <v>4704.4025157232709</v>
      </c>
      <c r="F4315" s="8">
        <v>3391</v>
      </c>
      <c r="G4315" s="8">
        <v>344</v>
      </c>
      <c r="H4315" s="8">
        <v>171</v>
      </c>
      <c r="I4315" s="8">
        <v>0</v>
      </c>
      <c r="J4315" s="8">
        <v>0</v>
      </c>
      <c r="K4315" s="8">
        <v>0</v>
      </c>
      <c r="L4315" s="8">
        <v>2604</v>
      </c>
      <c r="M4315" s="8">
        <f t="shared" si="240"/>
        <v>49.132075471698116</v>
      </c>
      <c r="N4315" s="8">
        <v>4</v>
      </c>
      <c r="O4315" s="8">
        <v>1</v>
      </c>
      <c r="P4315" s="8">
        <v>0</v>
      </c>
      <c r="Q4315" s="8">
        <v>12547</v>
      </c>
      <c r="R4315" s="8">
        <f t="shared" si="244"/>
        <v>236.73584905660377</v>
      </c>
      <c r="S4315" s="5">
        <v>1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1</v>
      </c>
      <c r="AA4315" s="5">
        <v>0</v>
      </c>
      <c r="AB4315" s="5">
        <v>0</v>
      </c>
      <c r="AC4315" s="5">
        <v>1</v>
      </c>
      <c r="AD4315" s="5">
        <v>0</v>
      </c>
      <c r="AE4315" s="8">
        <v>7416</v>
      </c>
      <c r="AF4315" s="5">
        <v>1</v>
      </c>
    </row>
    <row r="4316" spans="1:32" x14ac:dyDescent="0.25">
      <c r="A4316" s="2">
        <v>2008</v>
      </c>
      <c r="B4316" s="1" t="s">
        <v>29</v>
      </c>
      <c r="C4316" s="8">
        <v>392</v>
      </c>
      <c r="D4316" s="8">
        <v>18691</v>
      </c>
      <c r="E4316" s="8">
        <f t="shared" si="243"/>
        <v>3973.4268707482993</v>
      </c>
      <c r="F4316" s="8">
        <v>199</v>
      </c>
      <c r="G4316" s="8">
        <v>0</v>
      </c>
      <c r="H4316" s="8">
        <v>0</v>
      </c>
      <c r="I4316" s="8">
        <v>0</v>
      </c>
      <c r="J4316" s="8">
        <v>0</v>
      </c>
      <c r="K4316" s="8">
        <v>0</v>
      </c>
      <c r="L4316" s="8">
        <v>41754</v>
      </c>
      <c r="M4316" s="8">
        <f t="shared" si="240"/>
        <v>106.51530612244898</v>
      </c>
      <c r="N4316" s="8">
        <v>23</v>
      </c>
      <c r="O4316" s="8">
        <v>92</v>
      </c>
      <c r="P4316" s="8">
        <v>0</v>
      </c>
      <c r="Q4316" s="8">
        <v>734114</v>
      </c>
      <c r="R4316" s="8">
        <f t="shared" si="244"/>
        <v>1872.7397959183672</v>
      </c>
      <c r="S4316" s="5">
        <v>1</v>
      </c>
      <c r="T4316" s="5">
        <v>1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8">
        <v>178453</v>
      </c>
      <c r="AF4316" s="5">
        <v>1</v>
      </c>
    </row>
    <row r="4317" spans="1:32" x14ac:dyDescent="0.25">
      <c r="A4317" s="2">
        <v>2008</v>
      </c>
      <c r="B4317" s="1" t="s">
        <v>29</v>
      </c>
      <c r="C4317" s="8">
        <v>7</v>
      </c>
      <c r="D4317" s="8">
        <v>194</v>
      </c>
      <c r="E4317" s="8">
        <f t="shared" si="243"/>
        <v>2309.5238095238096</v>
      </c>
      <c r="F4317" s="8">
        <v>0</v>
      </c>
      <c r="G4317" s="8">
        <v>0</v>
      </c>
      <c r="H4317" s="8">
        <v>0</v>
      </c>
      <c r="I4317" s="8">
        <v>0</v>
      </c>
      <c r="J4317" s="8">
        <v>0</v>
      </c>
      <c r="K4317" s="8">
        <v>0</v>
      </c>
      <c r="L4317" s="8">
        <v>75</v>
      </c>
      <c r="M4317" s="8">
        <f t="shared" si="240"/>
        <v>10.714285714285714</v>
      </c>
      <c r="N4317" s="8">
        <v>2</v>
      </c>
      <c r="O4317" s="8">
        <v>0</v>
      </c>
      <c r="P4317" s="8">
        <v>0</v>
      </c>
      <c r="Q4317" s="8">
        <v>3976</v>
      </c>
      <c r="R4317" s="8">
        <f t="shared" si="244"/>
        <v>568</v>
      </c>
      <c r="S4317" s="5">
        <v>1</v>
      </c>
      <c r="T4317" s="5">
        <v>1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0</v>
      </c>
      <c r="AD4317" s="5">
        <v>0</v>
      </c>
      <c r="AE4317" s="8">
        <v>231</v>
      </c>
      <c r="AF4317" s="5">
        <v>1</v>
      </c>
    </row>
    <row r="4318" spans="1:32" x14ac:dyDescent="0.25">
      <c r="A4318" s="2">
        <v>2008</v>
      </c>
      <c r="B4318" s="1" t="s">
        <v>31</v>
      </c>
      <c r="C4318" s="8">
        <v>22</v>
      </c>
      <c r="D4318" s="8">
        <v>1564</v>
      </c>
      <c r="E4318" s="8">
        <f t="shared" si="243"/>
        <v>5924.242424242424</v>
      </c>
      <c r="F4318" s="8">
        <v>1460</v>
      </c>
      <c r="G4318" s="8">
        <v>0</v>
      </c>
      <c r="H4318" s="8">
        <v>0</v>
      </c>
      <c r="I4318" s="8">
        <v>0</v>
      </c>
      <c r="J4318" s="8">
        <v>0</v>
      </c>
      <c r="K4318" s="8">
        <v>0</v>
      </c>
      <c r="L4318" s="8">
        <v>1176</v>
      </c>
      <c r="M4318" s="8">
        <f t="shared" si="240"/>
        <v>53.454545454545453</v>
      </c>
      <c r="N4318" s="8">
        <v>3</v>
      </c>
      <c r="O4318" s="8">
        <v>3</v>
      </c>
      <c r="P4318" s="8">
        <v>0</v>
      </c>
      <c r="Q4318" s="8">
        <v>23167</v>
      </c>
      <c r="R4318" s="8">
        <f t="shared" si="244"/>
        <v>1053.0454545454545</v>
      </c>
      <c r="S4318" s="5">
        <v>1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0</v>
      </c>
      <c r="AC4318" s="5">
        <v>0</v>
      </c>
      <c r="AD4318" s="5">
        <v>0</v>
      </c>
      <c r="AE4318" s="8">
        <v>12381</v>
      </c>
      <c r="AF4318" s="5">
        <v>1</v>
      </c>
    </row>
    <row r="4319" spans="1:32" x14ac:dyDescent="0.25">
      <c r="A4319" s="2">
        <v>2008</v>
      </c>
      <c r="B4319" s="1" t="s">
        <v>33</v>
      </c>
      <c r="C4319" s="15">
        <v>138</v>
      </c>
      <c r="D4319" s="15">
        <v>16865</v>
      </c>
      <c r="E4319" s="15">
        <f>IF(C4319&gt;0,D4319/C4319*1000/12,0)</f>
        <v>10184.178743961353</v>
      </c>
      <c r="F4319" s="15">
        <v>1087</v>
      </c>
      <c r="G4319" s="15">
        <v>658</v>
      </c>
      <c r="H4319" s="15">
        <v>320</v>
      </c>
      <c r="I4319" s="15">
        <v>0</v>
      </c>
      <c r="J4319" s="15">
        <v>0</v>
      </c>
      <c r="K4319" s="15">
        <v>0</v>
      </c>
      <c r="L4319" s="15">
        <v>8730</v>
      </c>
      <c r="M4319" s="15">
        <f t="shared" si="240"/>
        <v>63.260869565217391</v>
      </c>
      <c r="N4319" s="15">
        <v>30</v>
      </c>
      <c r="O4319" s="15">
        <v>3</v>
      </c>
      <c r="P4319" s="15">
        <v>2</v>
      </c>
      <c r="Q4319" s="15">
        <v>80916</v>
      </c>
      <c r="R4319" s="15">
        <f t="shared" si="244"/>
        <v>586.3478260869565</v>
      </c>
      <c r="S4319" s="5">
        <v>1</v>
      </c>
      <c r="T4319" s="5">
        <v>0</v>
      </c>
      <c r="U4319" s="5">
        <v>1</v>
      </c>
      <c r="V4319" s="5">
        <v>1</v>
      </c>
      <c r="W4319" s="5">
        <v>0</v>
      </c>
      <c r="X4319" s="5">
        <v>0</v>
      </c>
      <c r="Y4319" s="5">
        <v>0</v>
      </c>
      <c r="Z4319" s="5">
        <v>1</v>
      </c>
      <c r="AA4319" s="5">
        <v>0</v>
      </c>
      <c r="AB4319" s="5">
        <v>0</v>
      </c>
      <c r="AC4319" s="5">
        <v>1</v>
      </c>
      <c r="AD4319" s="5">
        <v>0</v>
      </c>
      <c r="AE4319" s="15">
        <v>35251</v>
      </c>
      <c r="AF4319" s="5">
        <v>1</v>
      </c>
    </row>
    <row r="4320" spans="1:32" x14ac:dyDescent="0.25">
      <c r="A4320" s="2">
        <v>2008</v>
      </c>
      <c r="B4320" s="1" t="s">
        <v>30</v>
      </c>
      <c r="C4320" s="15">
        <v>8</v>
      </c>
      <c r="D4320" s="15">
        <v>383</v>
      </c>
      <c r="E4320" s="15">
        <f t="shared" ref="E4320:E4338" si="245">IF(C4320&gt;0,D4320/C4320*1000/12,0)</f>
        <v>3989.5833333333335</v>
      </c>
      <c r="F4320" s="15">
        <v>480</v>
      </c>
      <c r="G4320" s="15">
        <v>0</v>
      </c>
      <c r="H4320" s="15">
        <v>0</v>
      </c>
      <c r="I4320" s="15">
        <v>0</v>
      </c>
      <c r="J4320" s="15">
        <v>0</v>
      </c>
      <c r="K4320" s="15">
        <v>0</v>
      </c>
      <c r="L4320" s="15">
        <v>1100</v>
      </c>
      <c r="M4320" s="15">
        <f t="shared" si="240"/>
        <v>137.5</v>
      </c>
      <c r="N4320" s="15">
        <v>5</v>
      </c>
      <c r="O4320" s="15">
        <v>1</v>
      </c>
      <c r="P4320" s="15">
        <v>0</v>
      </c>
      <c r="Q4320" s="15">
        <v>3327</v>
      </c>
      <c r="R4320" s="15">
        <f t="shared" si="244"/>
        <v>415.875</v>
      </c>
      <c r="S4320" s="5">
        <v>1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0</v>
      </c>
      <c r="AD4320" s="5">
        <v>0</v>
      </c>
      <c r="AE4320" s="15">
        <v>861</v>
      </c>
      <c r="AF4320" s="5">
        <v>0</v>
      </c>
    </row>
    <row r="4321" spans="1:32" x14ac:dyDescent="0.25">
      <c r="A4321" s="2">
        <v>2008</v>
      </c>
      <c r="B4321" s="1" t="s">
        <v>36</v>
      </c>
      <c r="C4321" s="15">
        <v>5</v>
      </c>
      <c r="D4321" s="15">
        <v>379</v>
      </c>
      <c r="E4321" s="15">
        <f t="shared" si="245"/>
        <v>6316.666666666667</v>
      </c>
      <c r="F4321" s="15">
        <v>210</v>
      </c>
      <c r="G4321" s="15">
        <v>0</v>
      </c>
      <c r="H4321" s="15">
        <v>0</v>
      </c>
      <c r="I4321" s="15">
        <v>0</v>
      </c>
      <c r="J4321" s="15">
        <v>0</v>
      </c>
      <c r="K4321" s="15">
        <v>0</v>
      </c>
      <c r="L4321" s="15">
        <v>690</v>
      </c>
      <c r="M4321" s="15">
        <f t="shared" si="240"/>
        <v>138</v>
      </c>
      <c r="N4321" s="15">
        <v>2</v>
      </c>
      <c r="O4321" s="15">
        <v>0</v>
      </c>
      <c r="P4321" s="15">
        <v>0</v>
      </c>
      <c r="Q4321" s="15">
        <v>1815</v>
      </c>
      <c r="R4321" s="15">
        <f t="shared" si="244"/>
        <v>363</v>
      </c>
      <c r="S4321" s="5">
        <v>1</v>
      </c>
      <c r="T4321" s="5">
        <v>0</v>
      </c>
      <c r="U4321" s="5">
        <v>1</v>
      </c>
      <c r="V4321" s="5">
        <v>1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0</v>
      </c>
      <c r="AD4321" s="5">
        <v>0</v>
      </c>
      <c r="AE4321" s="15">
        <v>277</v>
      </c>
      <c r="AF4321" s="5">
        <v>1</v>
      </c>
    </row>
    <row r="4322" spans="1:32" x14ac:dyDescent="0.25">
      <c r="A4322" s="2">
        <v>2008</v>
      </c>
      <c r="B4322" s="1" t="s">
        <v>36</v>
      </c>
      <c r="C4322" s="15">
        <v>102</v>
      </c>
      <c r="D4322" s="15">
        <v>12914</v>
      </c>
      <c r="E4322" s="15">
        <f t="shared" si="245"/>
        <v>10550.653594771242</v>
      </c>
      <c r="F4322" s="15">
        <v>1575</v>
      </c>
      <c r="G4322" s="15">
        <v>422</v>
      </c>
      <c r="H4322" s="15">
        <v>191</v>
      </c>
      <c r="I4322" s="15">
        <v>0</v>
      </c>
      <c r="J4322" s="15">
        <v>0</v>
      </c>
      <c r="K4322" s="15">
        <v>0</v>
      </c>
      <c r="L4322" s="15">
        <v>7848</v>
      </c>
      <c r="M4322" s="15">
        <f t="shared" si="240"/>
        <v>76.941176470588232</v>
      </c>
      <c r="N4322" s="15">
        <v>21</v>
      </c>
      <c r="O4322" s="15">
        <v>3</v>
      </c>
      <c r="P4322" s="15">
        <v>2</v>
      </c>
      <c r="Q4322" s="15">
        <v>57084</v>
      </c>
      <c r="R4322" s="15">
        <f t="shared" si="244"/>
        <v>559.64705882352939</v>
      </c>
      <c r="S4322" s="5">
        <v>1</v>
      </c>
      <c r="T4322" s="5">
        <v>0</v>
      </c>
      <c r="U4322" s="5">
        <v>1</v>
      </c>
      <c r="V4322" s="5">
        <v>0</v>
      </c>
      <c r="W4322" s="5">
        <v>0</v>
      </c>
      <c r="X4322" s="5">
        <v>0</v>
      </c>
      <c r="Y4322" s="5">
        <v>0</v>
      </c>
      <c r="Z4322" s="5">
        <v>1</v>
      </c>
      <c r="AA4322" s="5">
        <v>0</v>
      </c>
      <c r="AB4322" s="5">
        <v>0</v>
      </c>
      <c r="AC4322" s="5">
        <v>1</v>
      </c>
      <c r="AD4322" s="5">
        <v>0</v>
      </c>
      <c r="AE4322" s="15">
        <v>29897</v>
      </c>
      <c r="AF4322" s="5">
        <v>1</v>
      </c>
    </row>
    <row r="4323" spans="1:32" x14ac:dyDescent="0.25">
      <c r="A4323" s="2">
        <v>2008</v>
      </c>
      <c r="B4323" s="1" t="s">
        <v>30</v>
      </c>
      <c r="C4323" s="15">
        <v>16</v>
      </c>
      <c r="D4323" s="15">
        <v>2061</v>
      </c>
      <c r="E4323" s="15">
        <f t="shared" si="245"/>
        <v>10734.375</v>
      </c>
      <c r="F4323" s="15">
        <v>4746</v>
      </c>
      <c r="G4323" s="15">
        <v>0</v>
      </c>
      <c r="H4323" s="15">
        <v>0</v>
      </c>
      <c r="I4323" s="15">
        <v>0</v>
      </c>
      <c r="J4323" s="15">
        <v>0</v>
      </c>
      <c r="K4323" s="15">
        <v>0</v>
      </c>
      <c r="L4323" s="15">
        <v>1608</v>
      </c>
      <c r="M4323" s="15">
        <f t="shared" si="240"/>
        <v>100.5</v>
      </c>
      <c r="N4323" s="15">
        <v>7</v>
      </c>
      <c r="O4323" s="15">
        <v>2</v>
      </c>
      <c r="P4323" s="15">
        <v>0</v>
      </c>
      <c r="Q4323" s="15">
        <v>21743</v>
      </c>
      <c r="R4323" s="15">
        <f t="shared" si="244"/>
        <v>1358.9375</v>
      </c>
      <c r="S4323" s="5">
        <v>1</v>
      </c>
      <c r="T4323" s="5">
        <v>0</v>
      </c>
      <c r="U4323" s="5">
        <v>1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0</v>
      </c>
      <c r="AC4323" s="5">
        <v>0</v>
      </c>
      <c r="AD4323" s="5">
        <v>0</v>
      </c>
      <c r="AE4323" s="15">
        <v>5027</v>
      </c>
      <c r="AF4323" s="5">
        <v>1</v>
      </c>
    </row>
    <row r="4324" spans="1:32" x14ac:dyDescent="0.25">
      <c r="A4324" s="2">
        <v>2008</v>
      </c>
      <c r="B4324" s="1" t="s">
        <v>36</v>
      </c>
      <c r="C4324" s="15">
        <v>16</v>
      </c>
      <c r="D4324" s="15">
        <v>2008</v>
      </c>
      <c r="E4324" s="15">
        <f t="shared" si="245"/>
        <v>10458.333333333334</v>
      </c>
      <c r="F4324" s="15">
        <v>194</v>
      </c>
      <c r="G4324" s="15">
        <v>0</v>
      </c>
      <c r="H4324" s="15">
        <v>0</v>
      </c>
      <c r="I4324" s="15">
        <v>0</v>
      </c>
      <c r="J4324" s="15">
        <v>0</v>
      </c>
      <c r="K4324" s="15">
        <v>0</v>
      </c>
      <c r="L4324" s="15">
        <v>1176</v>
      </c>
      <c r="M4324" s="15">
        <f t="shared" si="240"/>
        <v>73.5</v>
      </c>
      <c r="N4324" s="15">
        <v>5</v>
      </c>
      <c r="O4324" s="15">
        <v>1</v>
      </c>
      <c r="P4324" s="15">
        <v>0</v>
      </c>
      <c r="Q4324" s="15">
        <v>1989</v>
      </c>
      <c r="R4324" s="15">
        <f t="shared" si="244"/>
        <v>124.3125</v>
      </c>
      <c r="S4324" s="5">
        <v>1</v>
      </c>
      <c r="T4324" s="5">
        <v>0</v>
      </c>
      <c r="U4324" s="5">
        <v>1</v>
      </c>
      <c r="V4324" s="5">
        <v>1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0</v>
      </c>
      <c r="AD4324" s="5">
        <v>0</v>
      </c>
      <c r="AE4324" s="15">
        <v>3325</v>
      </c>
      <c r="AF4324" s="5">
        <v>1</v>
      </c>
    </row>
    <row r="4325" spans="1:32" x14ac:dyDescent="0.25">
      <c r="A4325" s="2">
        <v>2008</v>
      </c>
      <c r="B4325" s="1" t="s">
        <v>30</v>
      </c>
      <c r="C4325" s="15">
        <v>145</v>
      </c>
      <c r="D4325" s="15">
        <v>13641</v>
      </c>
      <c r="E4325" s="15">
        <f t="shared" si="245"/>
        <v>7839.6551724137935</v>
      </c>
      <c r="F4325" s="15">
        <v>2132</v>
      </c>
      <c r="G4325" s="15">
        <v>1086</v>
      </c>
      <c r="H4325" s="15">
        <v>380</v>
      </c>
      <c r="I4325" s="15">
        <v>0</v>
      </c>
      <c r="J4325" s="15">
        <v>0</v>
      </c>
      <c r="K4325" s="15">
        <v>0</v>
      </c>
      <c r="L4325" s="15">
        <v>7843</v>
      </c>
      <c r="M4325" s="15">
        <f t="shared" si="240"/>
        <v>54.089655172413792</v>
      </c>
      <c r="N4325" s="15">
        <v>23</v>
      </c>
      <c r="O4325" s="15">
        <v>6</v>
      </c>
      <c r="P4325" s="15">
        <v>3</v>
      </c>
      <c r="Q4325" s="15">
        <v>48409</v>
      </c>
      <c r="R4325" s="15">
        <f t="shared" si="244"/>
        <v>333.85517241379313</v>
      </c>
      <c r="S4325" s="5">
        <v>1</v>
      </c>
      <c r="T4325" s="5">
        <v>0</v>
      </c>
      <c r="U4325" s="5">
        <v>1</v>
      </c>
      <c r="V4325" s="5">
        <v>0</v>
      </c>
      <c r="W4325" s="5">
        <v>0</v>
      </c>
      <c r="X4325" s="5">
        <v>0</v>
      </c>
      <c r="Y4325" s="5">
        <v>0</v>
      </c>
      <c r="Z4325" s="5">
        <v>1</v>
      </c>
      <c r="AA4325" s="5">
        <v>0</v>
      </c>
      <c r="AB4325" s="5">
        <v>0</v>
      </c>
      <c r="AC4325" s="5">
        <v>1</v>
      </c>
      <c r="AD4325" s="5">
        <v>0</v>
      </c>
      <c r="AE4325" s="15">
        <v>35358</v>
      </c>
      <c r="AF4325" s="5">
        <v>1</v>
      </c>
    </row>
    <row r="4326" spans="1:32" x14ac:dyDescent="0.25">
      <c r="A4326" s="2">
        <v>2008</v>
      </c>
      <c r="B4326" s="1" t="s">
        <v>30</v>
      </c>
      <c r="C4326" s="118">
        <v>44</v>
      </c>
      <c r="D4326" s="15">
        <v>3344</v>
      </c>
      <c r="E4326" s="15">
        <f t="shared" si="245"/>
        <v>6333.333333333333</v>
      </c>
      <c r="F4326" s="15">
        <v>0</v>
      </c>
      <c r="G4326" s="15">
        <v>84</v>
      </c>
      <c r="H4326" s="15">
        <v>32</v>
      </c>
      <c r="I4326" s="15">
        <v>0</v>
      </c>
      <c r="J4326" s="15">
        <v>0</v>
      </c>
      <c r="K4326" s="15">
        <v>0</v>
      </c>
      <c r="L4326" s="15">
        <v>2746</v>
      </c>
      <c r="M4326" s="15">
        <f t="shared" si="240"/>
        <v>62.409090909090907</v>
      </c>
      <c r="N4326" s="15">
        <v>11</v>
      </c>
      <c r="O4326" s="15">
        <v>3</v>
      </c>
      <c r="P4326" s="15">
        <v>1</v>
      </c>
      <c r="Q4326" s="15">
        <v>4149</v>
      </c>
      <c r="R4326" s="15">
        <f t="shared" si="244"/>
        <v>94.295454545454547</v>
      </c>
      <c r="S4326" s="5">
        <v>1</v>
      </c>
      <c r="T4326" s="5">
        <v>0</v>
      </c>
      <c r="U4326" s="5">
        <v>1</v>
      </c>
      <c r="V4326" s="5">
        <v>0</v>
      </c>
      <c r="W4326" s="5">
        <v>0</v>
      </c>
      <c r="X4326" s="5">
        <v>0</v>
      </c>
      <c r="Y4326" s="5">
        <v>0</v>
      </c>
      <c r="Z4326" s="5">
        <v>1</v>
      </c>
      <c r="AA4326" s="5">
        <v>0</v>
      </c>
      <c r="AB4326" s="5">
        <v>0</v>
      </c>
      <c r="AC4326" s="5">
        <v>1</v>
      </c>
      <c r="AD4326" s="5">
        <v>0</v>
      </c>
      <c r="AE4326" s="15">
        <v>5554</v>
      </c>
      <c r="AF4326" s="5">
        <v>1</v>
      </c>
    </row>
    <row r="4327" spans="1:32" x14ac:dyDescent="0.25">
      <c r="A4327" s="2">
        <v>2008</v>
      </c>
      <c r="B4327" s="1" t="s">
        <v>29</v>
      </c>
      <c r="C4327" s="15">
        <v>70</v>
      </c>
      <c r="D4327" s="15">
        <v>7214</v>
      </c>
      <c r="E4327" s="15">
        <f t="shared" si="245"/>
        <v>8588.0952380952385</v>
      </c>
      <c r="F4327" s="15">
        <v>0</v>
      </c>
      <c r="G4327" s="15">
        <v>610</v>
      </c>
      <c r="H4327" s="15">
        <v>209</v>
      </c>
      <c r="I4327" s="15">
        <v>0</v>
      </c>
      <c r="J4327" s="15">
        <v>0</v>
      </c>
      <c r="K4327" s="15">
        <v>0</v>
      </c>
      <c r="L4327" s="15">
        <v>5413</v>
      </c>
      <c r="M4327" s="15">
        <f t="shared" si="240"/>
        <v>77.328571428571422</v>
      </c>
      <c r="N4327" s="15">
        <v>18</v>
      </c>
      <c r="O4327" s="15">
        <v>4</v>
      </c>
      <c r="P4327" s="15">
        <v>2</v>
      </c>
      <c r="Q4327" s="15">
        <v>39782</v>
      </c>
      <c r="R4327" s="15">
        <f t="shared" si="244"/>
        <v>568.31428571428569</v>
      </c>
      <c r="S4327" s="5">
        <v>1</v>
      </c>
      <c r="T4327" s="5">
        <v>0</v>
      </c>
      <c r="U4327" s="5">
        <v>1</v>
      </c>
      <c r="V4327" s="5">
        <v>0</v>
      </c>
      <c r="W4327" s="5">
        <v>0</v>
      </c>
      <c r="X4327" s="5">
        <v>0</v>
      </c>
      <c r="Y4327" s="5">
        <v>0</v>
      </c>
      <c r="Z4327" s="5">
        <v>1</v>
      </c>
      <c r="AA4327" s="5">
        <v>0</v>
      </c>
      <c r="AB4327" s="5">
        <v>0</v>
      </c>
      <c r="AC4327" s="5">
        <v>1</v>
      </c>
      <c r="AD4327" s="5">
        <v>0</v>
      </c>
      <c r="AE4327" s="15">
        <v>16833</v>
      </c>
      <c r="AF4327" s="5">
        <v>1</v>
      </c>
    </row>
    <row r="4328" spans="1:32" x14ac:dyDescent="0.25">
      <c r="A4328" s="2">
        <v>2008</v>
      </c>
      <c r="B4328" s="1" t="s">
        <v>30</v>
      </c>
      <c r="C4328" s="15">
        <v>63</v>
      </c>
      <c r="D4328" s="15">
        <v>4120</v>
      </c>
      <c r="E4328" s="15">
        <f t="shared" si="245"/>
        <v>5449.735449735449</v>
      </c>
      <c r="F4328" s="15">
        <v>2109</v>
      </c>
      <c r="G4328" s="15">
        <v>395</v>
      </c>
      <c r="H4328" s="15">
        <v>155</v>
      </c>
      <c r="I4328" s="15">
        <v>0</v>
      </c>
      <c r="J4328" s="15">
        <v>0</v>
      </c>
      <c r="K4328" s="15">
        <v>0</v>
      </c>
      <c r="L4328" s="15">
        <v>3635</v>
      </c>
      <c r="M4328" s="15">
        <f t="shared" si="240"/>
        <v>57.698412698412696</v>
      </c>
      <c r="N4328" s="15">
        <v>16</v>
      </c>
      <c r="O4328" s="15">
        <v>3</v>
      </c>
      <c r="P4328" s="15">
        <v>0</v>
      </c>
      <c r="Q4328" s="15">
        <v>16250</v>
      </c>
      <c r="R4328" s="15">
        <f t="shared" si="244"/>
        <v>257.93650793650795</v>
      </c>
      <c r="S4328" s="5">
        <v>1</v>
      </c>
      <c r="T4328" s="5">
        <v>0</v>
      </c>
      <c r="U4328" s="5">
        <v>1</v>
      </c>
      <c r="V4328" s="5">
        <v>0</v>
      </c>
      <c r="W4328" s="5">
        <v>0</v>
      </c>
      <c r="X4328" s="5">
        <v>0</v>
      </c>
      <c r="Y4328" s="5">
        <v>0</v>
      </c>
      <c r="Z4328" s="5">
        <v>1</v>
      </c>
      <c r="AA4328" s="5">
        <v>0</v>
      </c>
      <c r="AB4328" s="5">
        <v>0</v>
      </c>
      <c r="AC4328" s="5">
        <v>1</v>
      </c>
      <c r="AD4328" s="5">
        <v>0</v>
      </c>
      <c r="AE4328" s="15">
        <v>8361</v>
      </c>
      <c r="AF4328" s="5">
        <v>1</v>
      </c>
    </row>
    <row r="4329" spans="1:32" x14ac:dyDescent="0.25">
      <c r="A4329" s="2">
        <v>2008</v>
      </c>
      <c r="B4329" s="1" t="s">
        <v>29</v>
      </c>
      <c r="C4329" s="15">
        <v>17</v>
      </c>
      <c r="D4329" s="15">
        <v>641</v>
      </c>
      <c r="E4329" s="15">
        <f t="shared" si="245"/>
        <v>3142.1568627450979</v>
      </c>
      <c r="F4329" s="15">
        <v>0</v>
      </c>
      <c r="G4329" s="15">
        <v>0</v>
      </c>
      <c r="H4329" s="15">
        <v>0</v>
      </c>
      <c r="I4329" s="15">
        <v>0</v>
      </c>
      <c r="J4329" s="15">
        <v>0</v>
      </c>
      <c r="K4329" s="15">
        <v>0</v>
      </c>
      <c r="L4329" s="15">
        <v>1100</v>
      </c>
      <c r="M4329" s="15">
        <f t="shared" si="240"/>
        <v>64.705882352941174</v>
      </c>
      <c r="N4329" s="15">
        <v>5</v>
      </c>
      <c r="O4329" s="15">
        <v>1</v>
      </c>
      <c r="P4329" s="15">
        <v>0</v>
      </c>
      <c r="Q4329" s="15">
        <v>19807</v>
      </c>
      <c r="R4329" s="15">
        <f t="shared" si="244"/>
        <v>1165.1176470588234</v>
      </c>
      <c r="S4329" s="5">
        <v>1</v>
      </c>
      <c r="T4329" s="5">
        <v>0</v>
      </c>
      <c r="U4329" s="5">
        <v>1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0</v>
      </c>
      <c r="AD4329" s="5">
        <v>0</v>
      </c>
      <c r="AE4329" s="15">
        <v>2607</v>
      </c>
      <c r="AF4329" s="5">
        <v>0</v>
      </c>
    </row>
    <row r="4330" spans="1:32" x14ac:dyDescent="0.25">
      <c r="A4330" s="2">
        <v>2008</v>
      </c>
      <c r="B4330" s="1" t="s">
        <v>30</v>
      </c>
      <c r="C4330" s="15">
        <v>253</v>
      </c>
      <c r="D4330" s="15">
        <v>33636</v>
      </c>
      <c r="E4330" s="15">
        <f t="shared" si="245"/>
        <v>11079.051383399208</v>
      </c>
      <c r="F4330" s="15">
        <v>3019</v>
      </c>
      <c r="G4330" s="15">
        <v>1742</v>
      </c>
      <c r="H4330" s="15">
        <v>600</v>
      </c>
      <c r="I4330" s="15">
        <v>0</v>
      </c>
      <c r="J4330" s="15">
        <v>0</v>
      </c>
      <c r="K4330" s="15">
        <v>0</v>
      </c>
      <c r="L4330" s="15">
        <v>15457</v>
      </c>
      <c r="M4330" s="15">
        <f t="shared" si="240"/>
        <v>61.094861660079054</v>
      </c>
      <c r="N4330" s="15">
        <v>34</v>
      </c>
      <c r="O4330" s="15">
        <v>5</v>
      </c>
      <c r="P4330" s="15">
        <v>4</v>
      </c>
      <c r="Q4330" s="15">
        <v>107919</v>
      </c>
      <c r="R4330" s="15">
        <f t="shared" si="244"/>
        <v>426.55731225296444</v>
      </c>
      <c r="S4330" s="5">
        <v>1</v>
      </c>
      <c r="T4330" s="5">
        <v>0</v>
      </c>
      <c r="U4330" s="5">
        <v>1</v>
      </c>
      <c r="V4330" s="5">
        <v>0</v>
      </c>
      <c r="W4330" s="5">
        <v>0</v>
      </c>
      <c r="X4330" s="5">
        <v>0</v>
      </c>
      <c r="Y4330" s="5">
        <v>0</v>
      </c>
      <c r="Z4330" s="5">
        <v>1</v>
      </c>
      <c r="AA4330" s="5">
        <v>0</v>
      </c>
      <c r="AB4330" s="5">
        <v>0</v>
      </c>
      <c r="AC4330" s="5">
        <v>1</v>
      </c>
      <c r="AD4330" s="5">
        <v>0</v>
      </c>
      <c r="AE4330" s="15">
        <v>64005</v>
      </c>
      <c r="AF4330" s="5">
        <v>1</v>
      </c>
    </row>
    <row r="4331" spans="1:32" x14ac:dyDescent="0.25">
      <c r="A4331" s="2">
        <v>2008</v>
      </c>
      <c r="B4331" s="1" t="s">
        <v>30</v>
      </c>
      <c r="C4331" s="15">
        <v>228</v>
      </c>
      <c r="D4331" s="15">
        <v>31986</v>
      </c>
      <c r="E4331" s="15">
        <f t="shared" si="245"/>
        <v>11690.789473684212</v>
      </c>
      <c r="F4331" s="15">
        <v>2581</v>
      </c>
      <c r="G4331" s="15">
        <v>1904</v>
      </c>
      <c r="H4331" s="15">
        <v>600</v>
      </c>
      <c r="I4331" s="15">
        <v>0</v>
      </c>
      <c r="J4331" s="15">
        <v>0</v>
      </c>
      <c r="K4331" s="15">
        <v>0</v>
      </c>
      <c r="L4331" s="15">
        <v>13133</v>
      </c>
      <c r="M4331" s="15">
        <f t="shared" si="240"/>
        <v>57.600877192982459</v>
      </c>
      <c r="N4331" s="15">
        <v>39</v>
      </c>
      <c r="O4331" s="15">
        <v>5</v>
      </c>
      <c r="P4331" s="15">
        <v>2</v>
      </c>
      <c r="Q4331" s="15">
        <v>119326</v>
      </c>
      <c r="R4331" s="15">
        <f t="shared" si="244"/>
        <v>523.35964912280701</v>
      </c>
      <c r="S4331" s="5">
        <v>1</v>
      </c>
      <c r="T4331" s="5">
        <v>1</v>
      </c>
      <c r="U4331" s="5">
        <v>1</v>
      </c>
      <c r="V4331" s="5">
        <v>0</v>
      </c>
      <c r="W4331" s="5">
        <v>0</v>
      </c>
      <c r="X4331" s="5">
        <v>0</v>
      </c>
      <c r="Y4331" s="5">
        <v>0</v>
      </c>
      <c r="Z4331" s="5">
        <v>1</v>
      </c>
      <c r="AA4331" s="5">
        <v>0</v>
      </c>
      <c r="AB4331" s="5">
        <v>0</v>
      </c>
      <c r="AC4331" s="5">
        <v>1</v>
      </c>
      <c r="AD4331" s="5">
        <v>0</v>
      </c>
      <c r="AE4331" s="15">
        <v>66920</v>
      </c>
      <c r="AF4331" s="5">
        <v>1</v>
      </c>
    </row>
    <row r="4332" spans="1:32" x14ac:dyDescent="0.25">
      <c r="A4332" s="2">
        <v>2008</v>
      </c>
      <c r="B4332" s="1" t="s">
        <v>31</v>
      </c>
      <c r="C4332" s="15">
        <v>50</v>
      </c>
      <c r="D4332" s="15">
        <v>3299</v>
      </c>
      <c r="E4332" s="15">
        <f t="shared" si="245"/>
        <v>5498.333333333333</v>
      </c>
      <c r="F4332" s="15">
        <v>3468</v>
      </c>
      <c r="G4332" s="15">
        <v>211</v>
      </c>
      <c r="H4332" s="15">
        <v>95</v>
      </c>
      <c r="I4332" s="15">
        <v>0</v>
      </c>
      <c r="J4332" s="15">
        <v>0</v>
      </c>
      <c r="K4332" s="15">
        <v>0</v>
      </c>
      <c r="L4332" s="15">
        <v>2793</v>
      </c>
      <c r="M4332" s="15">
        <f t="shared" si="240"/>
        <v>55.86</v>
      </c>
      <c r="N4332" s="15">
        <v>7</v>
      </c>
      <c r="O4332" s="15">
        <v>0</v>
      </c>
      <c r="P4332" s="15">
        <v>2</v>
      </c>
      <c r="Q4332" s="15">
        <v>20166</v>
      </c>
      <c r="R4332" s="15">
        <f t="shared" si="244"/>
        <v>403.32</v>
      </c>
      <c r="S4332" s="5">
        <v>0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1</v>
      </c>
      <c r="AA4332" s="5">
        <v>0</v>
      </c>
      <c r="AB4332" s="5">
        <v>0</v>
      </c>
      <c r="AC4332" s="5">
        <v>1</v>
      </c>
      <c r="AD4332" s="5">
        <v>0</v>
      </c>
      <c r="AE4332" s="15">
        <v>8227</v>
      </c>
      <c r="AF4332" s="5">
        <v>0</v>
      </c>
    </row>
    <row r="4333" spans="1:32" x14ac:dyDescent="0.25">
      <c r="A4333" s="2">
        <v>2008</v>
      </c>
      <c r="B4333" s="1" t="s">
        <v>31</v>
      </c>
      <c r="C4333" s="15">
        <v>3</v>
      </c>
      <c r="D4333" s="15">
        <v>135</v>
      </c>
      <c r="E4333" s="15">
        <f t="shared" si="245"/>
        <v>3750</v>
      </c>
      <c r="F4333" s="15">
        <v>28</v>
      </c>
      <c r="G4333" s="15">
        <v>0</v>
      </c>
      <c r="H4333" s="15">
        <v>0</v>
      </c>
      <c r="I4333" s="15">
        <v>0</v>
      </c>
      <c r="J4333" s="15">
        <v>0</v>
      </c>
      <c r="K4333" s="15">
        <v>0</v>
      </c>
      <c r="L4333" s="15">
        <v>81</v>
      </c>
      <c r="M4333" s="15">
        <f t="shared" si="240"/>
        <v>27</v>
      </c>
      <c r="N4333" s="15">
        <v>1</v>
      </c>
      <c r="O4333" s="15">
        <v>0</v>
      </c>
      <c r="P4333" s="15">
        <v>0</v>
      </c>
      <c r="Q4333" s="15">
        <v>159</v>
      </c>
      <c r="R4333" s="15">
        <f t="shared" si="244"/>
        <v>53</v>
      </c>
      <c r="S4333" s="5">
        <v>1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0</v>
      </c>
      <c r="AD4333" s="5">
        <v>0</v>
      </c>
      <c r="AE4333" s="15">
        <v>193</v>
      </c>
      <c r="AF4333" s="5">
        <v>1</v>
      </c>
    </row>
    <row r="4334" spans="1:32" x14ac:dyDescent="0.25">
      <c r="A4334" s="2">
        <v>2008</v>
      </c>
      <c r="B4334" s="1" t="s">
        <v>29</v>
      </c>
      <c r="C4334" s="15">
        <v>8</v>
      </c>
      <c r="D4334" s="15">
        <v>628</v>
      </c>
      <c r="E4334" s="15">
        <f t="shared" si="245"/>
        <v>6541.666666666667</v>
      </c>
      <c r="F4334" s="15">
        <v>62</v>
      </c>
      <c r="G4334" s="15">
        <v>0</v>
      </c>
      <c r="H4334" s="15">
        <v>0</v>
      </c>
      <c r="I4334" s="15">
        <v>0</v>
      </c>
      <c r="J4334" s="15">
        <v>0</v>
      </c>
      <c r="K4334" s="15">
        <v>0</v>
      </c>
      <c r="L4334" s="15">
        <v>858</v>
      </c>
      <c r="M4334" s="15">
        <f t="shared" si="240"/>
        <v>107.25</v>
      </c>
      <c r="N4334" s="15">
        <v>3</v>
      </c>
      <c r="O4334" s="15">
        <v>0</v>
      </c>
      <c r="P4334" s="15">
        <v>0</v>
      </c>
      <c r="Q4334" s="15">
        <v>10313</v>
      </c>
      <c r="R4334" s="15">
        <f t="shared" si="244"/>
        <v>1289.125</v>
      </c>
      <c r="S4334" s="5">
        <v>1</v>
      </c>
      <c r="T4334" s="5">
        <v>0</v>
      </c>
      <c r="U4334" s="5">
        <v>1</v>
      </c>
      <c r="V4334" s="5">
        <v>1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0</v>
      </c>
      <c r="AD4334" s="5">
        <v>0</v>
      </c>
      <c r="AE4334" s="15">
        <v>3073</v>
      </c>
      <c r="AF4334" s="5">
        <v>1</v>
      </c>
    </row>
    <row r="4335" spans="1:32" x14ac:dyDescent="0.25">
      <c r="A4335" s="2">
        <v>2008</v>
      </c>
      <c r="B4335" s="1" t="s">
        <v>29</v>
      </c>
      <c r="C4335" s="15">
        <v>3</v>
      </c>
      <c r="D4335" s="15">
        <v>192</v>
      </c>
      <c r="E4335" s="15">
        <f t="shared" si="245"/>
        <v>5333.333333333333</v>
      </c>
      <c r="F4335" s="15">
        <v>72</v>
      </c>
      <c r="G4335" s="15">
        <v>0</v>
      </c>
      <c r="H4335" s="15">
        <v>0</v>
      </c>
      <c r="I4335" s="15">
        <v>0</v>
      </c>
      <c r="J4335" s="15">
        <v>0</v>
      </c>
      <c r="K4335" s="15">
        <v>0</v>
      </c>
      <c r="L4335" s="15">
        <v>751</v>
      </c>
      <c r="M4335" s="15">
        <f t="shared" si="240"/>
        <v>250.33333333333334</v>
      </c>
      <c r="N4335" s="15">
        <v>4</v>
      </c>
      <c r="O4335" s="15">
        <v>1</v>
      </c>
      <c r="P4335" s="15">
        <v>0</v>
      </c>
      <c r="Q4335" s="15">
        <v>922</v>
      </c>
      <c r="R4335" s="15">
        <f t="shared" si="244"/>
        <v>307.33333333333331</v>
      </c>
      <c r="S4335" s="5">
        <v>1</v>
      </c>
      <c r="T4335" s="5">
        <v>0</v>
      </c>
      <c r="U4335" s="5">
        <v>1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0</v>
      </c>
      <c r="AD4335" s="5">
        <v>0</v>
      </c>
      <c r="AE4335" s="15">
        <v>509</v>
      </c>
      <c r="AF4335" s="5">
        <v>1</v>
      </c>
    </row>
    <row r="4336" spans="1:32" x14ac:dyDescent="0.25">
      <c r="A4336" s="2">
        <v>2008</v>
      </c>
      <c r="B4336" s="1" t="s">
        <v>29</v>
      </c>
      <c r="C4336" s="15">
        <v>171</v>
      </c>
      <c r="D4336" s="15">
        <v>27448</v>
      </c>
      <c r="E4336" s="15">
        <f t="shared" si="245"/>
        <v>13376.218323586743</v>
      </c>
      <c r="F4336" s="15">
        <v>3754</v>
      </c>
      <c r="G4336" s="15">
        <v>1195</v>
      </c>
      <c r="H4336" s="15">
        <v>408</v>
      </c>
      <c r="I4336" s="15">
        <v>0</v>
      </c>
      <c r="J4336" s="15">
        <v>0</v>
      </c>
      <c r="K4336" s="15">
        <v>0</v>
      </c>
      <c r="L4336" s="15">
        <v>9860</v>
      </c>
      <c r="M4336" s="15">
        <f t="shared" si="240"/>
        <v>57.66081871345029</v>
      </c>
      <c r="N4336" s="15">
        <v>37</v>
      </c>
      <c r="O4336" s="15">
        <v>3</v>
      </c>
      <c r="P4336" s="15">
        <v>3</v>
      </c>
      <c r="Q4336" s="15">
        <v>159991</v>
      </c>
      <c r="R4336" s="15">
        <f t="shared" si="244"/>
        <v>935.61988304093563</v>
      </c>
      <c r="S4336" s="5">
        <v>1</v>
      </c>
      <c r="T4336" s="5">
        <v>0</v>
      </c>
      <c r="U4336" s="5">
        <v>1</v>
      </c>
      <c r="V4336" s="5">
        <v>0</v>
      </c>
      <c r="W4336" s="5">
        <v>0</v>
      </c>
      <c r="X4336" s="5">
        <v>0</v>
      </c>
      <c r="Y4336" s="5">
        <v>0</v>
      </c>
      <c r="Z4336" s="5">
        <v>1</v>
      </c>
      <c r="AA4336" s="5">
        <v>0</v>
      </c>
      <c r="AB4336" s="5">
        <v>0</v>
      </c>
      <c r="AC4336" s="5">
        <v>1</v>
      </c>
      <c r="AD4336" s="5">
        <v>0</v>
      </c>
      <c r="AE4336" s="15">
        <v>38425</v>
      </c>
      <c r="AF4336" s="5">
        <v>1</v>
      </c>
    </row>
    <row r="4337" spans="1:32" x14ac:dyDescent="0.25">
      <c r="A4337" s="2">
        <v>2008</v>
      </c>
      <c r="B4337" s="1" t="s">
        <v>29</v>
      </c>
      <c r="C4337" s="15">
        <v>34</v>
      </c>
      <c r="D4337" s="15">
        <v>2482</v>
      </c>
      <c r="E4337" s="15">
        <f t="shared" si="245"/>
        <v>6083.333333333333</v>
      </c>
      <c r="F4337" s="15">
        <v>1258</v>
      </c>
      <c r="G4337" s="15">
        <v>0</v>
      </c>
      <c r="H4337" s="15">
        <v>0</v>
      </c>
      <c r="I4337" s="15">
        <v>0</v>
      </c>
      <c r="J4337" s="15">
        <v>0</v>
      </c>
      <c r="K4337" s="15">
        <v>0</v>
      </c>
      <c r="L4337" s="15">
        <v>3800</v>
      </c>
      <c r="M4337" s="15">
        <f t="shared" si="240"/>
        <v>111.76470588235294</v>
      </c>
      <c r="N4337" s="15">
        <v>19</v>
      </c>
      <c r="O4337" s="15">
        <v>2</v>
      </c>
      <c r="P4337" s="15">
        <v>3</v>
      </c>
      <c r="Q4337" s="15">
        <v>13090</v>
      </c>
      <c r="R4337" s="15">
        <f t="shared" si="244"/>
        <v>385</v>
      </c>
      <c r="S4337" s="5">
        <v>1</v>
      </c>
      <c r="T4337" s="5">
        <v>0</v>
      </c>
      <c r="U4337" s="5">
        <v>1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0</v>
      </c>
      <c r="AD4337" s="5">
        <v>0</v>
      </c>
      <c r="AE4337" s="15">
        <v>7773</v>
      </c>
      <c r="AF4337" s="5">
        <v>1</v>
      </c>
    </row>
    <row r="4338" spans="1:32" x14ac:dyDescent="0.25">
      <c r="A4338" s="2">
        <v>2008</v>
      </c>
      <c r="B4338" s="1" t="s">
        <v>29</v>
      </c>
      <c r="C4338" s="15">
        <v>5</v>
      </c>
      <c r="D4338" s="15">
        <v>357</v>
      </c>
      <c r="E4338" s="15">
        <f t="shared" si="245"/>
        <v>5950</v>
      </c>
      <c r="F4338" s="15">
        <v>0</v>
      </c>
      <c r="G4338" s="15">
        <v>225</v>
      </c>
      <c r="H4338" s="15">
        <v>92</v>
      </c>
      <c r="I4338" s="15">
        <v>0</v>
      </c>
      <c r="J4338" s="15">
        <v>0</v>
      </c>
      <c r="K4338" s="15">
        <v>0</v>
      </c>
      <c r="L4338" s="15">
        <v>210</v>
      </c>
      <c r="M4338" s="15">
        <f t="shared" si="240"/>
        <v>42</v>
      </c>
      <c r="N4338" s="15">
        <v>0</v>
      </c>
      <c r="O4338" s="15">
        <v>0</v>
      </c>
      <c r="P4338" s="15">
        <v>0</v>
      </c>
      <c r="Q4338" s="15">
        <v>342</v>
      </c>
      <c r="R4338" s="15">
        <f t="shared" si="244"/>
        <v>68.400000000000006</v>
      </c>
      <c r="S4338" s="5">
        <v>0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1</v>
      </c>
      <c r="AA4338" s="5">
        <v>0</v>
      </c>
      <c r="AB4338" s="5">
        <v>0</v>
      </c>
      <c r="AC4338" s="5">
        <v>1</v>
      </c>
      <c r="AD4338" s="5">
        <v>0</v>
      </c>
      <c r="AE4338" s="15">
        <v>3617</v>
      </c>
      <c r="AF4338" s="5">
        <v>0</v>
      </c>
    </row>
    <row r="4339" spans="1:32" x14ac:dyDescent="0.25">
      <c r="A4339" s="2">
        <v>2008</v>
      </c>
      <c r="B4339" s="1" t="s">
        <v>29</v>
      </c>
      <c r="C4339" s="9">
        <v>29</v>
      </c>
      <c r="D4339" s="9">
        <v>2277</v>
      </c>
      <c r="E4339" s="9">
        <f>IF(C4339&gt;0,D4339/C4339*1000/12,0)</f>
        <v>6543.1034482758623</v>
      </c>
      <c r="F4339" s="8">
        <v>1672</v>
      </c>
      <c r="G4339" s="8">
        <v>206</v>
      </c>
      <c r="H4339" s="8">
        <v>129</v>
      </c>
      <c r="I4339" s="8">
        <v>0</v>
      </c>
      <c r="J4339" s="8">
        <v>0</v>
      </c>
      <c r="K4339" s="8">
        <v>0</v>
      </c>
      <c r="L4339" s="8">
        <v>2929</v>
      </c>
      <c r="M4339" s="8">
        <f t="shared" si="240"/>
        <v>101</v>
      </c>
      <c r="N4339" s="8">
        <v>10</v>
      </c>
      <c r="O4339" s="8">
        <v>6</v>
      </c>
      <c r="P4339" s="8">
        <v>0</v>
      </c>
      <c r="Q4339" s="8">
        <v>16741</v>
      </c>
      <c r="R4339" s="8">
        <f t="shared" si="244"/>
        <v>577.27586206896547</v>
      </c>
      <c r="S4339" s="5">
        <v>1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1</v>
      </c>
      <c r="AA4339" s="5">
        <v>0</v>
      </c>
      <c r="AB4339" s="5">
        <v>0</v>
      </c>
      <c r="AC4339" s="5">
        <v>1</v>
      </c>
      <c r="AD4339" s="5">
        <v>0</v>
      </c>
      <c r="AE4339" s="8">
        <v>7763</v>
      </c>
      <c r="AF4339" s="5">
        <v>1</v>
      </c>
    </row>
    <row r="4340" spans="1:32" x14ac:dyDescent="0.25">
      <c r="A4340" s="2">
        <v>2008</v>
      </c>
      <c r="B4340" s="1" t="s">
        <v>30</v>
      </c>
      <c r="C4340" s="9">
        <v>122</v>
      </c>
      <c r="D4340" s="9">
        <v>17880</v>
      </c>
      <c r="E4340" s="9">
        <f t="shared" ref="E4340:E4350" si="246">IF(C4340&gt;0,D4340/C4340*1000/12,0)</f>
        <v>12213.11475409836</v>
      </c>
      <c r="F4340" s="8">
        <v>3410</v>
      </c>
      <c r="G4340" s="8">
        <v>1558</v>
      </c>
      <c r="H4340" s="8">
        <v>470</v>
      </c>
      <c r="I4340" s="8">
        <v>129</v>
      </c>
      <c r="J4340" s="8">
        <v>0</v>
      </c>
      <c r="K4340" s="8">
        <v>0</v>
      </c>
      <c r="L4340" s="8">
        <v>7722</v>
      </c>
      <c r="M4340" s="8">
        <f t="shared" si="240"/>
        <v>63.295081967213115</v>
      </c>
      <c r="N4340" s="8">
        <v>16</v>
      </c>
      <c r="O4340" s="8">
        <v>6</v>
      </c>
      <c r="P4340" s="8">
        <v>3</v>
      </c>
      <c r="Q4340" s="8">
        <v>114996</v>
      </c>
      <c r="R4340" s="8">
        <f t="shared" si="244"/>
        <v>942.59016393442619</v>
      </c>
      <c r="S4340" s="5">
        <v>1</v>
      </c>
      <c r="T4340" s="5">
        <v>0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  <c r="Z4340" s="5">
        <v>1</v>
      </c>
      <c r="AA4340" s="5">
        <v>1</v>
      </c>
      <c r="AB4340" s="5">
        <v>0</v>
      </c>
      <c r="AC4340" s="5">
        <v>1</v>
      </c>
      <c r="AD4340" s="5">
        <v>0</v>
      </c>
      <c r="AE4340" s="8">
        <v>46725</v>
      </c>
      <c r="AF4340" s="5">
        <v>1</v>
      </c>
    </row>
    <row r="4341" spans="1:32" x14ac:dyDescent="0.25">
      <c r="A4341" s="2">
        <v>2008</v>
      </c>
      <c r="B4341" s="1" t="s">
        <v>30</v>
      </c>
      <c r="C4341" s="9">
        <v>128</v>
      </c>
      <c r="D4341" s="9">
        <v>13761</v>
      </c>
      <c r="E4341" s="9">
        <f t="shared" si="246"/>
        <v>8958.984375</v>
      </c>
      <c r="F4341" s="8">
        <v>4943</v>
      </c>
      <c r="G4341" s="8">
        <v>1344</v>
      </c>
      <c r="H4341" s="8">
        <v>564</v>
      </c>
      <c r="I4341" s="8">
        <v>0</v>
      </c>
      <c r="J4341" s="8">
        <v>0</v>
      </c>
      <c r="K4341" s="8">
        <v>0</v>
      </c>
      <c r="L4341" s="8">
        <v>13188</v>
      </c>
      <c r="M4341" s="8">
        <f t="shared" si="240"/>
        <v>103.03125</v>
      </c>
      <c r="N4341" s="8">
        <v>25</v>
      </c>
      <c r="O4341" s="8">
        <v>9</v>
      </c>
      <c r="P4341" s="8">
        <v>5</v>
      </c>
      <c r="Q4341" s="8">
        <v>84357</v>
      </c>
      <c r="R4341" s="8">
        <f t="shared" si="244"/>
        <v>659.0390625</v>
      </c>
      <c r="S4341" s="5">
        <v>1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1</v>
      </c>
      <c r="AA4341" s="5">
        <v>0</v>
      </c>
      <c r="AB4341" s="5">
        <v>0</v>
      </c>
      <c r="AC4341" s="5">
        <v>1</v>
      </c>
      <c r="AD4341" s="5">
        <v>0</v>
      </c>
      <c r="AE4341" s="8">
        <v>39235</v>
      </c>
      <c r="AF4341" s="5">
        <v>1</v>
      </c>
    </row>
    <row r="4342" spans="1:32" x14ac:dyDescent="0.25">
      <c r="A4342" s="2">
        <v>2008</v>
      </c>
      <c r="B4342" s="1" t="s">
        <v>30</v>
      </c>
      <c r="C4342" s="9">
        <v>114</v>
      </c>
      <c r="D4342" s="9">
        <v>6908</v>
      </c>
      <c r="E4342" s="9">
        <f t="shared" si="246"/>
        <v>5049.707602339181</v>
      </c>
      <c r="F4342" s="8">
        <v>3180</v>
      </c>
      <c r="G4342" s="8">
        <v>1123</v>
      </c>
      <c r="H4342" s="8">
        <v>499</v>
      </c>
      <c r="I4342" s="8">
        <v>0</v>
      </c>
      <c r="J4342" s="8">
        <v>0</v>
      </c>
      <c r="K4342" s="8">
        <v>0</v>
      </c>
      <c r="L4342" s="8">
        <v>5172</v>
      </c>
      <c r="M4342" s="8">
        <f t="shared" si="240"/>
        <v>45.368421052631582</v>
      </c>
      <c r="N4342" s="8">
        <v>15</v>
      </c>
      <c r="O4342" s="8">
        <v>3</v>
      </c>
      <c r="P4342" s="8">
        <v>3</v>
      </c>
      <c r="Q4342" s="8">
        <v>50823</v>
      </c>
      <c r="R4342" s="8">
        <f t="shared" si="244"/>
        <v>445.81578947368422</v>
      </c>
      <c r="S4342" s="5">
        <v>1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1</v>
      </c>
      <c r="AA4342" s="5">
        <v>0</v>
      </c>
      <c r="AB4342" s="5">
        <v>0</v>
      </c>
      <c r="AC4342" s="5">
        <v>1</v>
      </c>
      <c r="AD4342" s="5">
        <v>0</v>
      </c>
      <c r="AE4342" s="8">
        <v>24134</v>
      </c>
      <c r="AF4342" s="5">
        <v>0</v>
      </c>
    </row>
    <row r="4343" spans="1:32" x14ac:dyDescent="0.25">
      <c r="A4343" s="2">
        <v>2008</v>
      </c>
      <c r="B4343" s="1" t="s">
        <v>30</v>
      </c>
      <c r="C4343" s="9">
        <v>93</v>
      </c>
      <c r="D4343" s="9">
        <v>7690</v>
      </c>
      <c r="E4343" s="9">
        <f t="shared" si="246"/>
        <v>6890.6810035842291</v>
      </c>
      <c r="F4343" s="8">
        <v>5171</v>
      </c>
      <c r="G4343" s="8">
        <v>1085</v>
      </c>
      <c r="H4343" s="8">
        <v>515</v>
      </c>
      <c r="I4343" s="8">
        <v>0</v>
      </c>
      <c r="J4343" s="8">
        <v>0</v>
      </c>
      <c r="K4343" s="8">
        <v>0</v>
      </c>
      <c r="L4343" s="8">
        <v>6070</v>
      </c>
      <c r="M4343" s="8">
        <f t="shared" si="240"/>
        <v>65.268817204301072</v>
      </c>
      <c r="N4343" s="8">
        <v>18</v>
      </c>
      <c r="O4343" s="8">
        <v>5</v>
      </c>
      <c r="P4343" s="8">
        <v>4</v>
      </c>
      <c r="Q4343" s="8">
        <v>60516</v>
      </c>
      <c r="R4343" s="8">
        <f t="shared" si="244"/>
        <v>650.70967741935488</v>
      </c>
      <c r="S4343" s="5">
        <v>1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1</v>
      </c>
      <c r="AA4343" s="5">
        <v>0</v>
      </c>
      <c r="AB4343" s="5">
        <v>0</v>
      </c>
      <c r="AC4343" s="5">
        <v>1</v>
      </c>
      <c r="AD4343" s="5">
        <v>0</v>
      </c>
      <c r="AE4343" s="8">
        <v>18742</v>
      </c>
      <c r="AF4343" s="5">
        <v>1</v>
      </c>
    </row>
    <row r="4344" spans="1:32" x14ac:dyDescent="0.25">
      <c r="A4344" s="2">
        <v>2008</v>
      </c>
      <c r="B4344" s="1" t="s">
        <v>30</v>
      </c>
      <c r="C4344" s="9">
        <v>86</v>
      </c>
      <c r="D4344" s="9">
        <v>10377</v>
      </c>
      <c r="E4344" s="9">
        <f t="shared" si="246"/>
        <v>10055.232558139536</v>
      </c>
      <c r="F4344" s="8">
        <v>3415</v>
      </c>
      <c r="G4344" s="8">
        <v>960</v>
      </c>
      <c r="H4344" s="8">
        <v>480</v>
      </c>
      <c r="I4344" s="8">
        <v>0</v>
      </c>
      <c r="J4344" s="8">
        <v>0</v>
      </c>
      <c r="K4344" s="8">
        <v>0</v>
      </c>
      <c r="L4344" s="8">
        <v>3267</v>
      </c>
      <c r="M4344" s="8">
        <f t="shared" si="240"/>
        <v>37.988372093023258</v>
      </c>
      <c r="N4344" s="8">
        <v>12</v>
      </c>
      <c r="O4344" s="8">
        <v>1</v>
      </c>
      <c r="P4344" s="8">
        <v>1</v>
      </c>
      <c r="Q4344" s="8">
        <v>77484</v>
      </c>
      <c r="R4344" s="8">
        <f t="shared" si="244"/>
        <v>900.97674418604652</v>
      </c>
      <c r="S4344" s="5">
        <v>0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1</v>
      </c>
      <c r="AA4344" s="5">
        <v>0</v>
      </c>
      <c r="AB4344" s="5">
        <v>0</v>
      </c>
      <c r="AC4344" s="5">
        <v>1</v>
      </c>
      <c r="AD4344" s="5">
        <v>0</v>
      </c>
      <c r="AE4344" s="8">
        <v>34252</v>
      </c>
      <c r="AF4344" s="5">
        <v>0</v>
      </c>
    </row>
    <row r="4345" spans="1:32" x14ac:dyDescent="0.25">
      <c r="A4345" s="2">
        <v>2008</v>
      </c>
      <c r="B4345" s="1" t="s">
        <v>30</v>
      </c>
      <c r="C4345" s="9">
        <v>99</v>
      </c>
      <c r="D4345" s="9">
        <v>5924</v>
      </c>
      <c r="E4345" s="9">
        <f t="shared" si="246"/>
        <v>4986.5319865319861</v>
      </c>
      <c r="F4345" s="8">
        <v>3515</v>
      </c>
      <c r="G4345" s="8">
        <v>919</v>
      </c>
      <c r="H4345" s="8">
        <v>424</v>
      </c>
      <c r="I4345" s="8">
        <v>0</v>
      </c>
      <c r="J4345" s="8">
        <v>0</v>
      </c>
      <c r="K4345" s="8">
        <v>0</v>
      </c>
      <c r="L4345" s="8">
        <v>6156</v>
      </c>
      <c r="M4345" s="8">
        <f t="shared" ref="M4345:M4408" si="247">IF(C4345&gt;0,L4345/C4345,0)</f>
        <v>62.18181818181818</v>
      </c>
      <c r="N4345" s="8">
        <v>16</v>
      </c>
      <c r="O4345" s="8">
        <v>2</v>
      </c>
      <c r="P4345" s="8">
        <v>4</v>
      </c>
      <c r="Q4345" s="8">
        <v>46803</v>
      </c>
      <c r="R4345" s="8">
        <f t="shared" si="244"/>
        <v>472.75757575757575</v>
      </c>
      <c r="S4345" s="5">
        <v>1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1</v>
      </c>
      <c r="AA4345" s="5">
        <v>0</v>
      </c>
      <c r="AB4345" s="5">
        <v>0</v>
      </c>
      <c r="AC4345" s="5">
        <v>1</v>
      </c>
      <c r="AD4345" s="5">
        <v>0</v>
      </c>
      <c r="AE4345" s="8">
        <v>37981</v>
      </c>
      <c r="AF4345" s="5">
        <v>0</v>
      </c>
    </row>
    <row r="4346" spans="1:32" x14ac:dyDescent="0.25">
      <c r="A4346" s="2">
        <v>2008</v>
      </c>
      <c r="B4346" s="1" t="s">
        <v>30</v>
      </c>
      <c r="C4346" s="9">
        <v>58</v>
      </c>
      <c r="D4346" s="9">
        <v>4679</v>
      </c>
      <c r="E4346" s="9">
        <f t="shared" si="246"/>
        <v>6722.7011494252874</v>
      </c>
      <c r="F4346" s="8">
        <v>2073</v>
      </c>
      <c r="G4346" s="8">
        <v>521</v>
      </c>
      <c r="H4346" s="8">
        <v>240</v>
      </c>
      <c r="I4346" s="8">
        <v>0</v>
      </c>
      <c r="J4346" s="8">
        <v>0</v>
      </c>
      <c r="K4346" s="8">
        <v>0</v>
      </c>
      <c r="L4346" s="8">
        <v>3227</v>
      </c>
      <c r="M4346" s="8">
        <f t="shared" si="247"/>
        <v>55.637931034482762</v>
      </c>
      <c r="N4346" s="8">
        <v>14</v>
      </c>
      <c r="O4346" s="8">
        <v>2</v>
      </c>
      <c r="P4346" s="8">
        <v>2</v>
      </c>
      <c r="Q4346" s="8">
        <v>23613</v>
      </c>
      <c r="R4346" s="8">
        <f t="shared" si="244"/>
        <v>407.12068965517244</v>
      </c>
      <c r="S4346" s="5">
        <v>1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1</v>
      </c>
      <c r="AA4346" s="5">
        <v>0</v>
      </c>
      <c r="AB4346" s="5">
        <v>0</v>
      </c>
      <c r="AC4346" s="5">
        <v>1</v>
      </c>
      <c r="AD4346" s="5">
        <v>0</v>
      </c>
      <c r="AE4346" s="8">
        <v>12741</v>
      </c>
      <c r="AF4346" s="5">
        <v>1</v>
      </c>
    </row>
    <row r="4347" spans="1:32" x14ac:dyDescent="0.25">
      <c r="A4347" s="2">
        <v>2008</v>
      </c>
      <c r="B4347" s="1" t="s">
        <v>31</v>
      </c>
      <c r="C4347" s="9">
        <v>8</v>
      </c>
      <c r="D4347" s="9">
        <v>230</v>
      </c>
      <c r="E4347" s="9">
        <f t="shared" si="246"/>
        <v>2395.8333333333335</v>
      </c>
      <c r="F4347" s="8">
        <v>0</v>
      </c>
      <c r="G4347" s="8">
        <v>0</v>
      </c>
      <c r="H4347" s="8">
        <v>0</v>
      </c>
      <c r="I4347" s="8">
        <v>0</v>
      </c>
      <c r="J4347" s="8">
        <v>0</v>
      </c>
      <c r="K4347" s="8">
        <v>0</v>
      </c>
      <c r="L4347" s="8">
        <v>1847</v>
      </c>
      <c r="M4347" s="8">
        <f t="shared" si="247"/>
        <v>230.875</v>
      </c>
      <c r="N4347" s="8">
        <v>3</v>
      </c>
      <c r="O4347" s="8">
        <v>4</v>
      </c>
      <c r="P4347" s="8">
        <v>1</v>
      </c>
      <c r="Q4347" s="8">
        <v>14520</v>
      </c>
      <c r="R4347" s="8">
        <f t="shared" si="244"/>
        <v>1815</v>
      </c>
      <c r="S4347" s="5">
        <v>1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0</v>
      </c>
      <c r="AD4347" s="5">
        <v>0</v>
      </c>
      <c r="AE4347" s="8">
        <v>13920</v>
      </c>
      <c r="AF4347" s="5">
        <v>1</v>
      </c>
    </row>
    <row r="4348" spans="1:32" x14ac:dyDescent="0.25">
      <c r="A4348" s="2">
        <v>2008</v>
      </c>
      <c r="B4348" s="1" t="s">
        <v>30</v>
      </c>
      <c r="C4348" s="9">
        <v>5</v>
      </c>
      <c r="D4348" s="9">
        <v>336</v>
      </c>
      <c r="E4348" s="9">
        <f t="shared" si="246"/>
        <v>5600</v>
      </c>
      <c r="F4348" s="8">
        <v>2722</v>
      </c>
      <c r="G4348" s="8">
        <v>0</v>
      </c>
      <c r="H4348" s="8">
        <v>0</v>
      </c>
      <c r="I4348" s="8">
        <v>0</v>
      </c>
      <c r="J4348" s="8">
        <v>0</v>
      </c>
      <c r="K4348" s="8">
        <v>0</v>
      </c>
      <c r="L4348" s="8">
        <v>292</v>
      </c>
      <c r="M4348" s="8">
        <f t="shared" si="247"/>
        <v>58.4</v>
      </c>
      <c r="N4348" s="8">
        <v>1</v>
      </c>
      <c r="O4348" s="8">
        <v>0</v>
      </c>
      <c r="P4348" s="8">
        <v>0</v>
      </c>
      <c r="Q4348" s="8">
        <v>7590</v>
      </c>
      <c r="R4348" s="8">
        <f t="shared" si="244"/>
        <v>1518</v>
      </c>
      <c r="S4348" s="5">
        <v>1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0</v>
      </c>
      <c r="AD4348" s="5">
        <v>0</v>
      </c>
      <c r="AE4348" s="8">
        <v>379</v>
      </c>
      <c r="AF4348" s="5">
        <v>0</v>
      </c>
    </row>
    <row r="4349" spans="1:32" x14ac:dyDescent="0.25">
      <c r="A4349" s="2">
        <v>2008</v>
      </c>
      <c r="B4349" s="1" t="s">
        <v>31</v>
      </c>
      <c r="C4349" s="9">
        <v>185</v>
      </c>
      <c r="D4349" s="9">
        <v>23846</v>
      </c>
      <c r="E4349" s="9">
        <f t="shared" si="246"/>
        <v>10741.44144144144</v>
      </c>
      <c r="F4349" s="8">
        <v>3548</v>
      </c>
      <c r="G4349" s="8">
        <v>1481</v>
      </c>
      <c r="H4349" s="8">
        <v>466</v>
      </c>
      <c r="I4349" s="8">
        <v>0</v>
      </c>
      <c r="J4349" s="8">
        <v>0</v>
      </c>
      <c r="K4349" s="8">
        <v>0</v>
      </c>
      <c r="L4349" s="8">
        <v>10843</v>
      </c>
      <c r="M4349" s="8">
        <f t="shared" si="247"/>
        <v>58.610810810810811</v>
      </c>
      <c r="N4349" s="8">
        <v>25</v>
      </c>
      <c r="O4349" s="8">
        <v>8</v>
      </c>
      <c r="P4349" s="8">
        <v>2</v>
      </c>
      <c r="Q4349" s="8">
        <v>160640</v>
      </c>
      <c r="R4349" s="8">
        <f t="shared" si="244"/>
        <v>868.32432432432438</v>
      </c>
      <c r="S4349" s="5">
        <v>1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1</v>
      </c>
      <c r="AA4349" s="5">
        <v>0</v>
      </c>
      <c r="AB4349" s="5">
        <v>0</v>
      </c>
      <c r="AC4349" s="5">
        <v>1</v>
      </c>
      <c r="AD4349" s="5">
        <v>0</v>
      </c>
      <c r="AE4349" s="8">
        <v>75180</v>
      </c>
      <c r="AF4349" s="5">
        <v>1</v>
      </c>
    </row>
    <row r="4350" spans="1:32" x14ac:dyDescent="0.25">
      <c r="A4350" s="2">
        <v>2008</v>
      </c>
      <c r="B4350" s="1" t="s">
        <v>29</v>
      </c>
      <c r="C4350" s="9">
        <v>5</v>
      </c>
      <c r="D4350" s="9">
        <v>337</v>
      </c>
      <c r="E4350" s="9">
        <f t="shared" si="246"/>
        <v>5616.666666666667</v>
      </c>
      <c r="F4350" s="8">
        <v>76</v>
      </c>
      <c r="G4350" s="8">
        <v>0</v>
      </c>
      <c r="H4350" s="8">
        <v>0</v>
      </c>
      <c r="I4350" s="8">
        <v>0</v>
      </c>
      <c r="J4350" s="8">
        <v>0</v>
      </c>
      <c r="K4350" s="8">
        <v>0</v>
      </c>
      <c r="L4350" s="8">
        <v>115</v>
      </c>
      <c r="M4350" s="8">
        <f t="shared" si="247"/>
        <v>23</v>
      </c>
      <c r="N4350" s="8">
        <v>2</v>
      </c>
      <c r="O4350" s="8">
        <v>0</v>
      </c>
      <c r="P4350" s="8">
        <v>0</v>
      </c>
      <c r="Q4350" s="8">
        <v>5567</v>
      </c>
      <c r="R4350" s="8">
        <f t="shared" si="244"/>
        <v>1113.4000000000001</v>
      </c>
      <c r="S4350" s="5">
        <v>0</v>
      </c>
      <c r="T4350" s="5">
        <v>0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  <c r="Z4350" s="5">
        <v>0</v>
      </c>
      <c r="AA4350" s="5">
        <v>0</v>
      </c>
      <c r="AB4350" s="5">
        <v>0</v>
      </c>
      <c r="AC4350" s="5">
        <v>0</v>
      </c>
      <c r="AD4350" s="5">
        <v>0</v>
      </c>
      <c r="AE4350" s="8">
        <v>459</v>
      </c>
      <c r="AF4350" s="5">
        <v>1</v>
      </c>
    </row>
    <row r="4351" spans="1:32" x14ac:dyDescent="0.25">
      <c r="A4351" s="2">
        <v>2008</v>
      </c>
      <c r="B4351" s="1" t="s">
        <v>29</v>
      </c>
      <c r="C4351" s="15">
        <v>154</v>
      </c>
      <c r="D4351" s="15">
        <v>13160</v>
      </c>
      <c r="E4351" s="15">
        <f>IF(C4351&gt;0,D4351/C4351*1000/12,0)</f>
        <v>7121.212121212121</v>
      </c>
      <c r="F4351" s="15">
        <v>4599</v>
      </c>
      <c r="G4351" s="15">
        <v>1497</v>
      </c>
      <c r="H4351" s="15">
        <v>500</v>
      </c>
      <c r="I4351" s="15">
        <v>0</v>
      </c>
      <c r="J4351" s="15">
        <v>0</v>
      </c>
      <c r="K4351" s="15">
        <v>0</v>
      </c>
      <c r="L4351" s="15">
        <v>4885</v>
      </c>
      <c r="M4351" s="15">
        <f t="shared" si="247"/>
        <v>31.720779220779221</v>
      </c>
      <c r="N4351" s="15">
        <v>8</v>
      </c>
      <c r="O4351" s="15">
        <v>2</v>
      </c>
      <c r="P4351" s="15">
        <v>2</v>
      </c>
      <c r="Q4351" s="15">
        <v>41289</v>
      </c>
      <c r="R4351" s="15">
        <f t="shared" si="244"/>
        <v>268.11038961038963</v>
      </c>
      <c r="S4351" s="5">
        <v>1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1</v>
      </c>
      <c r="AA4351" s="5">
        <v>0</v>
      </c>
      <c r="AB4351" s="5">
        <v>0</v>
      </c>
      <c r="AC4351" s="5">
        <v>1</v>
      </c>
      <c r="AD4351" s="5">
        <v>0</v>
      </c>
      <c r="AE4351" s="15">
        <v>31128</v>
      </c>
      <c r="AF4351" s="5">
        <v>1</v>
      </c>
    </row>
    <row r="4352" spans="1:32" x14ac:dyDescent="0.25">
      <c r="A4352" s="2">
        <v>2008</v>
      </c>
      <c r="B4352" s="1" t="s">
        <v>30</v>
      </c>
      <c r="C4352" s="15">
        <v>2</v>
      </c>
      <c r="D4352" s="15">
        <v>12</v>
      </c>
      <c r="E4352" s="15">
        <f t="shared" ref="E4352:E4362" si="248">IF(C4352&gt;0,D4352/C4352*1000/12,0)</f>
        <v>500</v>
      </c>
      <c r="F4352" s="15">
        <v>0</v>
      </c>
      <c r="G4352" s="15">
        <v>0</v>
      </c>
      <c r="H4352" s="15">
        <v>0</v>
      </c>
      <c r="I4352" s="15">
        <v>0</v>
      </c>
      <c r="J4352" s="15">
        <v>0</v>
      </c>
      <c r="K4352" s="15">
        <v>0</v>
      </c>
      <c r="L4352" s="15">
        <v>5420</v>
      </c>
      <c r="M4352" s="15">
        <f t="shared" si="247"/>
        <v>2710</v>
      </c>
      <c r="N4352" s="15">
        <v>24</v>
      </c>
      <c r="O4352" s="15">
        <v>1</v>
      </c>
      <c r="P4352" s="15">
        <v>2</v>
      </c>
      <c r="Q4352" s="15">
        <v>18595</v>
      </c>
      <c r="R4352" s="15">
        <f t="shared" si="244"/>
        <v>9297.5</v>
      </c>
      <c r="S4352" s="5">
        <v>0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0</v>
      </c>
      <c r="AD4352" s="5">
        <v>0</v>
      </c>
      <c r="AE4352" s="15">
        <v>3394</v>
      </c>
      <c r="AF4352" s="5">
        <v>0</v>
      </c>
    </row>
    <row r="4353" spans="1:32" x14ac:dyDescent="0.25">
      <c r="A4353" s="2">
        <v>2008</v>
      </c>
      <c r="B4353" s="1" t="s">
        <v>29</v>
      </c>
      <c r="C4353" s="15">
        <v>37</v>
      </c>
      <c r="D4353" s="15">
        <v>2023</v>
      </c>
      <c r="E4353" s="15">
        <f t="shared" si="248"/>
        <v>4556.3063063063064</v>
      </c>
      <c r="F4353" s="15">
        <v>3535</v>
      </c>
      <c r="G4353" s="15">
        <v>308</v>
      </c>
      <c r="H4353" s="15">
        <v>152</v>
      </c>
      <c r="I4353" s="15">
        <v>0</v>
      </c>
      <c r="J4353" s="15">
        <v>0</v>
      </c>
      <c r="K4353" s="15">
        <v>0</v>
      </c>
      <c r="L4353" s="15">
        <v>2185</v>
      </c>
      <c r="M4353" s="15">
        <f t="shared" si="247"/>
        <v>59.054054054054056</v>
      </c>
      <c r="N4353" s="15">
        <v>9</v>
      </c>
      <c r="O4353" s="15">
        <v>0</v>
      </c>
      <c r="P4353" s="15">
        <v>3</v>
      </c>
      <c r="Q4353" s="15">
        <v>2572</v>
      </c>
      <c r="R4353" s="15">
        <f t="shared" si="244"/>
        <v>69.513513513513516</v>
      </c>
      <c r="S4353" s="5">
        <v>1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1</v>
      </c>
      <c r="AA4353" s="5">
        <v>0</v>
      </c>
      <c r="AB4353" s="5">
        <v>0</v>
      </c>
      <c r="AC4353" s="5">
        <v>1</v>
      </c>
      <c r="AD4353" s="5">
        <v>0</v>
      </c>
      <c r="AE4353" s="15">
        <v>10998</v>
      </c>
      <c r="AF4353" s="5">
        <v>0</v>
      </c>
    </row>
    <row r="4354" spans="1:32" x14ac:dyDescent="0.25">
      <c r="A4354" s="2">
        <v>2008</v>
      </c>
      <c r="B4354" s="1" t="s">
        <v>29</v>
      </c>
      <c r="C4354" s="15">
        <v>76</v>
      </c>
      <c r="D4354" s="15">
        <v>7014</v>
      </c>
      <c r="E4354" s="15">
        <f t="shared" si="248"/>
        <v>7690.78947368421</v>
      </c>
      <c r="F4354" s="15">
        <v>3266</v>
      </c>
      <c r="G4354" s="15">
        <v>415</v>
      </c>
      <c r="H4354" s="15">
        <v>224</v>
      </c>
      <c r="I4354" s="15">
        <v>0</v>
      </c>
      <c r="J4354" s="15">
        <v>0</v>
      </c>
      <c r="K4354" s="15">
        <v>0</v>
      </c>
      <c r="L4354" s="15">
        <v>2791</v>
      </c>
      <c r="M4354" s="15">
        <f t="shared" si="247"/>
        <v>36.723684210526315</v>
      </c>
      <c r="N4354" s="15">
        <v>13</v>
      </c>
      <c r="O4354" s="15">
        <v>4</v>
      </c>
      <c r="P4354" s="15">
        <v>1</v>
      </c>
      <c r="Q4354" s="15">
        <v>12828</v>
      </c>
      <c r="R4354" s="15">
        <f t="shared" si="244"/>
        <v>168.78947368421052</v>
      </c>
      <c r="S4354" s="5">
        <v>1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1</v>
      </c>
      <c r="AA4354" s="5">
        <v>0</v>
      </c>
      <c r="AB4354" s="5">
        <v>0</v>
      </c>
      <c r="AC4354" s="5">
        <v>1</v>
      </c>
      <c r="AD4354" s="5">
        <v>0</v>
      </c>
      <c r="AE4354" s="15">
        <v>28924</v>
      </c>
      <c r="AF4354" s="5">
        <v>1</v>
      </c>
    </row>
    <row r="4355" spans="1:32" x14ac:dyDescent="0.25">
      <c r="A4355" s="2">
        <v>2008</v>
      </c>
      <c r="B4355" s="1" t="s">
        <v>30</v>
      </c>
      <c r="C4355" s="15">
        <v>45</v>
      </c>
      <c r="D4355" s="15">
        <v>2313</v>
      </c>
      <c r="E4355" s="15">
        <f t="shared" si="248"/>
        <v>4283.333333333333</v>
      </c>
      <c r="F4355" s="15">
        <v>2667</v>
      </c>
      <c r="G4355" s="15">
        <v>240</v>
      </c>
      <c r="H4355" s="15">
        <v>175</v>
      </c>
      <c r="I4355" s="15">
        <v>0</v>
      </c>
      <c r="J4355" s="15">
        <v>0</v>
      </c>
      <c r="K4355" s="15">
        <v>0</v>
      </c>
      <c r="L4355" s="15">
        <v>2222</v>
      </c>
      <c r="M4355" s="15">
        <f t="shared" si="247"/>
        <v>49.37777777777778</v>
      </c>
      <c r="N4355" s="15">
        <v>7</v>
      </c>
      <c r="O4355" s="15">
        <v>4</v>
      </c>
      <c r="P4355" s="15">
        <v>0</v>
      </c>
      <c r="Q4355" s="15">
        <v>12521</v>
      </c>
      <c r="R4355" s="15">
        <f t="shared" si="244"/>
        <v>278.24444444444447</v>
      </c>
      <c r="S4355" s="5">
        <v>1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1</v>
      </c>
      <c r="AA4355" s="5">
        <v>0</v>
      </c>
      <c r="AB4355" s="5">
        <v>0</v>
      </c>
      <c r="AC4355" s="5">
        <v>1</v>
      </c>
      <c r="AD4355" s="5">
        <v>0</v>
      </c>
      <c r="AE4355" s="15">
        <v>5777</v>
      </c>
      <c r="AF4355" s="5">
        <v>0</v>
      </c>
    </row>
    <row r="4356" spans="1:32" x14ac:dyDescent="0.25">
      <c r="A4356" s="2">
        <v>2008</v>
      </c>
      <c r="B4356" s="1" t="s">
        <v>36</v>
      </c>
      <c r="C4356" s="15">
        <v>63</v>
      </c>
      <c r="D4356" s="15">
        <v>4159</v>
      </c>
      <c r="E4356" s="15">
        <f>IF(C4356&gt;0,D4356/C4356*1000/12,0)</f>
        <v>5501.3227513227512</v>
      </c>
      <c r="F4356" s="15">
        <v>7146</v>
      </c>
      <c r="G4356" s="15">
        <v>228</v>
      </c>
      <c r="H4356" s="15">
        <v>178</v>
      </c>
      <c r="I4356" s="15">
        <v>0</v>
      </c>
      <c r="J4356" s="15">
        <v>0</v>
      </c>
      <c r="K4356" s="15">
        <v>0</v>
      </c>
      <c r="L4356" s="15">
        <v>6903</v>
      </c>
      <c r="M4356" s="15">
        <f t="shared" si="247"/>
        <v>109.57142857142857</v>
      </c>
      <c r="N4356" s="15">
        <v>25</v>
      </c>
      <c r="O4356" s="15">
        <v>5</v>
      </c>
      <c r="P4356" s="15">
        <v>1</v>
      </c>
      <c r="Q4356" s="15">
        <v>24334</v>
      </c>
      <c r="R4356" s="15">
        <f t="shared" si="244"/>
        <v>386.25396825396825</v>
      </c>
      <c r="S4356" s="5">
        <v>1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1</v>
      </c>
      <c r="AA4356" s="5">
        <v>0</v>
      </c>
      <c r="AB4356" s="5">
        <v>0</v>
      </c>
      <c r="AC4356" s="5">
        <v>1</v>
      </c>
      <c r="AD4356" s="5">
        <v>0</v>
      </c>
      <c r="AE4356" s="15">
        <v>21840</v>
      </c>
      <c r="AF4356" s="5">
        <v>1</v>
      </c>
    </row>
    <row r="4357" spans="1:32" x14ac:dyDescent="0.25">
      <c r="A4357" s="2">
        <v>2008</v>
      </c>
      <c r="B4357" s="1" t="s">
        <v>30</v>
      </c>
      <c r="C4357" s="15">
        <v>38</v>
      </c>
      <c r="D4357" s="15">
        <v>2881</v>
      </c>
      <c r="E4357" s="15">
        <f t="shared" si="248"/>
        <v>6317.9824561403502</v>
      </c>
      <c r="F4357" s="15">
        <v>976</v>
      </c>
      <c r="G4357" s="15">
        <v>191</v>
      </c>
      <c r="H4357" s="15">
        <v>141</v>
      </c>
      <c r="I4357" s="15">
        <v>0</v>
      </c>
      <c r="J4357" s="15">
        <v>0</v>
      </c>
      <c r="K4357" s="15">
        <v>0</v>
      </c>
      <c r="L4357" s="15">
        <v>1693</v>
      </c>
      <c r="M4357" s="15">
        <f t="shared" si="247"/>
        <v>44.55263157894737</v>
      </c>
      <c r="N4357" s="15">
        <v>4</v>
      </c>
      <c r="O4357" s="15">
        <v>0</v>
      </c>
      <c r="P4357" s="15">
        <v>0</v>
      </c>
      <c r="Q4357" s="15">
        <v>1854</v>
      </c>
      <c r="R4357" s="15">
        <f t="shared" si="244"/>
        <v>48.789473684210527</v>
      </c>
      <c r="S4357" s="5">
        <v>1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1</v>
      </c>
      <c r="AA4357" s="5">
        <v>0</v>
      </c>
      <c r="AB4357" s="5">
        <v>0</v>
      </c>
      <c r="AC4357" s="5">
        <v>1</v>
      </c>
      <c r="AD4357" s="5">
        <v>0</v>
      </c>
      <c r="AE4357" s="15">
        <v>6894</v>
      </c>
      <c r="AF4357" s="5">
        <v>0</v>
      </c>
    </row>
    <row r="4358" spans="1:32" x14ac:dyDescent="0.25">
      <c r="A4358" s="2">
        <v>2008</v>
      </c>
      <c r="B4358" s="1" t="s">
        <v>29</v>
      </c>
      <c r="C4358" s="15">
        <v>18</v>
      </c>
      <c r="D4358" s="15">
        <v>862</v>
      </c>
      <c r="E4358" s="15">
        <f t="shared" si="248"/>
        <v>3990.7407407407404</v>
      </c>
      <c r="F4358" s="15">
        <v>2892</v>
      </c>
      <c r="G4358" s="15">
        <v>93</v>
      </c>
      <c r="H4358" s="15">
        <v>60</v>
      </c>
      <c r="I4358" s="15">
        <v>0</v>
      </c>
      <c r="J4358" s="15">
        <v>0</v>
      </c>
      <c r="K4358" s="15">
        <v>0</v>
      </c>
      <c r="L4358" s="15">
        <v>475</v>
      </c>
      <c r="M4358" s="15">
        <f t="shared" si="247"/>
        <v>26.388888888888889</v>
      </c>
      <c r="N4358" s="15">
        <v>12</v>
      </c>
      <c r="O4358" s="15">
        <v>1</v>
      </c>
      <c r="P4358" s="15">
        <v>0</v>
      </c>
      <c r="Q4358" s="15">
        <v>29003</v>
      </c>
      <c r="R4358" s="15">
        <f t="shared" si="244"/>
        <v>1611.2777777777778</v>
      </c>
      <c r="S4358" s="5">
        <v>1</v>
      </c>
      <c r="T4358" s="5">
        <v>0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  <c r="Z4358" s="5">
        <v>1</v>
      </c>
      <c r="AA4358" s="5">
        <v>0</v>
      </c>
      <c r="AB4358" s="5">
        <v>0</v>
      </c>
      <c r="AC4358" s="5">
        <v>1</v>
      </c>
      <c r="AD4358" s="5">
        <v>0</v>
      </c>
      <c r="AE4358" s="15">
        <v>9206</v>
      </c>
      <c r="AF4358" s="5">
        <v>0</v>
      </c>
    </row>
    <row r="4359" spans="1:32" x14ac:dyDescent="0.25">
      <c r="A4359" s="2">
        <v>2008</v>
      </c>
      <c r="B4359" s="1" t="s">
        <v>29</v>
      </c>
      <c r="C4359" s="15">
        <v>86</v>
      </c>
      <c r="D4359" s="15">
        <v>8459</v>
      </c>
      <c r="E4359" s="15">
        <f t="shared" si="248"/>
        <v>8196.7054263565897</v>
      </c>
      <c r="F4359" s="15">
        <v>201</v>
      </c>
      <c r="G4359" s="15">
        <v>665</v>
      </c>
      <c r="H4359" s="15">
        <v>199</v>
      </c>
      <c r="I4359" s="15">
        <v>18</v>
      </c>
      <c r="J4359" s="15">
        <v>0</v>
      </c>
      <c r="K4359" s="15">
        <v>0</v>
      </c>
      <c r="L4359" s="15">
        <v>6681</v>
      </c>
      <c r="M4359" s="15">
        <f t="shared" si="247"/>
        <v>77.686046511627907</v>
      </c>
      <c r="N4359" s="15">
        <v>15</v>
      </c>
      <c r="O4359" s="15">
        <v>7</v>
      </c>
      <c r="P4359" s="15">
        <v>2</v>
      </c>
      <c r="Q4359" s="15">
        <v>29808</v>
      </c>
      <c r="R4359" s="15">
        <f t="shared" si="244"/>
        <v>346.60465116279067</v>
      </c>
      <c r="S4359" s="5">
        <v>1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1</v>
      </c>
      <c r="AA4359" s="5">
        <v>1</v>
      </c>
      <c r="AB4359" s="5">
        <v>0</v>
      </c>
      <c r="AC4359" s="5">
        <v>1</v>
      </c>
      <c r="AD4359" s="5">
        <v>0</v>
      </c>
      <c r="AE4359" s="15">
        <v>21638</v>
      </c>
      <c r="AF4359" s="5">
        <v>1</v>
      </c>
    </row>
    <row r="4360" spans="1:32" x14ac:dyDescent="0.25">
      <c r="A4360" s="2">
        <v>2008</v>
      </c>
      <c r="B4360" s="1" t="s">
        <v>29</v>
      </c>
      <c r="C4360" s="15">
        <v>89</v>
      </c>
      <c r="D4360" s="15">
        <v>4890</v>
      </c>
      <c r="E4360" s="15">
        <f t="shared" si="248"/>
        <v>4578.651685393259</v>
      </c>
      <c r="F4360" s="15">
        <v>3684</v>
      </c>
      <c r="G4360" s="15">
        <v>532</v>
      </c>
      <c r="H4360" s="15">
        <v>270</v>
      </c>
      <c r="I4360" s="15">
        <v>0</v>
      </c>
      <c r="J4360" s="15">
        <v>0</v>
      </c>
      <c r="K4360" s="15">
        <v>0</v>
      </c>
      <c r="L4360" s="15">
        <v>4865</v>
      </c>
      <c r="M4360" s="15">
        <f t="shared" si="247"/>
        <v>54.662921348314605</v>
      </c>
      <c r="N4360" s="15">
        <v>18</v>
      </c>
      <c r="O4360" s="15">
        <v>2</v>
      </c>
      <c r="P4360" s="15">
        <v>2</v>
      </c>
      <c r="Q4360" s="15">
        <v>65355</v>
      </c>
      <c r="R4360" s="15">
        <f t="shared" si="244"/>
        <v>734.32584269662925</v>
      </c>
      <c r="S4360" s="5">
        <v>1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1</v>
      </c>
      <c r="AA4360" s="5">
        <v>0</v>
      </c>
      <c r="AB4360" s="5">
        <v>0</v>
      </c>
      <c r="AC4360" s="5">
        <v>1</v>
      </c>
      <c r="AD4360" s="5">
        <v>0</v>
      </c>
      <c r="AE4360" s="15">
        <v>12193</v>
      </c>
      <c r="AF4360" s="5">
        <v>0</v>
      </c>
    </row>
    <row r="4361" spans="1:32" x14ac:dyDescent="0.25">
      <c r="A4361" s="2">
        <v>2008</v>
      </c>
      <c r="B4361" s="1" t="s">
        <v>36</v>
      </c>
      <c r="C4361" s="15">
        <v>41</v>
      </c>
      <c r="D4361" s="15">
        <v>3662</v>
      </c>
      <c r="E4361" s="15">
        <f t="shared" si="248"/>
        <v>7443.0894308943089</v>
      </c>
      <c r="F4361" s="15">
        <v>6026</v>
      </c>
      <c r="G4361" s="15">
        <v>0</v>
      </c>
      <c r="H4361" s="15">
        <v>0</v>
      </c>
      <c r="I4361" s="15">
        <v>0</v>
      </c>
      <c r="J4361" s="15">
        <v>0</v>
      </c>
      <c r="K4361" s="15">
        <v>0</v>
      </c>
      <c r="L4361" s="15">
        <v>3262</v>
      </c>
      <c r="M4361" s="15">
        <f t="shared" si="247"/>
        <v>79.560975609756099</v>
      </c>
      <c r="N4361" s="15">
        <v>14</v>
      </c>
      <c r="O4361" s="15">
        <v>2</v>
      </c>
      <c r="P4361" s="15">
        <v>3</v>
      </c>
      <c r="Q4361" s="15">
        <v>13395</v>
      </c>
      <c r="R4361" s="15">
        <f t="shared" si="244"/>
        <v>326.70731707317071</v>
      </c>
      <c r="S4361" s="5">
        <v>1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0</v>
      </c>
      <c r="AD4361" s="5">
        <v>0</v>
      </c>
      <c r="AE4361" s="15">
        <v>13113</v>
      </c>
      <c r="AF4361" s="5">
        <v>1</v>
      </c>
    </row>
    <row r="4362" spans="1:32" x14ac:dyDescent="0.25">
      <c r="A4362" s="2">
        <v>2008</v>
      </c>
      <c r="B4362" s="1" t="s">
        <v>31</v>
      </c>
      <c r="C4362" s="15">
        <v>76</v>
      </c>
      <c r="D4362" s="15">
        <v>8173</v>
      </c>
      <c r="E4362" s="15">
        <f t="shared" si="248"/>
        <v>8961.6228070175439</v>
      </c>
      <c r="F4362" s="15">
        <v>4780</v>
      </c>
      <c r="G4362" s="15">
        <v>182</v>
      </c>
      <c r="H4362" s="15">
        <v>81</v>
      </c>
      <c r="I4362" s="15">
        <v>0</v>
      </c>
      <c r="J4362" s="15">
        <v>0</v>
      </c>
      <c r="K4362" s="15">
        <v>0</v>
      </c>
      <c r="L4362" s="15">
        <v>9453</v>
      </c>
      <c r="M4362" s="15">
        <f t="shared" si="247"/>
        <v>124.38157894736842</v>
      </c>
      <c r="N4362" s="15">
        <v>19</v>
      </c>
      <c r="O4362" s="15">
        <v>2</v>
      </c>
      <c r="P4362" s="15">
        <v>2</v>
      </c>
      <c r="Q4362" s="15">
        <v>29901</v>
      </c>
      <c r="R4362" s="15">
        <f t="shared" si="244"/>
        <v>393.43421052631578</v>
      </c>
      <c r="S4362" s="5">
        <v>1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1</v>
      </c>
      <c r="AA4362" s="5">
        <v>0</v>
      </c>
      <c r="AB4362" s="5">
        <v>0</v>
      </c>
      <c r="AC4362" s="5">
        <v>1</v>
      </c>
      <c r="AD4362" s="5">
        <v>0</v>
      </c>
      <c r="AE4362" s="15">
        <v>32063</v>
      </c>
      <c r="AF4362" s="5">
        <v>0</v>
      </c>
    </row>
    <row r="4363" spans="1:32" x14ac:dyDescent="0.25">
      <c r="A4363" s="2">
        <v>2008</v>
      </c>
      <c r="B4363" s="1" t="s">
        <v>36</v>
      </c>
      <c r="C4363" s="8">
        <v>33</v>
      </c>
      <c r="D4363" s="8">
        <v>2441</v>
      </c>
      <c r="E4363" s="8">
        <f>IF(C4363&gt;0,D4363/C4363*1000/12,0)</f>
        <v>6164.1414141414143</v>
      </c>
      <c r="F4363" s="8">
        <v>2016</v>
      </c>
      <c r="G4363" s="8">
        <v>107</v>
      </c>
      <c r="H4363" s="8">
        <v>67</v>
      </c>
      <c r="I4363" s="8">
        <v>0</v>
      </c>
      <c r="J4363" s="8">
        <v>0</v>
      </c>
      <c r="K4363" s="8">
        <v>0</v>
      </c>
      <c r="L4363" s="8">
        <v>1333</v>
      </c>
      <c r="M4363" s="8">
        <f t="shared" si="247"/>
        <v>40.393939393939391</v>
      </c>
      <c r="N4363" s="8">
        <v>6</v>
      </c>
      <c r="O4363" s="8">
        <v>2</v>
      </c>
      <c r="P4363" s="8">
        <v>0</v>
      </c>
      <c r="Q4363" s="8">
        <v>5074</v>
      </c>
      <c r="R4363" s="8">
        <f t="shared" si="244"/>
        <v>153.75757575757575</v>
      </c>
      <c r="S4363" s="5">
        <v>1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1</v>
      </c>
      <c r="AA4363" s="5">
        <v>0</v>
      </c>
      <c r="AB4363" s="5">
        <v>0</v>
      </c>
      <c r="AC4363" s="5">
        <v>1</v>
      </c>
      <c r="AD4363" s="5">
        <v>0</v>
      </c>
      <c r="AE4363" s="8">
        <v>6993</v>
      </c>
      <c r="AF4363" s="5">
        <v>1</v>
      </c>
    </row>
    <row r="4364" spans="1:32" x14ac:dyDescent="0.25">
      <c r="A4364" s="2">
        <v>2008</v>
      </c>
      <c r="B4364" s="1" t="s">
        <v>31</v>
      </c>
      <c r="C4364" s="8">
        <v>402</v>
      </c>
      <c r="D4364" s="8">
        <v>38083</v>
      </c>
      <c r="E4364" s="8">
        <f t="shared" ref="E4364:E4378" si="249">IF(C4364&gt;0,D4364/C4364*1000/12,0)</f>
        <v>7894.4859038142613</v>
      </c>
      <c r="F4364" s="8">
        <v>6174</v>
      </c>
      <c r="G4364" s="8">
        <v>2626</v>
      </c>
      <c r="H4364" s="8">
        <v>769</v>
      </c>
      <c r="I4364" s="8">
        <v>0</v>
      </c>
      <c r="J4364" s="8">
        <v>0</v>
      </c>
      <c r="K4364" s="8">
        <v>0</v>
      </c>
      <c r="L4364" s="8">
        <v>26262</v>
      </c>
      <c r="M4364" s="8">
        <f t="shared" si="247"/>
        <v>65.328358208955223</v>
      </c>
      <c r="N4364" s="8">
        <v>70</v>
      </c>
      <c r="O4364" s="8">
        <v>11</v>
      </c>
      <c r="P4364" s="8">
        <v>4</v>
      </c>
      <c r="Q4364" s="8">
        <v>191927</v>
      </c>
      <c r="R4364" s="8">
        <f t="shared" si="244"/>
        <v>477.43034825870649</v>
      </c>
      <c r="S4364" s="5">
        <v>1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1</v>
      </c>
      <c r="AA4364" s="5">
        <v>0</v>
      </c>
      <c r="AB4364" s="5">
        <v>0</v>
      </c>
      <c r="AC4364" s="5">
        <v>1</v>
      </c>
      <c r="AD4364" s="5">
        <v>0</v>
      </c>
      <c r="AE4364" s="8">
        <v>91997</v>
      </c>
      <c r="AF4364" s="5">
        <v>0</v>
      </c>
    </row>
    <row r="4365" spans="1:32" x14ac:dyDescent="0.25">
      <c r="A4365" s="2">
        <v>2008</v>
      </c>
      <c r="B4365" s="1" t="s">
        <v>29</v>
      </c>
      <c r="C4365" s="8">
        <v>21</v>
      </c>
      <c r="D4365" s="8">
        <v>1781</v>
      </c>
      <c r="E4365" s="8">
        <f t="shared" si="249"/>
        <v>7067.460317460318</v>
      </c>
      <c r="F4365" s="8">
        <v>2583</v>
      </c>
      <c r="G4365" s="8">
        <v>173</v>
      </c>
      <c r="H4365" s="8">
        <v>70</v>
      </c>
      <c r="I4365" s="8">
        <v>0</v>
      </c>
      <c r="J4365" s="8">
        <v>0</v>
      </c>
      <c r="K4365" s="8">
        <v>0</v>
      </c>
      <c r="L4365" s="8">
        <v>657</v>
      </c>
      <c r="M4365" s="8">
        <f t="shared" si="247"/>
        <v>31.285714285714285</v>
      </c>
      <c r="N4365" s="8">
        <v>0</v>
      </c>
      <c r="O4365" s="8">
        <v>0</v>
      </c>
      <c r="P4365" s="8">
        <v>0</v>
      </c>
      <c r="Q4365" s="8">
        <v>302</v>
      </c>
      <c r="R4365" s="8">
        <f t="shared" si="244"/>
        <v>14.380952380952381</v>
      </c>
      <c r="S4365" s="5">
        <v>1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1</v>
      </c>
      <c r="AA4365" s="5">
        <v>0</v>
      </c>
      <c r="AB4365" s="5">
        <v>0</v>
      </c>
      <c r="AC4365" s="5">
        <v>1</v>
      </c>
      <c r="AD4365" s="5">
        <v>0</v>
      </c>
      <c r="AE4365" s="8">
        <v>13624</v>
      </c>
      <c r="AF4365" s="5">
        <v>0</v>
      </c>
    </row>
    <row r="4366" spans="1:32" x14ac:dyDescent="0.25">
      <c r="A4366" s="2">
        <v>2008</v>
      </c>
      <c r="B4366" s="1" t="s">
        <v>30</v>
      </c>
      <c r="C4366" s="8">
        <v>13</v>
      </c>
      <c r="D4366" s="8">
        <v>362</v>
      </c>
      <c r="E4366" s="8">
        <f t="shared" si="249"/>
        <v>2320.5128205128208</v>
      </c>
      <c r="F4366" s="8">
        <v>4753</v>
      </c>
      <c r="G4366" s="8">
        <v>0</v>
      </c>
      <c r="H4366" s="8">
        <v>0</v>
      </c>
      <c r="I4366" s="8">
        <v>0</v>
      </c>
      <c r="J4366" s="8">
        <v>0</v>
      </c>
      <c r="K4366" s="8">
        <v>0</v>
      </c>
      <c r="L4366" s="8">
        <v>1787</v>
      </c>
      <c r="M4366" s="8">
        <f t="shared" si="247"/>
        <v>137.46153846153845</v>
      </c>
      <c r="N4366" s="8">
        <v>6</v>
      </c>
      <c r="O4366" s="8">
        <v>2</v>
      </c>
      <c r="P4366" s="8">
        <v>0</v>
      </c>
      <c r="Q4366" s="8">
        <v>2236</v>
      </c>
      <c r="R4366" s="8">
        <f t="shared" si="244"/>
        <v>172</v>
      </c>
      <c r="S4366" s="5">
        <v>1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1</v>
      </c>
      <c r="AD4366" s="5">
        <v>0</v>
      </c>
      <c r="AE4366" s="8">
        <v>23</v>
      </c>
      <c r="AF4366" s="5">
        <v>1</v>
      </c>
    </row>
    <row r="4367" spans="1:32" x14ac:dyDescent="0.25">
      <c r="A4367" s="2">
        <v>2008</v>
      </c>
      <c r="B4367" s="1" t="s">
        <v>30</v>
      </c>
      <c r="C4367" s="8">
        <v>45</v>
      </c>
      <c r="D4367" s="8">
        <v>3130</v>
      </c>
      <c r="E4367" s="8">
        <f t="shared" si="249"/>
        <v>5796.2962962962965</v>
      </c>
      <c r="F4367" s="8">
        <v>3345</v>
      </c>
      <c r="G4367" s="8">
        <v>491</v>
      </c>
      <c r="H4367" s="8">
        <v>220</v>
      </c>
      <c r="I4367" s="8">
        <v>0</v>
      </c>
      <c r="J4367" s="8">
        <v>0</v>
      </c>
      <c r="K4367" s="8">
        <v>0</v>
      </c>
      <c r="L4367" s="8">
        <v>4264</v>
      </c>
      <c r="M4367" s="8">
        <f t="shared" si="247"/>
        <v>94.75555555555556</v>
      </c>
      <c r="N4367" s="8">
        <v>14</v>
      </c>
      <c r="O4367" s="8">
        <v>4</v>
      </c>
      <c r="P4367" s="8">
        <v>2</v>
      </c>
      <c r="Q4367" s="8">
        <v>13918</v>
      </c>
      <c r="R4367" s="8">
        <f t="shared" si="244"/>
        <v>309.28888888888889</v>
      </c>
      <c r="S4367" s="5">
        <v>1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1</v>
      </c>
      <c r="AA4367" s="5">
        <v>0</v>
      </c>
      <c r="AB4367" s="5">
        <v>0</v>
      </c>
      <c r="AC4367" s="5">
        <v>1</v>
      </c>
      <c r="AD4367" s="5">
        <v>0</v>
      </c>
      <c r="AE4367" s="8">
        <v>8230</v>
      </c>
      <c r="AF4367" s="5">
        <v>0</v>
      </c>
    </row>
    <row r="4368" spans="1:32" x14ac:dyDescent="0.25">
      <c r="A4368" s="2">
        <v>2008</v>
      </c>
      <c r="B4368" s="1" t="s">
        <v>30</v>
      </c>
      <c r="C4368" s="8">
        <v>83</v>
      </c>
      <c r="D4368" s="8">
        <v>5226</v>
      </c>
      <c r="E4368" s="8">
        <f t="shared" si="249"/>
        <v>5246.9879518072285</v>
      </c>
      <c r="F4368" s="8">
        <v>2514</v>
      </c>
      <c r="G4368" s="8">
        <v>539</v>
      </c>
      <c r="H4368" s="8">
        <v>220</v>
      </c>
      <c r="I4368" s="8">
        <v>0</v>
      </c>
      <c r="J4368" s="8">
        <v>0</v>
      </c>
      <c r="K4368" s="8">
        <v>0</v>
      </c>
      <c r="L4368" s="8">
        <v>5204</v>
      </c>
      <c r="M4368" s="8">
        <f t="shared" si="247"/>
        <v>62.69879518072289</v>
      </c>
      <c r="N4368" s="8">
        <v>21</v>
      </c>
      <c r="O4368" s="8">
        <v>5</v>
      </c>
      <c r="P4368" s="8">
        <v>2</v>
      </c>
      <c r="Q4368" s="8">
        <v>24376</v>
      </c>
      <c r="R4368" s="8">
        <f t="shared" si="244"/>
        <v>293.68674698795184</v>
      </c>
      <c r="S4368" s="5">
        <v>1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1</v>
      </c>
      <c r="AA4368" s="5">
        <v>0</v>
      </c>
      <c r="AB4368" s="5">
        <v>0</v>
      </c>
      <c r="AC4368" s="5">
        <v>1</v>
      </c>
      <c r="AD4368" s="5">
        <v>0</v>
      </c>
      <c r="AE4368" s="8">
        <v>12024</v>
      </c>
      <c r="AF4368" s="5">
        <v>0</v>
      </c>
    </row>
    <row r="4369" spans="1:32" x14ac:dyDescent="0.25">
      <c r="A4369" s="2">
        <v>2008</v>
      </c>
      <c r="B4369" s="1" t="s">
        <v>30</v>
      </c>
      <c r="C4369" s="8">
        <v>181</v>
      </c>
      <c r="D4369" s="8">
        <v>13288</v>
      </c>
      <c r="E4369" s="8">
        <f t="shared" si="249"/>
        <v>6117.8637200736639</v>
      </c>
      <c r="F4369" s="8">
        <v>3820</v>
      </c>
      <c r="G4369" s="8">
        <v>1731</v>
      </c>
      <c r="H4369" s="8">
        <v>503</v>
      </c>
      <c r="I4369" s="8">
        <v>0</v>
      </c>
      <c r="J4369" s="8">
        <v>0</v>
      </c>
      <c r="K4369" s="8">
        <v>0</v>
      </c>
      <c r="L4369" s="8">
        <v>11407</v>
      </c>
      <c r="M4369" s="8">
        <f t="shared" si="247"/>
        <v>63.02209944751381</v>
      </c>
      <c r="N4369" s="8">
        <v>33</v>
      </c>
      <c r="O4369" s="8">
        <v>5</v>
      </c>
      <c r="P4369" s="8">
        <v>1</v>
      </c>
      <c r="Q4369" s="8">
        <v>63921</v>
      </c>
      <c r="R4369" s="8">
        <f t="shared" si="244"/>
        <v>353.15469613259671</v>
      </c>
      <c r="S4369" s="5">
        <v>1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1</v>
      </c>
      <c r="AA4369" s="5">
        <v>0</v>
      </c>
      <c r="AB4369" s="5">
        <v>0</v>
      </c>
      <c r="AC4369" s="5">
        <v>1</v>
      </c>
      <c r="AD4369" s="5">
        <v>0</v>
      </c>
      <c r="AE4369" s="8">
        <v>32370</v>
      </c>
      <c r="AF4369" s="5">
        <v>1</v>
      </c>
    </row>
    <row r="4370" spans="1:32" x14ac:dyDescent="0.25">
      <c r="A4370" s="2">
        <v>2008</v>
      </c>
      <c r="B4370" s="1" t="s">
        <v>30</v>
      </c>
      <c r="C4370" s="8">
        <v>45</v>
      </c>
      <c r="D4370" s="8">
        <v>2983</v>
      </c>
      <c r="E4370" s="8">
        <f t="shared" si="249"/>
        <v>5524.0740740740739</v>
      </c>
      <c r="F4370" s="8">
        <v>2891</v>
      </c>
      <c r="G4370" s="8">
        <v>325</v>
      </c>
      <c r="H4370" s="8">
        <v>157</v>
      </c>
      <c r="I4370" s="8">
        <v>0</v>
      </c>
      <c r="J4370" s="8">
        <v>0</v>
      </c>
      <c r="K4370" s="8">
        <v>0</v>
      </c>
      <c r="L4370" s="8">
        <v>3934</v>
      </c>
      <c r="M4370" s="8">
        <f t="shared" si="247"/>
        <v>87.422222222222217</v>
      </c>
      <c r="N4370" s="8">
        <v>13</v>
      </c>
      <c r="O4370" s="8">
        <v>2</v>
      </c>
      <c r="P4370" s="8">
        <v>2</v>
      </c>
      <c r="Q4370" s="8">
        <v>13825</v>
      </c>
      <c r="R4370" s="8">
        <f t="shared" ref="R4370:R4433" si="250">IF(C4370&gt;0,Q4370/C4370,0)</f>
        <v>307.22222222222223</v>
      </c>
      <c r="S4370" s="5">
        <v>1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1</v>
      </c>
      <c r="AA4370" s="5">
        <v>0</v>
      </c>
      <c r="AB4370" s="5">
        <v>0</v>
      </c>
      <c r="AC4370" s="5">
        <v>1</v>
      </c>
      <c r="AD4370" s="5">
        <v>0</v>
      </c>
      <c r="AE4370" s="8">
        <v>7048</v>
      </c>
      <c r="AF4370" s="5">
        <v>0</v>
      </c>
    </row>
    <row r="4371" spans="1:32" x14ac:dyDescent="0.25">
      <c r="A4371" s="2">
        <v>2008</v>
      </c>
      <c r="B4371" s="1" t="s">
        <v>30</v>
      </c>
      <c r="C4371" s="8">
        <v>40</v>
      </c>
      <c r="D4371" s="8">
        <v>2769</v>
      </c>
      <c r="E4371" s="8">
        <f t="shared" si="249"/>
        <v>5768.75</v>
      </c>
      <c r="F4371" s="8">
        <v>2509</v>
      </c>
      <c r="G4371" s="8">
        <v>261</v>
      </c>
      <c r="H4371" s="8">
        <v>102</v>
      </c>
      <c r="I4371" s="8">
        <v>0</v>
      </c>
      <c r="J4371" s="8">
        <v>0</v>
      </c>
      <c r="K4371" s="8">
        <v>0</v>
      </c>
      <c r="L4371" s="8">
        <v>2742</v>
      </c>
      <c r="M4371" s="8">
        <f t="shared" si="247"/>
        <v>68.55</v>
      </c>
      <c r="N4371" s="8">
        <v>7</v>
      </c>
      <c r="O4371" s="8">
        <v>1</v>
      </c>
      <c r="P4371" s="8">
        <v>0</v>
      </c>
      <c r="Q4371" s="8">
        <v>10356</v>
      </c>
      <c r="R4371" s="8">
        <f t="shared" si="250"/>
        <v>258.89999999999998</v>
      </c>
      <c r="S4371" s="5">
        <v>1</v>
      </c>
      <c r="T4371" s="5">
        <v>0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  <c r="Z4371" s="5">
        <v>1</v>
      </c>
      <c r="AA4371" s="5">
        <v>0</v>
      </c>
      <c r="AB4371" s="5">
        <v>0</v>
      </c>
      <c r="AC4371" s="5">
        <v>1</v>
      </c>
      <c r="AD4371" s="5">
        <v>0</v>
      </c>
      <c r="AE4371" s="8">
        <v>6036</v>
      </c>
      <c r="AF4371" s="5">
        <v>0</v>
      </c>
    </row>
    <row r="4372" spans="1:32" x14ac:dyDescent="0.25">
      <c r="A4372" s="2">
        <v>2008</v>
      </c>
      <c r="B4372" s="1" t="s">
        <v>30</v>
      </c>
      <c r="C4372" s="8">
        <v>161</v>
      </c>
      <c r="D4372" s="8">
        <v>15372</v>
      </c>
      <c r="E4372" s="8">
        <f t="shared" si="249"/>
        <v>7956.521739130435</v>
      </c>
      <c r="F4372" s="8">
        <v>1951</v>
      </c>
      <c r="G4372" s="8">
        <v>1278</v>
      </c>
      <c r="H4372" s="8">
        <v>354</v>
      </c>
      <c r="I4372" s="8">
        <v>0</v>
      </c>
      <c r="J4372" s="8">
        <v>0</v>
      </c>
      <c r="K4372" s="8">
        <v>0</v>
      </c>
      <c r="L4372" s="8">
        <v>9902</v>
      </c>
      <c r="M4372" s="8">
        <f t="shared" si="247"/>
        <v>61.503105590062113</v>
      </c>
      <c r="N4372" s="8">
        <v>24</v>
      </c>
      <c r="O4372" s="8">
        <v>3</v>
      </c>
      <c r="P4372" s="8">
        <v>2</v>
      </c>
      <c r="Q4372" s="8">
        <v>65040</v>
      </c>
      <c r="R4372" s="8">
        <f t="shared" si="250"/>
        <v>403.9751552795031</v>
      </c>
      <c r="S4372" s="5">
        <v>1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1</v>
      </c>
      <c r="AA4372" s="5">
        <v>0</v>
      </c>
      <c r="AB4372" s="5">
        <v>0</v>
      </c>
      <c r="AC4372" s="5">
        <v>1</v>
      </c>
      <c r="AD4372" s="5">
        <v>0</v>
      </c>
      <c r="AE4372" s="8">
        <v>39013</v>
      </c>
      <c r="AF4372" s="5">
        <v>1</v>
      </c>
    </row>
    <row r="4373" spans="1:32" x14ac:dyDescent="0.25">
      <c r="A4373" s="2">
        <v>2008</v>
      </c>
      <c r="B4373" s="1" t="s">
        <v>30</v>
      </c>
      <c r="C4373" s="8">
        <v>16</v>
      </c>
      <c r="D4373" s="8">
        <v>1112</v>
      </c>
      <c r="E4373" s="8">
        <f t="shared" si="249"/>
        <v>5791.666666666667</v>
      </c>
      <c r="F4373" s="8">
        <v>1452</v>
      </c>
      <c r="G4373" s="8">
        <v>0</v>
      </c>
      <c r="H4373" s="8">
        <v>0</v>
      </c>
      <c r="I4373" s="8">
        <v>0</v>
      </c>
      <c r="J4373" s="8">
        <v>0</v>
      </c>
      <c r="K4373" s="8">
        <v>0</v>
      </c>
      <c r="L4373" s="8">
        <v>298</v>
      </c>
      <c r="M4373" s="8">
        <f t="shared" si="247"/>
        <v>18.625</v>
      </c>
      <c r="N4373" s="8">
        <v>1</v>
      </c>
      <c r="O4373" s="8">
        <v>0</v>
      </c>
      <c r="P4373" s="8">
        <v>0</v>
      </c>
      <c r="Q4373" s="8">
        <v>2931</v>
      </c>
      <c r="R4373" s="8">
        <f t="shared" si="250"/>
        <v>183.1875</v>
      </c>
      <c r="S4373" s="5">
        <v>1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1</v>
      </c>
      <c r="AD4373" s="5">
        <v>0</v>
      </c>
      <c r="AE4373" s="8">
        <v>49</v>
      </c>
      <c r="AF4373" s="5">
        <v>1</v>
      </c>
    </row>
    <row r="4374" spans="1:32" x14ac:dyDescent="0.25">
      <c r="A4374" s="2">
        <v>2008</v>
      </c>
      <c r="B4374" s="1" t="s">
        <v>30</v>
      </c>
      <c r="C4374" s="8">
        <v>294</v>
      </c>
      <c r="D4374" s="8">
        <v>28324</v>
      </c>
      <c r="E4374" s="8">
        <f t="shared" si="249"/>
        <v>8028.3446712018131</v>
      </c>
      <c r="F4374" s="8">
        <v>5163</v>
      </c>
      <c r="G4374" s="8">
        <v>2203</v>
      </c>
      <c r="H4374" s="8">
        <v>588</v>
      </c>
      <c r="I4374" s="8">
        <v>0</v>
      </c>
      <c r="J4374" s="8">
        <v>0</v>
      </c>
      <c r="K4374" s="8">
        <v>0</v>
      </c>
      <c r="L4374" s="8">
        <v>12283</v>
      </c>
      <c r="M4374" s="8">
        <f t="shared" si="247"/>
        <v>41.778911564625851</v>
      </c>
      <c r="N4374" s="8">
        <v>37</v>
      </c>
      <c r="O4374" s="8">
        <v>5</v>
      </c>
      <c r="P4374" s="8">
        <v>3</v>
      </c>
      <c r="Q4374" s="8">
        <v>134038</v>
      </c>
      <c r="R4374" s="8">
        <f t="shared" si="250"/>
        <v>455.91156462585036</v>
      </c>
      <c r="S4374" s="5">
        <v>1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1</v>
      </c>
      <c r="AA4374" s="5">
        <v>0</v>
      </c>
      <c r="AB4374" s="5">
        <v>0</v>
      </c>
      <c r="AC4374" s="5">
        <v>1</v>
      </c>
      <c r="AD4374" s="5">
        <v>0</v>
      </c>
      <c r="AE4374" s="8">
        <v>57906</v>
      </c>
      <c r="AF4374" s="5">
        <v>1</v>
      </c>
    </row>
    <row r="4375" spans="1:32" x14ac:dyDescent="0.25">
      <c r="A4375" s="2">
        <v>2008</v>
      </c>
      <c r="B4375" s="1" t="s">
        <v>30</v>
      </c>
      <c r="C4375" s="8">
        <v>128</v>
      </c>
      <c r="D4375" s="8">
        <v>11787</v>
      </c>
      <c r="E4375" s="8">
        <f t="shared" si="249"/>
        <v>7673.828125</v>
      </c>
      <c r="F4375" s="8">
        <v>4851</v>
      </c>
      <c r="G4375" s="8">
        <v>1593</v>
      </c>
      <c r="H4375" s="8">
        <v>500</v>
      </c>
      <c r="I4375" s="8">
        <v>0</v>
      </c>
      <c r="J4375" s="8">
        <v>0</v>
      </c>
      <c r="K4375" s="8">
        <v>0</v>
      </c>
      <c r="L4375" s="8">
        <v>13865</v>
      </c>
      <c r="M4375" s="8">
        <f t="shared" si="247"/>
        <v>108.3203125</v>
      </c>
      <c r="N4375" s="8">
        <v>35</v>
      </c>
      <c r="O4375" s="8">
        <v>5</v>
      </c>
      <c r="P4375" s="8">
        <v>4</v>
      </c>
      <c r="Q4375" s="8">
        <v>89035</v>
      </c>
      <c r="R4375" s="8">
        <f t="shared" si="250"/>
        <v>695.5859375</v>
      </c>
      <c r="S4375" s="5">
        <v>1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1</v>
      </c>
      <c r="AA4375" s="5">
        <v>0</v>
      </c>
      <c r="AB4375" s="5">
        <v>0</v>
      </c>
      <c r="AC4375" s="5">
        <v>1</v>
      </c>
      <c r="AD4375" s="5">
        <v>0</v>
      </c>
      <c r="AE4375" s="8">
        <v>28157</v>
      </c>
      <c r="AF4375" s="5">
        <v>1</v>
      </c>
    </row>
    <row r="4376" spans="1:32" x14ac:dyDescent="0.25">
      <c r="A4376" s="2">
        <v>2008</v>
      </c>
      <c r="B4376" s="1" t="s">
        <v>30</v>
      </c>
      <c r="C4376" s="8">
        <v>23</v>
      </c>
      <c r="D4376" s="8">
        <v>2633</v>
      </c>
      <c r="E4376" s="8">
        <f t="shared" si="249"/>
        <v>9539.855072463768</v>
      </c>
      <c r="F4376" s="8">
        <v>1179</v>
      </c>
      <c r="G4376" s="8">
        <v>94</v>
      </c>
      <c r="H4376" s="8">
        <v>40</v>
      </c>
      <c r="I4376" s="8">
        <v>78</v>
      </c>
      <c r="J4376" s="8">
        <v>0</v>
      </c>
      <c r="K4376" s="8">
        <v>0</v>
      </c>
      <c r="L4376" s="8">
        <v>1538</v>
      </c>
      <c r="M4376" s="8">
        <f t="shared" si="247"/>
        <v>66.869565217391298</v>
      </c>
      <c r="N4376" s="8">
        <v>9</v>
      </c>
      <c r="O4376" s="8">
        <v>1</v>
      </c>
      <c r="P4376" s="8">
        <v>0</v>
      </c>
      <c r="Q4376" s="8">
        <v>4330</v>
      </c>
      <c r="R4376" s="8">
        <f t="shared" si="250"/>
        <v>188.2608695652174</v>
      </c>
      <c r="S4376" s="5">
        <v>1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1</v>
      </c>
      <c r="AA4376" s="5">
        <v>1</v>
      </c>
      <c r="AB4376" s="5">
        <v>0</v>
      </c>
      <c r="AC4376" s="5">
        <v>1</v>
      </c>
      <c r="AD4376" s="5">
        <v>0</v>
      </c>
      <c r="AE4376" s="8">
        <v>2841</v>
      </c>
      <c r="AF4376" s="5">
        <v>1</v>
      </c>
    </row>
    <row r="4377" spans="1:32" x14ac:dyDescent="0.25">
      <c r="A4377" s="2">
        <v>2008</v>
      </c>
      <c r="B4377" s="1" t="s">
        <v>30</v>
      </c>
      <c r="C4377" s="8">
        <v>14</v>
      </c>
      <c r="D4377" s="8">
        <v>679</v>
      </c>
      <c r="E4377" s="8">
        <f t="shared" si="249"/>
        <v>4041.6666666666665</v>
      </c>
      <c r="F4377" s="8">
        <v>916</v>
      </c>
      <c r="G4377" s="8">
        <v>171</v>
      </c>
      <c r="H4377" s="8">
        <v>50</v>
      </c>
      <c r="I4377" s="8">
        <v>359</v>
      </c>
      <c r="J4377" s="8">
        <v>0</v>
      </c>
      <c r="K4377" s="8">
        <v>0</v>
      </c>
      <c r="L4377" s="8">
        <v>2890</v>
      </c>
      <c r="M4377" s="8">
        <f t="shared" si="247"/>
        <v>206.42857142857142</v>
      </c>
      <c r="N4377" s="8">
        <v>14</v>
      </c>
      <c r="O4377" s="8">
        <v>3</v>
      </c>
      <c r="P4377" s="8">
        <v>0</v>
      </c>
      <c r="Q4377" s="8">
        <v>1516</v>
      </c>
      <c r="R4377" s="8">
        <f t="shared" si="250"/>
        <v>108.28571428571429</v>
      </c>
      <c r="S4377" s="5">
        <v>1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1</v>
      </c>
      <c r="AA4377" s="5">
        <v>1</v>
      </c>
      <c r="AB4377" s="5">
        <v>0</v>
      </c>
      <c r="AC4377" s="5">
        <v>1</v>
      </c>
      <c r="AD4377" s="5">
        <v>0</v>
      </c>
      <c r="AE4377" s="8">
        <v>2317</v>
      </c>
      <c r="AF4377" s="5">
        <v>1</v>
      </c>
    </row>
    <row r="4378" spans="1:32" x14ac:dyDescent="0.25">
      <c r="A4378" s="2">
        <v>2008</v>
      </c>
      <c r="B4378" s="1" t="s">
        <v>30</v>
      </c>
      <c r="C4378" s="8">
        <v>30</v>
      </c>
      <c r="D4378" s="8">
        <v>894</v>
      </c>
      <c r="E4378" s="8">
        <f t="shared" si="249"/>
        <v>2483.3333333333335</v>
      </c>
      <c r="F4378" s="8">
        <v>2377</v>
      </c>
      <c r="G4378" s="8">
        <v>109</v>
      </c>
      <c r="H4378" s="8">
        <v>80</v>
      </c>
      <c r="I4378" s="8">
        <v>0</v>
      </c>
      <c r="J4378" s="8">
        <v>0</v>
      </c>
      <c r="K4378" s="8">
        <v>0</v>
      </c>
      <c r="L4378" s="8">
        <v>3088</v>
      </c>
      <c r="M4378" s="8">
        <f t="shared" si="247"/>
        <v>102.93333333333334</v>
      </c>
      <c r="N4378" s="8">
        <v>14</v>
      </c>
      <c r="O4378" s="8">
        <v>4</v>
      </c>
      <c r="P4378" s="8">
        <v>1</v>
      </c>
      <c r="Q4378" s="8">
        <v>11753</v>
      </c>
      <c r="R4378" s="8">
        <f t="shared" si="250"/>
        <v>391.76666666666665</v>
      </c>
      <c r="S4378" s="5">
        <v>1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  <c r="Z4378" s="5">
        <v>1</v>
      </c>
      <c r="AA4378" s="5">
        <v>0</v>
      </c>
      <c r="AB4378" s="5">
        <v>0</v>
      </c>
      <c r="AC4378" s="5">
        <v>1</v>
      </c>
      <c r="AD4378" s="5">
        <v>0</v>
      </c>
      <c r="AE4378" s="8">
        <v>3052</v>
      </c>
      <c r="AF4378" s="5">
        <v>0</v>
      </c>
    </row>
    <row r="4379" spans="1:32" x14ac:dyDescent="0.25">
      <c r="A4379" s="2">
        <v>2008</v>
      </c>
      <c r="B4379" s="1" t="s">
        <v>36</v>
      </c>
      <c r="C4379" s="8">
        <v>3</v>
      </c>
      <c r="D4379" s="8">
        <v>144</v>
      </c>
      <c r="E4379" s="8">
        <v>4000</v>
      </c>
      <c r="F4379" s="8">
        <v>576</v>
      </c>
      <c r="G4379" s="8">
        <v>88</v>
      </c>
      <c r="H4379" s="8">
        <v>50</v>
      </c>
      <c r="I4379" s="8">
        <v>14</v>
      </c>
      <c r="J4379" s="8">
        <v>0</v>
      </c>
      <c r="K4379" s="8">
        <v>0</v>
      </c>
      <c r="L4379" s="8">
        <v>80</v>
      </c>
      <c r="M4379" s="8">
        <f t="shared" si="247"/>
        <v>26.666666666666668</v>
      </c>
      <c r="N4379" s="8">
        <v>1</v>
      </c>
      <c r="O4379" s="8">
        <v>0</v>
      </c>
      <c r="P4379" s="8">
        <v>0</v>
      </c>
      <c r="Q4379" s="8">
        <v>1239</v>
      </c>
      <c r="R4379" s="8">
        <f t="shared" si="250"/>
        <v>413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1</v>
      </c>
      <c r="AA4379" s="5">
        <v>1</v>
      </c>
      <c r="AB4379" s="5">
        <v>0</v>
      </c>
      <c r="AC4379" s="5">
        <v>0</v>
      </c>
      <c r="AD4379" s="5">
        <v>0</v>
      </c>
      <c r="AE4379" s="8">
        <v>3305</v>
      </c>
      <c r="AF4379" s="5">
        <v>1</v>
      </c>
    </row>
    <row r="4380" spans="1:32" x14ac:dyDescent="0.25">
      <c r="A4380" s="2">
        <v>2008</v>
      </c>
      <c r="B4380" s="1" t="s">
        <v>30</v>
      </c>
      <c r="C4380" s="8">
        <v>49</v>
      </c>
      <c r="D4380" s="8">
        <v>1485</v>
      </c>
      <c r="E4380" s="8">
        <f>IF(C4380&gt;0,D4380/C4380*1000/12,0)</f>
        <v>2525.5102040816328</v>
      </c>
      <c r="F4380" s="8">
        <v>2660</v>
      </c>
      <c r="G4380" s="8">
        <v>581</v>
      </c>
      <c r="H4380" s="8">
        <v>284</v>
      </c>
      <c r="I4380" s="8">
        <v>0</v>
      </c>
      <c r="J4380" s="8">
        <v>0</v>
      </c>
      <c r="K4380" s="8">
        <v>0</v>
      </c>
      <c r="L4380" s="8">
        <v>8046</v>
      </c>
      <c r="M4380" s="8">
        <f t="shared" si="247"/>
        <v>164.20408163265307</v>
      </c>
      <c r="N4380" s="8">
        <v>19</v>
      </c>
      <c r="O4380" s="8">
        <v>6</v>
      </c>
      <c r="P4380" s="8">
        <v>1</v>
      </c>
      <c r="Q4380" s="8">
        <v>16072</v>
      </c>
      <c r="R4380" s="8">
        <f t="shared" si="250"/>
        <v>328</v>
      </c>
      <c r="S4380" s="5">
        <v>1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1</v>
      </c>
      <c r="AA4380" s="5">
        <v>0</v>
      </c>
      <c r="AB4380" s="5">
        <v>0</v>
      </c>
      <c r="AC4380" s="5">
        <v>1</v>
      </c>
      <c r="AD4380" s="5">
        <v>0</v>
      </c>
      <c r="AE4380" s="8">
        <v>4762</v>
      </c>
      <c r="AF4380" s="5">
        <v>1</v>
      </c>
    </row>
    <row r="4381" spans="1:32" x14ac:dyDescent="0.25">
      <c r="A4381" s="2">
        <v>2008</v>
      </c>
      <c r="B4381" s="1" t="s">
        <v>29</v>
      </c>
      <c r="C4381" s="8">
        <v>12</v>
      </c>
      <c r="D4381" s="8">
        <v>186</v>
      </c>
      <c r="E4381" s="8">
        <v>1292</v>
      </c>
      <c r="F4381" s="8">
        <v>1022</v>
      </c>
      <c r="G4381" s="8">
        <v>59</v>
      </c>
      <c r="H4381" s="8">
        <v>49</v>
      </c>
      <c r="I4381" s="8">
        <v>0</v>
      </c>
      <c r="J4381" s="8">
        <v>0</v>
      </c>
      <c r="K4381" s="8">
        <v>0</v>
      </c>
      <c r="L4381" s="8">
        <v>310</v>
      </c>
      <c r="M4381" s="8">
        <f t="shared" si="247"/>
        <v>25.833333333333332</v>
      </c>
      <c r="N4381" s="8">
        <v>4</v>
      </c>
      <c r="O4381" s="8">
        <v>0</v>
      </c>
      <c r="P4381" s="8">
        <v>0</v>
      </c>
      <c r="Q4381" s="8">
        <v>701</v>
      </c>
      <c r="R4381" s="8">
        <f t="shared" si="250"/>
        <v>58.416666666666664</v>
      </c>
      <c r="S4381" s="5">
        <v>1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1</v>
      </c>
      <c r="AA4381" s="5">
        <v>0</v>
      </c>
      <c r="AB4381" s="5">
        <v>0</v>
      </c>
      <c r="AC4381" s="5">
        <v>1</v>
      </c>
      <c r="AD4381" s="5">
        <v>0</v>
      </c>
      <c r="AE4381" s="8">
        <v>1350</v>
      </c>
      <c r="AF4381" s="5">
        <v>1</v>
      </c>
    </row>
    <row r="4382" spans="1:32" x14ac:dyDescent="0.25">
      <c r="A4382" s="2">
        <v>2008</v>
      </c>
      <c r="B4382" s="1" t="s">
        <v>30</v>
      </c>
      <c r="C4382" s="8">
        <v>37</v>
      </c>
      <c r="D4382" s="8">
        <v>118</v>
      </c>
      <c r="E4382" s="8">
        <f t="shared" ref="E4382:E4397" si="251">IF(C4382&gt;0,D4382/C4382*1000/12,0)</f>
        <v>265.76576576576576</v>
      </c>
      <c r="F4382" s="8">
        <v>2510</v>
      </c>
      <c r="G4382" s="8">
        <v>3</v>
      </c>
      <c r="H4382" s="8">
        <v>0</v>
      </c>
      <c r="I4382" s="8">
        <v>0</v>
      </c>
      <c r="J4382" s="8">
        <v>0</v>
      </c>
      <c r="K4382" s="8">
        <v>0</v>
      </c>
      <c r="L4382" s="8">
        <v>837</v>
      </c>
      <c r="M4382" s="8">
        <f t="shared" si="247"/>
        <v>22.621621621621621</v>
      </c>
      <c r="N4382" s="8">
        <v>0</v>
      </c>
      <c r="O4382" s="8">
        <v>0</v>
      </c>
      <c r="P4382" s="8">
        <v>0</v>
      </c>
      <c r="Q4382" s="8">
        <v>108</v>
      </c>
      <c r="R4382" s="8">
        <f t="shared" si="250"/>
        <v>2.9189189189189189</v>
      </c>
      <c r="S4382" s="5">
        <v>1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1</v>
      </c>
      <c r="AA4382" s="5">
        <v>0</v>
      </c>
      <c r="AB4382" s="5">
        <v>0</v>
      </c>
      <c r="AC4382" s="5">
        <v>0</v>
      </c>
      <c r="AD4382" s="5">
        <v>0</v>
      </c>
      <c r="AE4382" s="8">
        <v>1151</v>
      </c>
      <c r="AF4382" s="5">
        <v>0</v>
      </c>
    </row>
    <row r="4383" spans="1:32" x14ac:dyDescent="0.25">
      <c r="A4383" s="2">
        <v>2008</v>
      </c>
      <c r="B4383" s="1" t="s">
        <v>30</v>
      </c>
      <c r="C4383" s="8">
        <v>73</v>
      </c>
      <c r="D4383" s="8">
        <v>4236</v>
      </c>
      <c r="E4383" s="8">
        <f t="shared" si="251"/>
        <v>4835.6164383561645</v>
      </c>
      <c r="F4383" s="8">
        <v>2173</v>
      </c>
      <c r="G4383" s="8">
        <v>602</v>
      </c>
      <c r="H4383" s="8">
        <v>246</v>
      </c>
      <c r="I4383" s="8">
        <v>0</v>
      </c>
      <c r="J4383" s="8">
        <v>0</v>
      </c>
      <c r="K4383" s="8">
        <v>0</v>
      </c>
      <c r="L4383" s="8">
        <v>6238</v>
      </c>
      <c r="M4383" s="8">
        <f t="shared" si="247"/>
        <v>85.452054794520549</v>
      </c>
      <c r="N4383" s="8">
        <v>17</v>
      </c>
      <c r="O4383" s="8">
        <v>4</v>
      </c>
      <c r="P4383" s="8">
        <v>0</v>
      </c>
      <c r="Q4383" s="8">
        <v>27757</v>
      </c>
      <c r="R4383" s="8">
        <f t="shared" si="250"/>
        <v>380.23287671232879</v>
      </c>
      <c r="S4383" s="5">
        <v>1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1</v>
      </c>
      <c r="AA4383" s="5">
        <v>0</v>
      </c>
      <c r="AB4383" s="5">
        <v>0</v>
      </c>
      <c r="AC4383" s="5">
        <v>1</v>
      </c>
      <c r="AD4383" s="5">
        <v>0</v>
      </c>
      <c r="AE4383" s="8">
        <v>15357</v>
      </c>
      <c r="AF4383" s="5">
        <v>1</v>
      </c>
    </row>
    <row r="4384" spans="1:32" x14ac:dyDescent="0.25">
      <c r="A4384" s="2">
        <v>2008</v>
      </c>
      <c r="B4384" s="1" t="s">
        <v>30</v>
      </c>
      <c r="C4384" s="8">
        <v>6</v>
      </c>
      <c r="D4384" s="8">
        <v>199</v>
      </c>
      <c r="E4384" s="8">
        <f t="shared" si="251"/>
        <v>2763.8888888888887</v>
      </c>
      <c r="F4384" s="8">
        <v>1043</v>
      </c>
      <c r="G4384" s="8">
        <v>50</v>
      </c>
      <c r="H4384" s="8">
        <v>29</v>
      </c>
      <c r="I4384" s="8">
        <v>0</v>
      </c>
      <c r="J4384" s="8">
        <v>0</v>
      </c>
      <c r="K4384" s="8">
        <v>0</v>
      </c>
      <c r="L4384" s="8">
        <v>530</v>
      </c>
      <c r="M4384" s="8">
        <f t="shared" si="247"/>
        <v>88.333333333333329</v>
      </c>
      <c r="N4384" s="8">
        <v>4</v>
      </c>
      <c r="O4384" s="8">
        <v>1</v>
      </c>
      <c r="P4384" s="8">
        <v>0</v>
      </c>
      <c r="Q4384" s="8">
        <v>2134</v>
      </c>
      <c r="R4384" s="8">
        <f t="shared" si="250"/>
        <v>355.66666666666669</v>
      </c>
      <c r="S4384" s="5">
        <v>1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1</v>
      </c>
      <c r="AA4384" s="5">
        <v>0</v>
      </c>
      <c r="AB4384" s="5">
        <v>0</v>
      </c>
      <c r="AC4384" s="5">
        <v>1</v>
      </c>
      <c r="AD4384" s="5">
        <v>0</v>
      </c>
      <c r="AE4384" s="8">
        <v>438</v>
      </c>
      <c r="AF4384" s="5">
        <v>1</v>
      </c>
    </row>
    <row r="4385" spans="1:32" x14ac:dyDescent="0.25">
      <c r="A4385" s="2">
        <v>2008</v>
      </c>
      <c r="B4385" s="1" t="s">
        <v>30</v>
      </c>
      <c r="C4385" s="8">
        <v>50</v>
      </c>
      <c r="D4385" s="8">
        <v>1815</v>
      </c>
      <c r="E4385" s="8">
        <f t="shared" si="251"/>
        <v>3025</v>
      </c>
      <c r="F4385" s="8">
        <v>3107</v>
      </c>
      <c r="G4385" s="8">
        <v>448</v>
      </c>
      <c r="H4385" s="8">
        <v>221</v>
      </c>
      <c r="I4385" s="8">
        <v>52</v>
      </c>
      <c r="J4385" s="8">
        <v>0</v>
      </c>
      <c r="K4385" s="8">
        <v>0</v>
      </c>
      <c r="L4385" s="8">
        <v>4046</v>
      </c>
      <c r="M4385" s="8">
        <f t="shared" si="247"/>
        <v>80.92</v>
      </c>
      <c r="N4385" s="8">
        <v>21</v>
      </c>
      <c r="O4385" s="8">
        <v>4</v>
      </c>
      <c r="P4385" s="8">
        <v>1</v>
      </c>
      <c r="Q4385" s="8">
        <v>21386</v>
      </c>
      <c r="R4385" s="8">
        <f t="shared" si="250"/>
        <v>427.72</v>
      </c>
      <c r="S4385" s="5">
        <v>1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1</v>
      </c>
      <c r="AA4385" s="5">
        <v>1</v>
      </c>
      <c r="AB4385" s="5">
        <v>0</v>
      </c>
      <c r="AC4385" s="5">
        <v>1</v>
      </c>
      <c r="AD4385" s="5">
        <v>0</v>
      </c>
      <c r="AE4385" s="8">
        <v>8120</v>
      </c>
      <c r="AF4385" s="5">
        <v>1</v>
      </c>
    </row>
    <row r="4386" spans="1:32" x14ac:dyDescent="0.25">
      <c r="A4386" s="2">
        <v>2008</v>
      </c>
      <c r="B4386" s="1" t="s">
        <v>30</v>
      </c>
      <c r="C4386" s="8">
        <v>98</v>
      </c>
      <c r="D4386" s="8">
        <v>3942</v>
      </c>
      <c r="E4386" s="8">
        <f t="shared" si="251"/>
        <v>3352.0408163265306</v>
      </c>
      <c r="F4386" s="8">
        <v>4584</v>
      </c>
      <c r="G4386" s="8">
        <v>462</v>
      </c>
      <c r="H4386" s="8">
        <v>292</v>
      </c>
      <c r="I4386" s="8">
        <v>0</v>
      </c>
      <c r="J4386" s="8">
        <v>0</v>
      </c>
      <c r="K4386" s="8">
        <v>0</v>
      </c>
      <c r="L4386" s="8">
        <v>9450</v>
      </c>
      <c r="M4386" s="8">
        <f t="shared" si="247"/>
        <v>96.428571428571431</v>
      </c>
      <c r="N4386" s="8">
        <v>26</v>
      </c>
      <c r="O4386" s="8">
        <v>8</v>
      </c>
      <c r="P4386" s="8">
        <v>1</v>
      </c>
      <c r="Q4386" s="8">
        <v>48374</v>
      </c>
      <c r="R4386" s="8">
        <f t="shared" si="250"/>
        <v>493.61224489795916</v>
      </c>
      <c r="S4386" s="5">
        <v>1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1</v>
      </c>
      <c r="AA4386" s="5">
        <v>0</v>
      </c>
      <c r="AB4386" s="5">
        <v>0</v>
      </c>
      <c r="AC4386" s="5">
        <v>1</v>
      </c>
      <c r="AD4386" s="5">
        <v>0</v>
      </c>
      <c r="AE4386" s="8">
        <v>15474</v>
      </c>
      <c r="AF4386" s="5">
        <v>1</v>
      </c>
    </row>
    <row r="4387" spans="1:32" x14ac:dyDescent="0.25">
      <c r="A4387" s="2">
        <v>2008</v>
      </c>
      <c r="B4387" s="1" t="s">
        <v>30</v>
      </c>
      <c r="C4387" s="8">
        <v>28</v>
      </c>
      <c r="D4387" s="8">
        <v>824</v>
      </c>
      <c r="E4387" s="8">
        <f t="shared" si="251"/>
        <v>2452.3809523809523</v>
      </c>
      <c r="F4387" s="8">
        <v>2275</v>
      </c>
      <c r="G4387" s="8">
        <v>246</v>
      </c>
      <c r="H4387" s="8">
        <v>180</v>
      </c>
      <c r="I4387" s="8">
        <v>0</v>
      </c>
      <c r="J4387" s="8">
        <v>0</v>
      </c>
      <c r="K4387" s="8">
        <v>0</v>
      </c>
      <c r="L4387" s="8">
        <v>1977</v>
      </c>
      <c r="M4387" s="8">
        <f t="shared" si="247"/>
        <v>70.607142857142861</v>
      </c>
      <c r="N4387" s="8">
        <v>13</v>
      </c>
      <c r="O4387" s="8">
        <v>2</v>
      </c>
      <c r="P4387" s="8">
        <v>1</v>
      </c>
      <c r="Q4387" s="8">
        <v>9099</v>
      </c>
      <c r="R4387" s="8">
        <f t="shared" si="250"/>
        <v>324.96428571428572</v>
      </c>
      <c r="S4387" s="5">
        <v>1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1</v>
      </c>
      <c r="AA4387" s="5">
        <v>0</v>
      </c>
      <c r="AB4387" s="5">
        <v>0</v>
      </c>
      <c r="AC4387" s="5">
        <v>1</v>
      </c>
      <c r="AD4387" s="5">
        <v>0</v>
      </c>
      <c r="AE4387" s="8">
        <v>4139</v>
      </c>
      <c r="AF4387" s="5">
        <v>1</v>
      </c>
    </row>
    <row r="4388" spans="1:32" x14ac:dyDescent="0.25">
      <c r="A4388" s="2">
        <v>2008</v>
      </c>
      <c r="B4388" s="1" t="s">
        <v>30</v>
      </c>
      <c r="C4388" s="8">
        <v>7</v>
      </c>
      <c r="D4388" s="8">
        <v>105</v>
      </c>
      <c r="E4388" s="8">
        <f t="shared" si="251"/>
        <v>1250</v>
      </c>
      <c r="F4388" s="8">
        <v>1804</v>
      </c>
      <c r="G4388" s="8">
        <v>0</v>
      </c>
      <c r="H4388" s="8">
        <v>0</v>
      </c>
      <c r="I4388" s="8">
        <v>26</v>
      </c>
      <c r="J4388" s="8">
        <v>0</v>
      </c>
      <c r="K4388" s="8">
        <v>0</v>
      </c>
      <c r="L4388" s="8">
        <v>1020</v>
      </c>
      <c r="M4388" s="8">
        <f t="shared" si="247"/>
        <v>145.71428571428572</v>
      </c>
      <c r="N4388" s="8">
        <v>12</v>
      </c>
      <c r="O4388" s="8">
        <v>4</v>
      </c>
      <c r="P4388" s="8">
        <v>0</v>
      </c>
      <c r="Q4388" s="8">
        <v>4037</v>
      </c>
      <c r="R4388" s="8">
        <f t="shared" si="250"/>
        <v>576.71428571428567</v>
      </c>
      <c r="S4388" s="5">
        <v>1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1</v>
      </c>
      <c r="AB4388" s="5">
        <v>0</v>
      </c>
      <c r="AC4388" s="5">
        <v>0</v>
      </c>
      <c r="AD4388" s="5">
        <v>0</v>
      </c>
      <c r="AE4388" s="8">
        <v>444</v>
      </c>
      <c r="AF4388" s="5">
        <v>0</v>
      </c>
    </row>
    <row r="4389" spans="1:32" x14ac:dyDescent="0.25">
      <c r="A4389" s="2">
        <v>2008</v>
      </c>
      <c r="B4389" s="1" t="s">
        <v>30</v>
      </c>
      <c r="C4389" s="8">
        <v>39</v>
      </c>
      <c r="D4389" s="8">
        <v>854</v>
      </c>
      <c r="E4389" s="8">
        <f t="shared" si="251"/>
        <v>1824.7863247863249</v>
      </c>
      <c r="F4389" s="8">
        <v>2005</v>
      </c>
      <c r="G4389" s="8">
        <v>527</v>
      </c>
      <c r="H4389" s="8">
        <v>255</v>
      </c>
      <c r="I4389" s="8">
        <v>0</v>
      </c>
      <c r="J4389" s="8">
        <v>0</v>
      </c>
      <c r="K4389" s="8">
        <v>0</v>
      </c>
      <c r="L4389" s="8">
        <v>1941</v>
      </c>
      <c r="M4389" s="8">
        <f t="shared" si="247"/>
        <v>49.769230769230766</v>
      </c>
      <c r="N4389" s="8">
        <v>10</v>
      </c>
      <c r="O4389" s="8">
        <v>3</v>
      </c>
      <c r="P4389" s="8">
        <v>0</v>
      </c>
      <c r="Q4389" s="8">
        <v>9248</v>
      </c>
      <c r="R4389" s="8">
        <f t="shared" si="250"/>
        <v>237.12820512820514</v>
      </c>
      <c r="S4389" s="5">
        <v>1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1</v>
      </c>
      <c r="AA4389" s="5">
        <v>0</v>
      </c>
      <c r="AB4389" s="5">
        <v>0</v>
      </c>
      <c r="AC4389" s="5">
        <v>1</v>
      </c>
      <c r="AD4389" s="5">
        <v>0</v>
      </c>
      <c r="AE4389" s="8">
        <v>6093</v>
      </c>
      <c r="AF4389" s="5">
        <v>1</v>
      </c>
    </row>
    <row r="4390" spans="1:32" x14ac:dyDescent="0.25">
      <c r="A4390" s="2">
        <v>2008</v>
      </c>
      <c r="B4390" s="1" t="s">
        <v>30</v>
      </c>
      <c r="C4390" s="8">
        <v>10</v>
      </c>
      <c r="D4390" s="8">
        <v>154</v>
      </c>
      <c r="E4390" s="8">
        <f t="shared" si="251"/>
        <v>1283.3333333333333</v>
      </c>
      <c r="F4390" s="8">
        <v>2230</v>
      </c>
      <c r="G4390" s="8">
        <v>30</v>
      </c>
      <c r="H4390" s="8">
        <v>17</v>
      </c>
      <c r="I4390" s="8">
        <v>0</v>
      </c>
      <c r="J4390" s="8">
        <v>0</v>
      </c>
      <c r="K4390" s="8">
        <v>0</v>
      </c>
      <c r="L4390" s="8">
        <v>2740</v>
      </c>
      <c r="M4390" s="8">
        <f t="shared" si="247"/>
        <v>274</v>
      </c>
      <c r="N4390" s="8">
        <v>14</v>
      </c>
      <c r="O4390" s="8">
        <v>3</v>
      </c>
      <c r="P4390" s="8">
        <v>1</v>
      </c>
      <c r="Q4390" s="8">
        <v>13025</v>
      </c>
      <c r="R4390" s="8">
        <f t="shared" si="250"/>
        <v>1302.5</v>
      </c>
      <c r="S4390" s="5">
        <v>1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1</v>
      </c>
      <c r="AA4390" s="5">
        <v>0</v>
      </c>
      <c r="AB4390" s="5">
        <v>0</v>
      </c>
      <c r="AC4390" s="5">
        <v>1</v>
      </c>
      <c r="AD4390" s="5">
        <v>0</v>
      </c>
      <c r="AE4390" s="8">
        <v>1168</v>
      </c>
      <c r="AF4390" s="5">
        <v>1</v>
      </c>
    </row>
    <row r="4391" spans="1:32" x14ac:dyDescent="0.25">
      <c r="A4391" s="2">
        <v>2008</v>
      </c>
      <c r="B4391" s="1" t="s">
        <v>30</v>
      </c>
      <c r="C4391" s="8">
        <v>31</v>
      </c>
      <c r="D4391" s="8">
        <v>1136</v>
      </c>
      <c r="E4391" s="8">
        <f t="shared" si="251"/>
        <v>3053.7634408602153</v>
      </c>
      <c r="F4391" s="8">
        <v>1652</v>
      </c>
      <c r="G4391" s="8">
        <v>279</v>
      </c>
      <c r="H4391" s="8">
        <v>140</v>
      </c>
      <c r="I4391" s="8">
        <v>0</v>
      </c>
      <c r="J4391" s="8">
        <v>0</v>
      </c>
      <c r="K4391" s="8">
        <v>0</v>
      </c>
      <c r="L4391" s="8">
        <v>2270</v>
      </c>
      <c r="M4391" s="8">
        <f t="shared" si="247"/>
        <v>73.225806451612897</v>
      </c>
      <c r="N4391" s="8">
        <v>11</v>
      </c>
      <c r="O4391" s="8">
        <v>5</v>
      </c>
      <c r="P4391" s="8">
        <v>0</v>
      </c>
      <c r="Q4391" s="8">
        <v>7028</v>
      </c>
      <c r="R4391" s="8">
        <f t="shared" si="250"/>
        <v>226.70967741935485</v>
      </c>
      <c r="S4391" s="5">
        <v>1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1</v>
      </c>
      <c r="AA4391" s="5">
        <v>0</v>
      </c>
      <c r="AB4391" s="5">
        <v>0</v>
      </c>
      <c r="AC4391" s="5">
        <v>1</v>
      </c>
      <c r="AD4391" s="5">
        <v>0</v>
      </c>
      <c r="AE4391" s="8">
        <v>4560</v>
      </c>
      <c r="AF4391" s="5">
        <v>0</v>
      </c>
    </row>
    <row r="4392" spans="1:32" x14ac:dyDescent="0.25">
      <c r="A4392" s="2">
        <v>2008</v>
      </c>
      <c r="B4392" s="1" t="s">
        <v>30</v>
      </c>
      <c r="C4392" s="8">
        <v>33</v>
      </c>
      <c r="D4392" s="8">
        <v>1326</v>
      </c>
      <c r="E4392" s="8">
        <f t="shared" si="251"/>
        <v>3348.484848484848</v>
      </c>
      <c r="F4392" s="8">
        <v>2392</v>
      </c>
      <c r="G4392" s="8">
        <v>83</v>
      </c>
      <c r="H4392" s="8">
        <v>41</v>
      </c>
      <c r="I4392" s="8">
        <v>0</v>
      </c>
      <c r="J4392" s="8">
        <v>0</v>
      </c>
      <c r="K4392" s="8">
        <v>0</v>
      </c>
      <c r="L4392" s="8">
        <v>3400</v>
      </c>
      <c r="M4392" s="8">
        <f t="shared" si="247"/>
        <v>103.03030303030303</v>
      </c>
      <c r="N4392" s="8">
        <v>8</v>
      </c>
      <c r="O4392" s="8">
        <v>6</v>
      </c>
      <c r="P4392" s="8">
        <v>0</v>
      </c>
      <c r="Q4392" s="8">
        <v>5218</v>
      </c>
      <c r="R4392" s="8">
        <f t="shared" si="250"/>
        <v>158.12121212121212</v>
      </c>
      <c r="S4392" s="5">
        <v>1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1</v>
      </c>
      <c r="AA4392" s="5">
        <v>0</v>
      </c>
      <c r="AB4392" s="5">
        <v>0</v>
      </c>
      <c r="AC4392" s="5">
        <v>0</v>
      </c>
      <c r="AD4392" s="5">
        <v>0</v>
      </c>
      <c r="AE4392" s="8">
        <v>1144</v>
      </c>
      <c r="AF4392" s="5">
        <v>0</v>
      </c>
    </row>
    <row r="4393" spans="1:32" x14ac:dyDescent="0.25">
      <c r="A4393" s="2">
        <v>2008</v>
      </c>
      <c r="B4393" s="1" t="s">
        <v>30</v>
      </c>
      <c r="C4393" s="8">
        <v>108</v>
      </c>
      <c r="D4393" s="8">
        <v>3535</v>
      </c>
      <c r="E4393" s="8">
        <f t="shared" si="251"/>
        <v>2727.6234567901233</v>
      </c>
      <c r="F4393" s="8">
        <v>3637</v>
      </c>
      <c r="G4393" s="8">
        <v>655</v>
      </c>
      <c r="H4393" s="8">
        <v>261</v>
      </c>
      <c r="I4393" s="8">
        <v>0</v>
      </c>
      <c r="J4393" s="8">
        <v>0</v>
      </c>
      <c r="K4393" s="8">
        <v>0</v>
      </c>
      <c r="L4393" s="8">
        <v>6150</v>
      </c>
      <c r="M4393" s="8">
        <f t="shared" si="247"/>
        <v>56.944444444444443</v>
      </c>
      <c r="N4393" s="8">
        <v>14</v>
      </c>
      <c r="O4393" s="8">
        <v>7</v>
      </c>
      <c r="P4393" s="8">
        <v>3</v>
      </c>
      <c r="Q4393" s="8">
        <v>34987</v>
      </c>
      <c r="R4393" s="8">
        <f t="shared" si="250"/>
        <v>323.9537037037037</v>
      </c>
      <c r="S4393" s="5">
        <v>1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1</v>
      </c>
      <c r="AA4393" s="5">
        <v>0</v>
      </c>
      <c r="AB4393" s="5">
        <v>0</v>
      </c>
      <c r="AC4393" s="5">
        <v>1</v>
      </c>
      <c r="AD4393" s="5">
        <v>0</v>
      </c>
      <c r="AE4393" s="8">
        <v>13577</v>
      </c>
      <c r="AF4393" s="5">
        <v>1</v>
      </c>
    </row>
    <row r="4394" spans="1:32" x14ac:dyDescent="0.25">
      <c r="A4394" s="2">
        <v>2008</v>
      </c>
      <c r="B4394" s="1" t="s">
        <v>29</v>
      </c>
      <c r="C4394" s="8">
        <v>194</v>
      </c>
      <c r="D4394" s="8">
        <v>6063</v>
      </c>
      <c r="E4394" s="8">
        <f t="shared" si="251"/>
        <v>2604.3814432989689</v>
      </c>
      <c r="F4394" s="8">
        <v>13537</v>
      </c>
      <c r="G4394" s="8">
        <v>103</v>
      </c>
      <c r="H4394" s="8">
        <v>51</v>
      </c>
      <c r="I4394" s="8">
        <v>0</v>
      </c>
      <c r="J4394" s="8">
        <v>0</v>
      </c>
      <c r="K4394" s="8">
        <v>0</v>
      </c>
      <c r="L4394" s="8">
        <v>26323</v>
      </c>
      <c r="M4394" s="8">
        <f t="shared" si="247"/>
        <v>135.68556701030928</v>
      </c>
      <c r="N4394" s="8">
        <v>76</v>
      </c>
      <c r="O4394" s="8">
        <v>29</v>
      </c>
      <c r="P4394" s="8">
        <v>0</v>
      </c>
      <c r="Q4394" s="8">
        <v>520358</v>
      </c>
      <c r="R4394" s="8">
        <f t="shared" si="250"/>
        <v>2682.2577319587631</v>
      </c>
      <c r="S4394" s="5">
        <v>1</v>
      </c>
      <c r="T4394" s="5">
        <v>1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1</v>
      </c>
      <c r="AA4394" s="5">
        <v>0</v>
      </c>
      <c r="AB4394" s="5">
        <v>0</v>
      </c>
      <c r="AC4394" s="5">
        <v>1</v>
      </c>
      <c r="AD4394" s="5">
        <v>0</v>
      </c>
      <c r="AE4394" s="8">
        <v>143387</v>
      </c>
      <c r="AF4394" s="5">
        <v>0</v>
      </c>
    </row>
    <row r="4395" spans="1:32" x14ac:dyDescent="0.25">
      <c r="A4395" s="2">
        <v>2008</v>
      </c>
      <c r="B4395" s="1" t="s">
        <v>29</v>
      </c>
      <c r="C4395" s="8">
        <v>309</v>
      </c>
      <c r="D4395" s="8">
        <v>16183</v>
      </c>
      <c r="E4395" s="8">
        <f t="shared" si="251"/>
        <v>4364.3473570658034</v>
      </c>
      <c r="F4395" s="8">
        <v>14683</v>
      </c>
      <c r="G4395" s="8">
        <v>0</v>
      </c>
      <c r="H4395" s="8">
        <v>0</v>
      </c>
      <c r="I4395" s="8">
        <v>0</v>
      </c>
      <c r="J4395" s="8">
        <v>0</v>
      </c>
      <c r="K4395" s="8">
        <v>0</v>
      </c>
      <c r="L4395" s="8">
        <v>31091</v>
      </c>
      <c r="M4395" s="8">
        <f t="shared" si="247"/>
        <v>100.61812297734627</v>
      </c>
      <c r="N4395" s="8">
        <v>65</v>
      </c>
      <c r="O4395" s="8">
        <v>39</v>
      </c>
      <c r="P4395" s="8">
        <v>0</v>
      </c>
      <c r="Q4395" s="8">
        <v>586119</v>
      </c>
      <c r="R4395" s="8">
        <f t="shared" si="250"/>
        <v>1896.8252427184466</v>
      </c>
      <c r="S4395" s="5">
        <v>1</v>
      </c>
      <c r="T4395" s="5">
        <v>1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  <c r="Z4395" s="5">
        <v>0</v>
      </c>
      <c r="AA4395" s="5">
        <v>0</v>
      </c>
      <c r="AB4395" s="5">
        <v>0</v>
      </c>
      <c r="AC4395" s="5">
        <v>0</v>
      </c>
      <c r="AD4395" s="5">
        <v>0</v>
      </c>
      <c r="AE4395" s="8">
        <v>128156</v>
      </c>
      <c r="AF4395" s="5">
        <v>1</v>
      </c>
    </row>
    <row r="4396" spans="1:32" x14ac:dyDescent="0.25">
      <c r="A4396" s="2">
        <v>2008</v>
      </c>
      <c r="B4396" s="1" t="s">
        <v>29</v>
      </c>
      <c r="C4396" s="8">
        <v>4</v>
      </c>
      <c r="D4396" s="8">
        <v>40</v>
      </c>
      <c r="E4396" s="8">
        <f t="shared" si="251"/>
        <v>833.33333333333337</v>
      </c>
      <c r="F4396" s="8">
        <v>0</v>
      </c>
      <c r="G4396" s="8">
        <v>0</v>
      </c>
      <c r="H4396" s="8">
        <v>0</v>
      </c>
      <c r="I4396" s="8">
        <v>0</v>
      </c>
      <c r="J4396" s="8">
        <v>0</v>
      </c>
      <c r="K4396" s="8">
        <v>0</v>
      </c>
      <c r="L4396" s="8">
        <v>280</v>
      </c>
      <c r="M4396" s="8">
        <f t="shared" si="247"/>
        <v>70</v>
      </c>
      <c r="N4396" s="8">
        <v>1</v>
      </c>
      <c r="O4396" s="8">
        <v>1</v>
      </c>
      <c r="P4396" s="8">
        <v>0</v>
      </c>
      <c r="Q4396" s="8">
        <v>600</v>
      </c>
      <c r="R4396" s="8">
        <f t="shared" si="250"/>
        <v>150</v>
      </c>
      <c r="S4396" s="5">
        <v>1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0</v>
      </c>
      <c r="AD4396" s="5">
        <v>0</v>
      </c>
      <c r="AE4396" s="8">
        <v>443</v>
      </c>
      <c r="AF4396" s="5">
        <v>1</v>
      </c>
    </row>
    <row r="4397" spans="1:32" x14ac:dyDescent="0.25">
      <c r="A4397" s="2">
        <v>2008</v>
      </c>
      <c r="B4397" s="1" t="s">
        <v>37</v>
      </c>
      <c r="C4397" s="8">
        <v>7</v>
      </c>
      <c r="D4397" s="8">
        <v>156</v>
      </c>
      <c r="E4397" s="8">
        <f t="shared" si="251"/>
        <v>1857.1428571428571</v>
      </c>
      <c r="F4397" s="8">
        <v>24</v>
      </c>
      <c r="G4397" s="8">
        <v>0</v>
      </c>
      <c r="H4397" s="8">
        <v>0</v>
      </c>
      <c r="I4397" s="8">
        <v>0</v>
      </c>
      <c r="J4397" s="8">
        <v>0</v>
      </c>
      <c r="K4397" s="8">
        <v>0</v>
      </c>
      <c r="L4397" s="8">
        <v>210</v>
      </c>
      <c r="M4397" s="8">
        <f t="shared" si="247"/>
        <v>30</v>
      </c>
      <c r="N4397" s="8">
        <v>2</v>
      </c>
      <c r="O4397" s="8">
        <v>0</v>
      </c>
      <c r="P4397" s="8">
        <v>0</v>
      </c>
      <c r="Q4397" s="8">
        <v>1303</v>
      </c>
      <c r="R4397" s="8">
        <f t="shared" si="250"/>
        <v>186.14285714285714</v>
      </c>
      <c r="S4397" s="5">
        <v>0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0</v>
      </c>
      <c r="AC4397" s="5">
        <v>0</v>
      </c>
      <c r="AD4397" s="5">
        <v>0</v>
      </c>
      <c r="AE4397" s="8">
        <v>215</v>
      </c>
      <c r="AF4397" s="5">
        <v>0</v>
      </c>
    </row>
    <row r="4398" spans="1:32" x14ac:dyDescent="0.25">
      <c r="A4398" s="2">
        <v>2008</v>
      </c>
      <c r="B4398" s="1" t="s">
        <v>36</v>
      </c>
      <c r="C4398" s="8">
        <v>30</v>
      </c>
      <c r="D4398" s="8">
        <v>3286</v>
      </c>
      <c r="E4398" s="8">
        <f>IF(C4398&gt;0,D4398/C4398*1000/12,0)</f>
        <v>9127.7777777777774</v>
      </c>
      <c r="F4398" s="8">
        <v>4150</v>
      </c>
      <c r="G4398" s="8">
        <v>0</v>
      </c>
      <c r="H4398" s="8">
        <v>0</v>
      </c>
      <c r="I4398" s="8">
        <v>0</v>
      </c>
      <c r="J4398" s="8">
        <v>0</v>
      </c>
      <c r="K4398" s="8">
        <v>0</v>
      </c>
      <c r="L4398" s="8">
        <v>1315</v>
      </c>
      <c r="M4398" s="8">
        <f t="shared" si="247"/>
        <v>43.833333333333336</v>
      </c>
      <c r="N4398" s="8">
        <v>8</v>
      </c>
      <c r="O4398" s="8">
        <v>0</v>
      </c>
      <c r="P4398" s="8">
        <v>0</v>
      </c>
      <c r="Q4398" s="8">
        <v>109142</v>
      </c>
      <c r="R4398" s="8">
        <f t="shared" si="250"/>
        <v>3638.0666666666666</v>
      </c>
      <c r="S4398" s="5">
        <v>1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0</v>
      </c>
      <c r="AD4398" s="5">
        <v>0</v>
      </c>
      <c r="AE4398" s="8">
        <v>7318</v>
      </c>
      <c r="AF4398" s="5">
        <v>1</v>
      </c>
    </row>
    <row r="4399" spans="1:32" x14ac:dyDescent="0.25">
      <c r="A4399" s="2">
        <v>2008</v>
      </c>
      <c r="B4399" s="1" t="s">
        <v>36</v>
      </c>
      <c r="C4399" s="8">
        <v>336</v>
      </c>
      <c r="D4399" s="8">
        <v>43524</v>
      </c>
      <c r="E4399" s="8">
        <f t="shared" ref="E4399:E4409" si="252">IF(C4399&gt;0,D4399/C4399*1000/12,0)</f>
        <v>10794.642857142857</v>
      </c>
      <c r="F4399" s="8">
        <v>6157</v>
      </c>
      <c r="G4399" s="8">
        <v>3192</v>
      </c>
      <c r="H4399" s="8">
        <v>1383</v>
      </c>
      <c r="I4399" s="8">
        <v>0</v>
      </c>
      <c r="J4399" s="8">
        <v>0</v>
      </c>
      <c r="K4399" s="8">
        <v>0</v>
      </c>
      <c r="L4399" s="8">
        <v>18729</v>
      </c>
      <c r="M4399" s="8">
        <f t="shared" si="247"/>
        <v>55.741071428571431</v>
      </c>
      <c r="N4399" s="8">
        <v>55</v>
      </c>
      <c r="O4399" s="8">
        <v>4</v>
      </c>
      <c r="P4399" s="8">
        <v>6</v>
      </c>
      <c r="Q4399" s="8">
        <v>214944</v>
      </c>
      <c r="R4399" s="8">
        <f t="shared" si="250"/>
        <v>639.71428571428567</v>
      </c>
      <c r="S4399" s="5">
        <v>1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1</v>
      </c>
      <c r="AA4399" s="5">
        <v>0</v>
      </c>
      <c r="AB4399" s="5">
        <v>0</v>
      </c>
      <c r="AC4399" s="5">
        <v>1</v>
      </c>
      <c r="AD4399" s="5">
        <v>0</v>
      </c>
      <c r="AE4399" s="8">
        <v>81561</v>
      </c>
      <c r="AF4399" s="5">
        <v>0</v>
      </c>
    </row>
    <row r="4400" spans="1:32" x14ac:dyDescent="0.25">
      <c r="A4400" s="2">
        <v>2008</v>
      </c>
      <c r="B4400" s="1" t="s">
        <v>36</v>
      </c>
      <c r="C4400" s="8">
        <v>204</v>
      </c>
      <c r="D4400" s="8">
        <v>22280</v>
      </c>
      <c r="E4400" s="8">
        <f t="shared" si="252"/>
        <v>9101.3071895424837</v>
      </c>
      <c r="F4400" s="8">
        <v>2942</v>
      </c>
      <c r="G4400" s="8">
        <v>824</v>
      </c>
      <c r="H4400" s="8">
        <v>340</v>
      </c>
      <c r="I4400" s="8">
        <v>184</v>
      </c>
      <c r="J4400" s="8">
        <v>0</v>
      </c>
      <c r="K4400" s="8">
        <v>0</v>
      </c>
      <c r="L4400" s="8">
        <v>11311</v>
      </c>
      <c r="M4400" s="8">
        <f t="shared" si="247"/>
        <v>55.446078431372548</v>
      </c>
      <c r="N4400" s="8">
        <v>22</v>
      </c>
      <c r="O4400" s="8">
        <v>3</v>
      </c>
      <c r="P4400" s="8">
        <v>2</v>
      </c>
      <c r="Q4400" s="8">
        <v>45323</v>
      </c>
      <c r="R4400" s="8">
        <f t="shared" si="250"/>
        <v>222.17156862745097</v>
      </c>
      <c r="S4400" s="5">
        <v>1</v>
      </c>
      <c r="T4400" s="5">
        <v>0</v>
      </c>
      <c r="U4400" s="5">
        <v>1</v>
      </c>
      <c r="V4400" s="5">
        <v>0</v>
      </c>
      <c r="W4400" s="5">
        <v>1</v>
      </c>
      <c r="X4400" s="5">
        <v>0</v>
      </c>
      <c r="Y4400" s="5">
        <v>0</v>
      </c>
      <c r="Z4400" s="5">
        <v>1</v>
      </c>
      <c r="AA4400" s="5">
        <v>1</v>
      </c>
      <c r="AB4400" s="5">
        <v>0</v>
      </c>
      <c r="AC4400" s="5">
        <v>1</v>
      </c>
      <c r="AD4400" s="5">
        <v>0</v>
      </c>
      <c r="AE4400" s="8">
        <v>30606</v>
      </c>
      <c r="AF4400" s="5">
        <v>1</v>
      </c>
    </row>
    <row r="4401" spans="1:32" x14ac:dyDescent="0.25">
      <c r="A4401" s="2">
        <v>2008</v>
      </c>
      <c r="B4401" s="1" t="s">
        <v>36</v>
      </c>
      <c r="C4401" s="8">
        <v>70</v>
      </c>
      <c r="D4401" s="8">
        <v>9561</v>
      </c>
      <c r="E4401" s="8">
        <f t="shared" si="252"/>
        <v>11382.142857142857</v>
      </c>
      <c r="F4401" s="8">
        <v>9</v>
      </c>
      <c r="G4401" s="8">
        <v>0</v>
      </c>
      <c r="H4401" s="8">
        <v>0</v>
      </c>
      <c r="I4401" s="8">
        <v>0</v>
      </c>
      <c r="J4401" s="8">
        <v>0</v>
      </c>
      <c r="K4401" s="8">
        <v>0</v>
      </c>
      <c r="L4401" s="8">
        <v>3698</v>
      </c>
      <c r="M4401" s="8">
        <f t="shared" si="247"/>
        <v>52.828571428571429</v>
      </c>
      <c r="N4401" s="8">
        <v>7</v>
      </c>
      <c r="O4401" s="8">
        <v>0</v>
      </c>
      <c r="P4401" s="8">
        <v>0</v>
      </c>
      <c r="Q4401" s="8">
        <v>29137</v>
      </c>
      <c r="R4401" s="8">
        <f t="shared" si="250"/>
        <v>416.24285714285713</v>
      </c>
      <c r="S4401" s="5">
        <v>0</v>
      </c>
      <c r="T4401" s="5">
        <v>0</v>
      </c>
      <c r="U4401" s="5">
        <v>0</v>
      </c>
      <c r="V4401" s="5">
        <v>0</v>
      </c>
      <c r="W4401" s="5">
        <v>1</v>
      </c>
      <c r="X4401" s="5">
        <v>0</v>
      </c>
      <c r="Y4401" s="5">
        <v>0</v>
      </c>
      <c r="Z4401" s="5">
        <v>0</v>
      </c>
      <c r="AA4401" s="5">
        <v>0</v>
      </c>
      <c r="AB4401" s="5">
        <v>0</v>
      </c>
      <c r="AC4401" s="5">
        <v>0</v>
      </c>
      <c r="AD4401" s="5">
        <v>0</v>
      </c>
      <c r="AE4401" s="8">
        <v>30323</v>
      </c>
      <c r="AF4401" s="5">
        <v>1</v>
      </c>
    </row>
    <row r="4402" spans="1:32" x14ac:dyDescent="0.25">
      <c r="A4402" s="2">
        <v>2008</v>
      </c>
      <c r="B4402" s="1" t="s">
        <v>31</v>
      </c>
      <c r="C4402" s="8">
        <v>64</v>
      </c>
      <c r="D4402" s="8">
        <v>9319</v>
      </c>
      <c r="E4402" s="8">
        <f t="shared" si="252"/>
        <v>12134.114583333334</v>
      </c>
      <c r="F4402" s="8">
        <v>2</v>
      </c>
      <c r="G4402" s="8">
        <v>6</v>
      </c>
      <c r="H4402" s="8">
        <v>0</v>
      </c>
      <c r="I4402" s="8">
        <v>0</v>
      </c>
      <c r="J4402" s="8">
        <v>0</v>
      </c>
      <c r="K4402" s="8">
        <v>0</v>
      </c>
      <c r="L4402" s="8">
        <v>1928</v>
      </c>
      <c r="M4402" s="8">
        <f t="shared" si="247"/>
        <v>30.125</v>
      </c>
      <c r="N4402" s="8">
        <v>2</v>
      </c>
      <c r="O4402" s="8">
        <v>0</v>
      </c>
      <c r="P4402" s="8">
        <v>0</v>
      </c>
      <c r="Q4402" s="8">
        <v>44473</v>
      </c>
      <c r="R4402" s="8">
        <f t="shared" si="250"/>
        <v>694.890625</v>
      </c>
      <c r="S4402" s="5">
        <v>0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1</v>
      </c>
      <c r="AA4402" s="5">
        <v>0</v>
      </c>
      <c r="AB4402" s="5">
        <v>0</v>
      </c>
      <c r="AC4402" s="5">
        <v>0</v>
      </c>
      <c r="AD4402" s="5">
        <v>0</v>
      </c>
      <c r="AE4402" s="8">
        <v>16013</v>
      </c>
      <c r="AF4402" s="5">
        <v>1</v>
      </c>
    </row>
    <row r="4403" spans="1:32" x14ac:dyDescent="0.25">
      <c r="A4403" s="2">
        <v>2008</v>
      </c>
      <c r="B4403" s="1" t="s">
        <v>31</v>
      </c>
      <c r="C4403" s="8">
        <v>10</v>
      </c>
      <c r="D4403" s="8">
        <v>571</v>
      </c>
      <c r="E4403" s="8">
        <f t="shared" si="252"/>
        <v>4758.333333333333</v>
      </c>
      <c r="F4403" s="8">
        <v>342</v>
      </c>
      <c r="G4403" s="8">
        <v>0</v>
      </c>
      <c r="H4403" s="8">
        <v>0</v>
      </c>
      <c r="I4403" s="8">
        <v>0</v>
      </c>
      <c r="J4403" s="8">
        <v>0</v>
      </c>
      <c r="K4403" s="8">
        <v>0</v>
      </c>
      <c r="L4403" s="8">
        <v>855</v>
      </c>
      <c r="M4403" s="8">
        <f t="shared" si="247"/>
        <v>85.5</v>
      </c>
      <c r="N4403" s="8">
        <v>0</v>
      </c>
      <c r="O4403" s="8">
        <v>0</v>
      </c>
      <c r="P4403" s="8">
        <v>0</v>
      </c>
      <c r="Q4403" s="8">
        <v>18190</v>
      </c>
      <c r="R4403" s="8">
        <f t="shared" si="250"/>
        <v>1819</v>
      </c>
      <c r="S4403" s="5">
        <v>0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0</v>
      </c>
      <c r="AD4403" s="5">
        <v>0</v>
      </c>
      <c r="AE4403" s="8">
        <v>542</v>
      </c>
      <c r="AF4403" s="5">
        <v>1</v>
      </c>
    </row>
    <row r="4404" spans="1:32" x14ac:dyDescent="0.25">
      <c r="A4404" s="2">
        <v>2008</v>
      </c>
      <c r="B4404" s="1" t="s">
        <v>29</v>
      </c>
      <c r="C4404" s="8">
        <v>63</v>
      </c>
      <c r="D4404" s="8">
        <v>13465</v>
      </c>
      <c r="E4404" s="8">
        <f t="shared" si="252"/>
        <v>17810.846560846559</v>
      </c>
      <c r="F4404" s="8">
        <v>2285</v>
      </c>
      <c r="G4404" s="8">
        <v>641</v>
      </c>
      <c r="H4404" s="8">
        <v>256</v>
      </c>
      <c r="I4404" s="8">
        <v>0</v>
      </c>
      <c r="J4404" s="8">
        <v>0</v>
      </c>
      <c r="K4404" s="8">
        <v>0</v>
      </c>
      <c r="L4404" s="8">
        <v>6526</v>
      </c>
      <c r="M4404" s="8">
        <f t="shared" si="247"/>
        <v>103.58730158730158</v>
      </c>
      <c r="N4404" s="8">
        <v>26</v>
      </c>
      <c r="O4404" s="8">
        <v>5</v>
      </c>
      <c r="P4404" s="8">
        <v>3</v>
      </c>
      <c r="Q4404" s="8">
        <v>262335</v>
      </c>
      <c r="R4404" s="8">
        <f t="shared" si="250"/>
        <v>4164.0476190476193</v>
      </c>
      <c r="S4404" s="5">
        <v>1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1</v>
      </c>
      <c r="AA4404" s="5">
        <v>0</v>
      </c>
      <c r="AB4404" s="5">
        <v>0</v>
      </c>
      <c r="AC4404" s="5">
        <v>1</v>
      </c>
      <c r="AD4404" s="5">
        <v>0</v>
      </c>
      <c r="AE4404" s="8">
        <v>51583</v>
      </c>
      <c r="AF4404" s="5">
        <v>0</v>
      </c>
    </row>
    <row r="4405" spans="1:32" x14ac:dyDescent="0.25">
      <c r="A4405" s="2">
        <v>2008</v>
      </c>
      <c r="B4405" s="1" t="s">
        <v>29</v>
      </c>
      <c r="C4405" s="8">
        <v>97</v>
      </c>
      <c r="D4405" s="8">
        <v>8252</v>
      </c>
      <c r="E4405" s="8">
        <f t="shared" si="252"/>
        <v>7089.3470790378005</v>
      </c>
      <c r="F4405" s="8">
        <v>1408</v>
      </c>
      <c r="G4405" s="8">
        <v>215</v>
      </c>
      <c r="H4405" s="8">
        <v>162</v>
      </c>
      <c r="I4405" s="8">
        <v>0</v>
      </c>
      <c r="J4405" s="8">
        <v>0</v>
      </c>
      <c r="K4405" s="8">
        <v>0</v>
      </c>
      <c r="L4405" s="8">
        <v>1284</v>
      </c>
      <c r="M4405" s="8">
        <f t="shared" si="247"/>
        <v>13.237113402061855</v>
      </c>
      <c r="N4405" s="8">
        <v>8</v>
      </c>
      <c r="O4405" s="8">
        <v>0</v>
      </c>
      <c r="P4405" s="8">
        <v>0</v>
      </c>
      <c r="Q4405" s="8">
        <v>22489</v>
      </c>
      <c r="R4405" s="8">
        <f t="shared" si="250"/>
        <v>231.84536082474227</v>
      </c>
      <c r="S4405" s="5">
        <v>1</v>
      </c>
      <c r="T4405" s="5">
        <v>0</v>
      </c>
      <c r="U4405" s="5">
        <v>1</v>
      </c>
      <c r="V4405" s="5">
        <v>1</v>
      </c>
      <c r="W4405" s="5">
        <v>0</v>
      </c>
      <c r="X4405" s="5">
        <v>0</v>
      </c>
      <c r="Y4405" s="5">
        <v>0</v>
      </c>
      <c r="Z4405" s="5">
        <v>1</v>
      </c>
      <c r="AA4405" s="5">
        <v>0</v>
      </c>
      <c r="AB4405" s="5">
        <v>0</v>
      </c>
      <c r="AC4405" s="5">
        <v>1</v>
      </c>
      <c r="AD4405" s="5">
        <v>0</v>
      </c>
      <c r="AE4405" s="8">
        <v>19479</v>
      </c>
      <c r="AF4405" s="5">
        <v>0</v>
      </c>
    </row>
    <row r="4406" spans="1:32" x14ac:dyDescent="0.25">
      <c r="A4406" s="2">
        <v>2008</v>
      </c>
      <c r="B4406" s="1" t="s">
        <v>29</v>
      </c>
      <c r="C4406" s="8">
        <v>122</v>
      </c>
      <c r="D4406" s="8">
        <v>13929</v>
      </c>
      <c r="E4406" s="8">
        <f t="shared" si="252"/>
        <v>9514.3442622950806</v>
      </c>
      <c r="F4406" s="8">
        <v>8981</v>
      </c>
      <c r="G4406" s="8">
        <v>792</v>
      </c>
      <c r="H4406" s="8">
        <v>293</v>
      </c>
      <c r="I4406" s="8">
        <v>0</v>
      </c>
      <c r="J4406" s="8">
        <v>0</v>
      </c>
      <c r="K4406" s="8">
        <v>0</v>
      </c>
      <c r="L4406" s="8">
        <v>7856</v>
      </c>
      <c r="M4406" s="8">
        <f t="shared" si="247"/>
        <v>64.393442622950815</v>
      </c>
      <c r="N4406" s="8">
        <v>18</v>
      </c>
      <c r="O4406" s="8">
        <v>4</v>
      </c>
      <c r="P4406" s="8">
        <v>1</v>
      </c>
      <c r="Q4406" s="8">
        <v>270879</v>
      </c>
      <c r="R4406" s="8">
        <f t="shared" si="250"/>
        <v>2220.3196721311474</v>
      </c>
      <c r="S4406" s="5">
        <v>1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1</v>
      </c>
      <c r="AA4406" s="5">
        <v>0</v>
      </c>
      <c r="AB4406" s="5">
        <v>0</v>
      </c>
      <c r="AC4406" s="5">
        <v>1</v>
      </c>
      <c r="AD4406" s="5">
        <v>0</v>
      </c>
      <c r="AE4406" s="8">
        <v>29593</v>
      </c>
      <c r="AF4406" s="5">
        <v>1</v>
      </c>
    </row>
    <row r="4407" spans="1:32" x14ac:dyDescent="0.25">
      <c r="A4407" s="2">
        <v>2008</v>
      </c>
      <c r="B4407" s="1" t="s">
        <v>29</v>
      </c>
      <c r="C4407" s="8">
        <v>4</v>
      </c>
      <c r="D4407" s="8">
        <v>227</v>
      </c>
      <c r="E4407" s="8">
        <f t="shared" si="252"/>
        <v>4729.166666666667</v>
      </c>
      <c r="F4407" s="8">
        <v>0</v>
      </c>
      <c r="G4407" s="8">
        <v>0</v>
      </c>
      <c r="H4407" s="8">
        <v>0</v>
      </c>
      <c r="I4407" s="8">
        <v>47</v>
      </c>
      <c r="J4407" s="8">
        <v>0</v>
      </c>
      <c r="K4407" s="8">
        <v>0</v>
      </c>
      <c r="L4407" s="8">
        <v>687</v>
      </c>
      <c r="M4407" s="8">
        <f t="shared" si="247"/>
        <v>171.75</v>
      </c>
      <c r="N4407" s="8">
        <v>8</v>
      </c>
      <c r="O4407" s="8">
        <v>0</v>
      </c>
      <c r="P4407" s="8">
        <v>0</v>
      </c>
      <c r="Q4407" s="8">
        <v>3437</v>
      </c>
      <c r="R4407" s="8">
        <f t="shared" si="250"/>
        <v>859.25</v>
      </c>
      <c r="S4407" s="5">
        <v>0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1</v>
      </c>
      <c r="AB4407" s="5">
        <v>0</v>
      </c>
      <c r="AC4407" s="5">
        <v>0</v>
      </c>
      <c r="AD4407" s="5">
        <v>0</v>
      </c>
      <c r="AE4407" s="8">
        <v>163</v>
      </c>
      <c r="AF4407" s="5">
        <v>1</v>
      </c>
    </row>
    <row r="4408" spans="1:32" x14ac:dyDescent="0.25">
      <c r="A4408" s="2">
        <v>2008</v>
      </c>
      <c r="B4408" s="1" t="s">
        <v>29</v>
      </c>
      <c r="C4408" s="8">
        <v>573</v>
      </c>
      <c r="D4408" s="8">
        <v>97416</v>
      </c>
      <c r="E4408" s="8">
        <f t="shared" si="252"/>
        <v>14167.539267015707</v>
      </c>
      <c r="F4408" s="8">
        <v>5388</v>
      </c>
      <c r="G4408" s="8">
        <v>2189</v>
      </c>
      <c r="H4408" s="8">
        <v>903</v>
      </c>
      <c r="I4408" s="8">
        <v>0</v>
      </c>
      <c r="J4408" s="8">
        <v>0</v>
      </c>
      <c r="K4408" s="8">
        <v>0</v>
      </c>
      <c r="L4408" s="8">
        <v>29264</v>
      </c>
      <c r="M4408" s="8">
        <f t="shared" si="247"/>
        <v>51.071553228621291</v>
      </c>
      <c r="N4408" s="8">
        <v>64</v>
      </c>
      <c r="O4408" s="8">
        <v>5</v>
      </c>
      <c r="P4408" s="8">
        <v>5</v>
      </c>
      <c r="Q4408" s="8">
        <v>781512</v>
      </c>
      <c r="R4408" s="8">
        <f t="shared" si="250"/>
        <v>1363.8952879581152</v>
      </c>
      <c r="S4408" s="5">
        <v>0</v>
      </c>
      <c r="T4408" s="5">
        <v>0</v>
      </c>
      <c r="U4408" s="5">
        <v>1</v>
      </c>
      <c r="V4408" s="5">
        <v>1</v>
      </c>
      <c r="W4408" s="5">
        <v>1</v>
      </c>
      <c r="X4408" s="5">
        <v>0</v>
      </c>
      <c r="Y4408" s="5">
        <v>0</v>
      </c>
      <c r="Z4408" s="5">
        <v>1</v>
      </c>
      <c r="AA4408" s="5">
        <v>0</v>
      </c>
      <c r="AB4408" s="5">
        <v>0</v>
      </c>
      <c r="AC4408" s="5">
        <v>1</v>
      </c>
      <c r="AD4408" s="5">
        <v>0</v>
      </c>
      <c r="AE4408" s="8">
        <v>204734</v>
      </c>
      <c r="AF4408" s="5">
        <v>1</v>
      </c>
    </row>
    <row r="4409" spans="1:32" x14ac:dyDescent="0.25">
      <c r="A4409" s="2">
        <v>2008</v>
      </c>
      <c r="B4409" s="1" t="s">
        <v>40</v>
      </c>
      <c r="C4409" s="8">
        <v>119</v>
      </c>
      <c r="D4409" s="8">
        <v>10312</v>
      </c>
      <c r="E4409" s="8">
        <f t="shared" si="252"/>
        <v>7221.2885154061623</v>
      </c>
      <c r="F4409" s="8">
        <v>2937</v>
      </c>
      <c r="G4409" s="8">
        <v>477</v>
      </c>
      <c r="H4409" s="8">
        <v>198</v>
      </c>
      <c r="I4409" s="8">
        <v>0</v>
      </c>
      <c r="J4409" s="8">
        <v>0</v>
      </c>
      <c r="K4409" s="8">
        <v>0</v>
      </c>
      <c r="L4409" s="8">
        <v>8945</v>
      </c>
      <c r="M4409" s="8">
        <f t="shared" ref="M4409:M4457" si="253">IF(C4409&gt;0,L4409/C4409,0)</f>
        <v>75.168067226890756</v>
      </c>
      <c r="N4409" s="8">
        <v>23</v>
      </c>
      <c r="O4409" s="8">
        <v>9</v>
      </c>
      <c r="P4409" s="8">
        <v>2</v>
      </c>
      <c r="Q4409" s="8">
        <v>187200</v>
      </c>
      <c r="R4409" s="8">
        <f t="shared" si="250"/>
        <v>1573.1092436974791</v>
      </c>
      <c r="S4409" s="5">
        <v>1</v>
      </c>
      <c r="T4409" s="5">
        <v>0</v>
      </c>
      <c r="U4409" s="5">
        <v>1</v>
      </c>
      <c r="V4409" s="5">
        <v>0</v>
      </c>
      <c r="W4409" s="5">
        <v>0</v>
      </c>
      <c r="X4409" s="5">
        <v>0</v>
      </c>
      <c r="Y4409" s="5">
        <v>0</v>
      </c>
      <c r="Z4409" s="5">
        <v>1</v>
      </c>
      <c r="AA4409" s="5">
        <v>0</v>
      </c>
      <c r="AB4409" s="5">
        <v>0</v>
      </c>
      <c r="AC4409" s="5">
        <v>1</v>
      </c>
      <c r="AD4409" s="5">
        <v>0</v>
      </c>
      <c r="AE4409" s="8">
        <v>23160</v>
      </c>
      <c r="AF4409" s="5">
        <v>1</v>
      </c>
    </row>
    <row r="4410" spans="1:32" x14ac:dyDescent="0.25">
      <c r="A4410" s="2">
        <v>2008</v>
      </c>
      <c r="B4410" s="1" t="s">
        <v>30</v>
      </c>
      <c r="C4410" s="8">
        <v>30</v>
      </c>
      <c r="D4410" s="8">
        <v>1950</v>
      </c>
      <c r="E4410" s="8">
        <f>IF(C4410&gt;0,D4410/C4410*1000/12,0)</f>
        <v>5416.666666666667</v>
      </c>
      <c r="F4410" s="8">
        <v>1530</v>
      </c>
      <c r="G4410" s="8">
        <v>171</v>
      </c>
      <c r="H4410" s="8">
        <v>69</v>
      </c>
      <c r="I4410" s="8">
        <v>0</v>
      </c>
      <c r="J4410" s="8">
        <v>0</v>
      </c>
      <c r="K4410" s="8">
        <v>0</v>
      </c>
      <c r="L4410" s="8">
        <v>618</v>
      </c>
      <c r="M4410" s="8">
        <f t="shared" si="253"/>
        <v>20.6</v>
      </c>
      <c r="N4410" s="8">
        <v>5</v>
      </c>
      <c r="O4410" s="8">
        <v>0</v>
      </c>
      <c r="P4410" s="8">
        <v>0</v>
      </c>
      <c r="Q4410" s="8">
        <v>4068</v>
      </c>
      <c r="R4410" s="8">
        <f t="shared" si="250"/>
        <v>135.6</v>
      </c>
      <c r="S4410" s="5">
        <v>0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1</v>
      </c>
      <c r="AA4410" s="5">
        <v>0</v>
      </c>
      <c r="AB4410" s="5">
        <v>0</v>
      </c>
      <c r="AC4410" s="5">
        <v>1</v>
      </c>
      <c r="AD4410" s="5">
        <v>0</v>
      </c>
      <c r="AE4410" s="8">
        <v>3645</v>
      </c>
      <c r="AF4410" s="5">
        <v>0</v>
      </c>
    </row>
    <row r="4411" spans="1:32" x14ac:dyDescent="0.25">
      <c r="A4411" s="2">
        <v>2008</v>
      </c>
      <c r="B4411" s="1" t="s">
        <v>29</v>
      </c>
      <c r="C4411" s="8">
        <v>12</v>
      </c>
      <c r="D4411" s="8">
        <v>644</v>
      </c>
      <c r="E4411" s="8">
        <f t="shared" ref="E4411:E4431" si="254">IF(C4411&gt;0,D4411/C4411*1000/12,0)</f>
        <v>4472.2222222222217</v>
      </c>
      <c r="F4411" s="8">
        <v>562</v>
      </c>
      <c r="G4411" s="8">
        <v>89</v>
      </c>
      <c r="H4411" s="8">
        <v>51</v>
      </c>
      <c r="I4411" s="8">
        <v>18</v>
      </c>
      <c r="J4411" s="8">
        <v>0</v>
      </c>
      <c r="K4411" s="8">
        <v>0</v>
      </c>
      <c r="L4411" s="8">
        <v>1409</v>
      </c>
      <c r="M4411" s="8">
        <f t="shared" si="253"/>
        <v>117.41666666666667</v>
      </c>
      <c r="N4411" s="8">
        <v>6</v>
      </c>
      <c r="O4411" s="8">
        <v>2</v>
      </c>
      <c r="P4411" s="8">
        <v>1</v>
      </c>
      <c r="Q4411" s="8">
        <v>3771</v>
      </c>
      <c r="R4411" s="8">
        <f t="shared" si="250"/>
        <v>314.25</v>
      </c>
      <c r="S4411" s="5">
        <v>1</v>
      </c>
      <c r="T4411" s="5">
        <v>0</v>
      </c>
      <c r="U4411" s="5">
        <v>1</v>
      </c>
      <c r="V4411" s="5">
        <v>1</v>
      </c>
      <c r="W4411" s="5">
        <v>0</v>
      </c>
      <c r="X4411" s="5">
        <v>0</v>
      </c>
      <c r="Y4411" s="5">
        <v>0</v>
      </c>
      <c r="Z4411" s="5">
        <v>1</v>
      </c>
      <c r="AA4411" s="5">
        <v>1</v>
      </c>
      <c r="AB4411" s="5">
        <v>0</v>
      </c>
      <c r="AC4411" s="5">
        <v>1</v>
      </c>
      <c r="AD4411" s="5">
        <v>0</v>
      </c>
      <c r="AE4411" s="8">
        <v>1767</v>
      </c>
      <c r="AF4411" s="5">
        <v>1</v>
      </c>
    </row>
    <row r="4412" spans="1:32" x14ac:dyDescent="0.25">
      <c r="A4412" s="2">
        <v>2008</v>
      </c>
      <c r="B4412" s="1" t="s">
        <v>38</v>
      </c>
      <c r="C4412" s="8">
        <v>10</v>
      </c>
      <c r="D4412" s="8">
        <v>547</v>
      </c>
      <c r="E4412" s="8">
        <f t="shared" si="254"/>
        <v>4558.333333333333</v>
      </c>
      <c r="F4412" s="8">
        <v>662</v>
      </c>
      <c r="G4412" s="8">
        <v>184</v>
      </c>
      <c r="H4412" s="8">
        <v>84</v>
      </c>
      <c r="I4412" s="8">
        <v>0</v>
      </c>
      <c r="J4412" s="8">
        <v>0</v>
      </c>
      <c r="K4412" s="8">
        <v>0</v>
      </c>
      <c r="L4412" s="8">
        <v>1104</v>
      </c>
      <c r="M4412" s="8">
        <f t="shared" si="253"/>
        <v>110.4</v>
      </c>
      <c r="N4412" s="8">
        <v>4</v>
      </c>
      <c r="O4412" s="8">
        <v>1</v>
      </c>
      <c r="P4412" s="8">
        <v>0</v>
      </c>
      <c r="Q4412" s="8">
        <v>1316</v>
      </c>
      <c r="R4412" s="8">
        <f t="shared" si="250"/>
        <v>131.6</v>
      </c>
      <c r="S4412" s="5">
        <v>1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1</v>
      </c>
      <c r="AA4412" s="5">
        <v>0</v>
      </c>
      <c r="AB4412" s="5">
        <v>0</v>
      </c>
      <c r="AC4412" s="5">
        <v>1</v>
      </c>
      <c r="AD4412" s="5">
        <v>0</v>
      </c>
      <c r="AE4412" s="8">
        <v>1304</v>
      </c>
      <c r="AF4412" s="5">
        <v>1</v>
      </c>
    </row>
    <row r="4413" spans="1:32" x14ac:dyDescent="0.25">
      <c r="A4413" s="2">
        <v>2008</v>
      </c>
      <c r="B4413" s="1" t="s">
        <v>29</v>
      </c>
      <c r="C4413" s="8">
        <v>9</v>
      </c>
      <c r="D4413" s="8">
        <v>711</v>
      </c>
      <c r="E4413" s="8">
        <f t="shared" si="254"/>
        <v>6583.333333333333</v>
      </c>
      <c r="F4413" s="8">
        <v>10</v>
      </c>
      <c r="G4413" s="8">
        <v>0</v>
      </c>
      <c r="H4413" s="8">
        <v>0</v>
      </c>
      <c r="I4413" s="8">
        <v>58</v>
      </c>
      <c r="J4413" s="8">
        <v>0</v>
      </c>
      <c r="K4413" s="8">
        <v>0</v>
      </c>
      <c r="L4413" s="8">
        <v>785</v>
      </c>
      <c r="M4413" s="8">
        <f t="shared" si="253"/>
        <v>87.222222222222229</v>
      </c>
      <c r="N4413" s="8">
        <v>2</v>
      </c>
      <c r="O4413" s="8">
        <v>0</v>
      </c>
      <c r="P4413" s="8">
        <v>0</v>
      </c>
      <c r="Q4413" s="8">
        <v>6760</v>
      </c>
      <c r="R4413" s="8">
        <f t="shared" si="250"/>
        <v>751.11111111111109</v>
      </c>
      <c r="S4413" s="5">
        <v>0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1</v>
      </c>
      <c r="AB4413" s="5">
        <v>0</v>
      </c>
      <c r="AC4413" s="5">
        <v>0</v>
      </c>
      <c r="AD4413" s="5">
        <v>0</v>
      </c>
      <c r="AE4413" s="8">
        <v>1138</v>
      </c>
      <c r="AF4413" s="5">
        <v>1</v>
      </c>
    </row>
    <row r="4414" spans="1:32" x14ac:dyDescent="0.25">
      <c r="A4414" s="2">
        <v>2008</v>
      </c>
      <c r="B4414" s="1" t="s">
        <v>30</v>
      </c>
      <c r="C4414" s="8">
        <v>17</v>
      </c>
      <c r="D4414" s="8">
        <v>921</v>
      </c>
      <c r="E4414" s="8">
        <f t="shared" si="254"/>
        <v>4514.7058823529414</v>
      </c>
      <c r="F4414" s="8">
        <v>246</v>
      </c>
      <c r="G4414" s="8">
        <v>139</v>
      </c>
      <c r="H4414" s="8">
        <v>49</v>
      </c>
      <c r="I4414" s="8">
        <v>15</v>
      </c>
      <c r="J4414" s="8">
        <v>0</v>
      </c>
      <c r="K4414" s="8">
        <v>0</v>
      </c>
      <c r="L4414" s="8">
        <v>1221</v>
      </c>
      <c r="M4414" s="8">
        <f t="shared" si="253"/>
        <v>71.82352941176471</v>
      </c>
      <c r="N4414" s="8">
        <v>3</v>
      </c>
      <c r="O4414" s="8">
        <v>4</v>
      </c>
      <c r="P4414" s="8">
        <v>1</v>
      </c>
      <c r="Q4414" s="8">
        <v>15938</v>
      </c>
      <c r="R4414" s="8">
        <f t="shared" si="250"/>
        <v>937.52941176470586</v>
      </c>
      <c r="S4414" s="5">
        <v>1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1</v>
      </c>
      <c r="AA4414" s="5">
        <v>1</v>
      </c>
      <c r="AB4414" s="5">
        <v>0</v>
      </c>
      <c r="AC4414" s="5">
        <v>1</v>
      </c>
      <c r="AD4414" s="5">
        <v>0</v>
      </c>
      <c r="AE4414" s="8">
        <v>7460</v>
      </c>
      <c r="AF4414" s="5">
        <v>0</v>
      </c>
    </row>
    <row r="4415" spans="1:32" x14ac:dyDescent="0.25">
      <c r="A4415" s="2">
        <v>2008</v>
      </c>
      <c r="B4415" s="1" t="s">
        <v>30</v>
      </c>
      <c r="C4415" s="8">
        <v>74</v>
      </c>
      <c r="D4415" s="8">
        <v>3739</v>
      </c>
      <c r="E4415" s="8">
        <f t="shared" si="254"/>
        <v>4210.5855855855852</v>
      </c>
      <c r="F4415" s="8">
        <v>4805</v>
      </c>
      <c r="G4415" s="8">
        <v>636</v>
      </c>
      <c r="H4415" s="8">
        <v>306</v>
      </c>
      <c r="I4415" s="8">
        <v>0</v>
      </c>
      <c r="J4415" s="8">
        <v>0</v>
      </c>
      <c r="K4415" s="8">
        <v>0</v>
      </c>
      <c r="L4415" s="8">
        <v>3924</v>
      </c>
      <c r="M4415" s="8">
        <f t="shared" si="253"/>
        <v>53.027027027027025</v>
      </c>
      <c r="N4415" s="8">
        <v>10</v>
      </c>
      <c r="O4415" s="8">
        <v>3</v>
      </c>
      <c r="P4415" s="8">
        <v>1</v>
      </c>
      <c r="Q4415" s="8">
        <v>29825</v>
      </c>
      <c r="R4415" s="8">
        <f t="shared" si="250"/>
        <v>403.04054054054052</v>
      </c>
      <c r="S4415" s="5">
        <v>1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1</v>
      </c>
      <c r="AA4415" s="5">
        <v>0</v>
      </c>
      <c r="AB4415" s="5">
        <v>0</v>
      </c>
      <c r="AC4415" s="5">
        <v>1</v>
      </c>
      <c r="AD4415" s="5">
        <v>0</v>
      </c>
      <c r="AE4415" s="8">
        <v>10252</v>
      </c>
      <c r="AF4415" s="5">
        <v>0</v>
      </c>
    </row>
    <row r="4416" spans="1:32" x14ac:dyDescent="0.25">
      <c r="A4416" s="2">
        <v>2008</v>
      </c>
      <c r="B4416" s="1" t="s">
        <v>30</v>
      </c>
      <c r="C4416" s="8">
        <v>67</v>
      </c>
      <c r="D4416" s="8">
        <v>3825</v>
      </c>
      <c r="E4416" s="8">
        <f t="shared" si="254"/>
        <v>4757.4626865671644</v>
      </c>
      <c r="F4416" s="8">
        <v>4249</v>
      </c>
      <c r="G4416" s="8">
        <v>432</v>
      </c>
      <c r="H4416" s="8">
        <v>190</v>
      </c>
      <c r="I4416" s="8">
        <v>0</v>
      </c>
      <c r="J4416" s="8">
        <v>0</v>
      </c>
      <c r="K4416" s="8">
        <v>0</v>
      </c>
      <c r="L4416" s="8">
        <v>5101</v>
      </c>
      <c r="M4416" s="8">
        <f t="shared" si="253"/>
        <v>76.134328358208961</v>
      </c>
      <c r="N4416" s="8">
        <v>20</v>
      </c>
      <c r="O4416" s="8">
        <v>5</v>
      </c>
      <c r="P4416" s="8">
        <v>4</v>
      </c>
      <c r="Q4416" s="8">
        <v>28354</v>
      </c>
      <c r="R4416" s="8">
        <f t="shared" si="250"/>
        <v>423.19402985074629</v>
      </c>
      <c r="S4416" s="5">
        <v>1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1</v>
      </c>
      <c r="AA4416" s="5">
        <v>0</v>
      </c>
      <c r="AB4416" s="5">
        <v>0</v>
      </c>
      <c r="AC4416" s="5">
        <v>1</v>
      </c>
      <c r="AD4416" s="5">
        <v>0</v>
      </c>
      <c r="AE4416" s="8">
        <v>13092</v>
      </c>
      <c r="AF4416" s="5">
        <v>1</v>
      </c>
    </row>
    <row r="4417" spans="1:32" x14ac:dyDescent="0.25">
      <c r="A4417" s="2">
        <v>2008</v>
      </c>
      <c r="B4417" s="1" t="s">
        <v>30</v>
      </c>
      <c r="C4417" s="8">
        <v>79</v>
      </c>
      <c r="D4417" s="8">
        <v>3968</v>
      </c>
      <c r="E4417" s="8">
        <f t="shared" si="254"/>
        <v>4185.6540084388189</v>
      </c>
      <c r="F4417" s="8">
        <v>1174</v>
      </c>
      <c r="G4417" s="8">
        <v>540</v>
      </c>
      <c r="H4417" s="8">
        <v>190</v>
      </c>
      <c r="I4417" s="8">
        <v>0</v>
      </c>
      <c r="J4417" s="8">
        <v>0</v>
      </c>
      <c r="K4417" s="8">
        <v>0</v>
      </c>
      <c r="L4417" s="8">
        <v>2071</v>
      </c>
      <c r="M4417" s="8">
        <f t="shared" si="253"/>
        <v>26.215189873417721</v>
      </c>
      <c r="N4417" s="8">
        <v>4</v>
      </c>
      <c r="O4417" s="8">
        <v>3</v>
      </c>
      <c r="P4417" s="8">
        <v>1</v>
      </c>
      <c r="Q4417" s="8">
        <v>17090</v>
      </c>
      <c r="R4417" s="8">
        <f t="shared" si="250"/>
        <v>216.32911392405063</v>
      </c>
      <c r="S4417" s="5">
        <v>1</v>
      </c>
      <c r="T4417" s="5">
        <v>0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  <c r="Z4417" s="5">
        <v>1</v>
      </c>
      <c r="AA4417" s="5">
        <v>0</v>
      </c>
      <c r="AB4417" s="5">
        <v>0</v>
      </c>
      <c r="AC4417" s="5">
        <v>1</v>
      </c>
      <c r="AD4417" s="5">
        <v>0</v>
      </c>
      <c r="AE4417" s="8">
        <v>14665</v>
      </c>
      <c r="AF4417" s="5">
        <v>0</v>
      </c>
    </row>
    <row r="4418" spans="1:32" x14ac:dyDescent="0.25">
      <c r="A4418" s="2">
        <v>2008</v>
      </c>
      <c r="B4418" s="1" t="s">
        <v>29</v>
      </c>
      <c r="C4418" s="8">
        <v>20</v>
      </c>
      <c r="D4418" s="8">
        <v>1277</v>
      </c>
      <c r="E4418" s="8">
        <f t="shared" si="254"/>
        <v>5320.833333333333</v>
      </c>
      <c r="F4418" s="8">
        <v>655</v>
      </c>
      <c r="G4418" s="8">
        <v>124</v>
      </c>
      <c r="H4418" s="8">
        <v>95</v>
      </c>
      <c r="I4418" s="8">
        <v>0</v>
      </c>
      <c r="J4418" s="8">
        <v>0</v>
      </c>
      <c r="K4418" s="8">
        <v>0</v>
      </c>
      <c r="L4418" s="8">
        <v>2130</v>
      </c>
      <c r="M4418" s="8">
        <f t="shared" si="253"/>
        <v>106.5</v>
      </c>
      <c r="N4418" s="8">
        <v>6</v>
      </c>
      <c r="O4418" s="8">
        <v>3</v>
      </c>
      <c r="P4418" s="8">
        <v>1</v>
      </c>
      <c r="Q4418" s="8">
        <v>7966</v>
      </c>
      <c r="R4418" s="8">
        <f t="shared" si="250"/>
        <v>398.3</v>
      </c>
      <c r="S4418" s="5">
        <v>1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1</v>
      </c>
      <c r="AA4418" s="5">
        <v>0</v>
      </c>
      <c r="AB4418" s="5">
        <v>0</v>
      </c>
      <c r="AC4418" s="5">
        <v>1</v>
      </c>
      <c r="AD4418" s="5">
        <v>0</v>
      </c>
      <c r="AE4418" s="8">
        <v>9359</v>
      </c>
      <c r="AF4418" s="5">
        <v>0</v>
      </c>
    </row>
    <row r="4419" spans="1:32" x14ac:dyDescent="0.25">
      <c r="A4419" s="2">
        <v>2008</v>
      </c>
      <c r="B4419" s="1" t="s">
        <v>29</v>
      </c>
      <c r="C4419" s="8">
        <v>1</v>
      </c>
      <c r="D4419" s="8">
        <v>44</v>
      </c>
      <c r="E4419" s="8">
        <f t="shared" si="254"/>
        <v>3666.6666666666665</v>
      </c>
      <c r="F4419" s="8">
        <v>0</v>
      </c>
      <c r="G4419" s="8">
        <v>101</v>
      </c>
      <c r="H4419" s="8">
        <v>88</v>
      </c>
      <c r="I4419" s="8">
        <v>0</v>
      </c>
      <c r="J4419" s="8">
        <v>0</v>
      </c>
      <c r="K4419" s="8">
        <v>0</v>
      </c>
      <c r="L4419" s="8">
        <v>2920</v>
      </c>
      <c r="M4419" s="8">
        <f t="shared" si="253"/>
        <v>2920</v>
      </c>
      <c r="N4419" s="8">
        <v>11</v>
      </c>
      <c r="O4419" s="8">
        <v>0</v>
      </c>
      <c r="P4419" s="8">
        <v>0</v>
      </c>
      <c r="Q4419" s="8">
        <v>1648</v>
      </c>
      <c r="R4419" s="8">
        <f t="shared" si="250"/>
        <v>1648</v>
      </c>
      <c r="S4419" s="5">
        <v>1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1</v>
      </c>
      <c r="AA4419" s="5">
        <v>0</v>
      </c>
      <c r="AB4419" s="5">
        <v>0</v>
      </c>
      <c r="AC4419" s="5">
        <v>1</v>
      </c>
      <c r="AD4419" s="5">
        <v>0</v>
      </c>
      <c r="AE4419" s="8">
        <v>3327</v>
      </c>
      <c r="AF4419" s="5">
        <v>1</v>
      </c>
    </row>
    <row r="4420" spans="1:32" x14ac:dyDescent="0.25">
      <c r="A4420" s="2">
        <v>2008</v>
      </c>
      <c r="B4420" s="1" t="s">
        <v>29</v>
      </c>
      <c r="C4420" s="8">
        <v>133</v>
      </c>
      <c r="D4420" s="8">
        <v>6674</v>
      </c>
      <c r="E4420" s="8">
        <f t="shared" si="254"/>
        <v>4181.7042606516288</v>
      </c>
      <c r="F4420" s="8">
        <v>10657</v>
      </c>
      <c r="G4420" s="8">
        <v>916</v>
      </c>
      <c r="H4420" s="8">
        <v>383</v>
      </c>
      <c r="I4420" s="8">
        <v>0</v>
      </c>
      <c r="J4420" s="8">
        <v>0</v>
      </c>
      <c r="K4420" s="8">
        <v>0</v>
      </c>
      <c r="L4420" s="8">
        <v>4798</v>
      </c>
      <c r="M4420" s="8">
        <f t="shared" si="253"/>
        <v>36.075187969924812</v>
      </c>
      <c r="N4420" s="8">
        <v>13</v>
      </c>
      <c r="O4420" s="8">
        <v>5</v>
      </c>
      <c r="P4420" s="8">
        <v>1</v>
      </c>
      <c r="Q4420" s="8">
        <v>43046</v>
      </c>
      <c r="R4420" s="8">
        <f t="shared" si="250"/>
        <v>323.65413533834584</v>
      </c>
      <c r="S4420" s="5">
        <v>1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1</v>
      </c>
      <c r="AA4420" s="5">
        <v>0</v>
      </c>
      <c r="AB4420" s="5">
        <v>0</v>
      </c>
      <c r="AC4420" s="5">
        <v>1</v>
      </c>
      <c r="AD4420" s="5">
        <v>0</v>
      </c>
      <c r="AE4420" s="8">
        <v>19215</v>
      </c>
      <c r="AF4420" s="5">
        <v>1</v>
      </c>
    </row>
    <row r="4421" spans="1:32" x14ac:dyDescent="0.25">
      <c r="A4421" s="2">
        <v>2008</v>
      </c>
      <c r="B4421" s="1" t="s">
        <v>30</v>
      </c>
      <c r="C4421" s="8">
        <v>4</v>
      </c>
      <c r="D4421" s="8">
        <v>217</v>
      </c>
      <c r="E4421" s="8">
        <f t="shared" si="254"/>
        <v>4520.833333333333</v>
      </c>
      <c r="F4421" s="8">
        <v>0</v>
      </c>
      <c r="G4421" s="8">
        <v>43</v>
      </c>
      <c r="H4421" s="8">
        <v>26</v>
      </c>
      <c r="I4421" s="8">
        <v>0</v>
      </c>
      <c r="J4421" s="8">
        <v>0</v>
      </c>
      <c r="K4421" s="8">
        <v>0</v>
      </c>
      <c r="L4421" s="8">
        <v>377</v>
      </c>
      <c r="M4421" s="8">
        <f t="shared" si="253"/>
        <v>94.25</v>
      </c>
      <c r="N4421" s="8">
        <v>2</v>
      </c>
      <c r="O4421" s="8">
        <v>2</v>
      </c>
      <c r="P4421" s="8">
        <v>0</v>
      </c>
      <c r="Q4421" s="8">
        <v>7776</v>
      </c>
      <c r="R4421" s="8">
        <f t="shared" si="250"/>
        <v>1944</v>
      </c>
      <c r="S4421" s="5">
        <v>0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1</v>
      </c>
      <c r="AA4421" s="5">
        <v>0</v>
      </c>
      <c r="AB4421" s="5">
        <v>0</v>
      </c>
      <c r="AC4421" s="5">
        <v>1</v>
      </c>
      <c r="AD4421" s="5">
        <v>0</v>
      </c>
      <c r="AE4421" s="8">
        <v>1426</v>
      </c>
      <c r="AF4421" s="5">
        <v>0</v>
      </c>
    </row>
    <row r="4422" spans="1:32" x14ac:dyDescent="0.25">
      <c r="A4422" s="2">
        <v>2008</v>
      </c>
      <c r="B4422" s="1" t="s">
        <v>29</v>
      </c>
      <c r="C4422" s="8">
        <v>47</v>
      </c>
      <c r="D4422" s="8">
        <v>2480</v>
      </c>
      <c r="E4422" s="8">
        <f t="shared" si="254"/>
        <v>4397.1631205673757</v>
      </c>
      <c r="F4422" s="8">
        <v>2274</v>
      </c>
      <c r="G4422" s="8">
        <v>435</v>
      </c>
      <c r="H4422" s="8">
        <v>179</v>
      </c>
      <c r="I4422" s="8">
        <v>0</v>
      </c>
      <c r="J4422" s="8">
        <v>0</v>
      </c>
      <c r="K4422" s="8">
        <v>0</v>
      </c>
      <c r="L4422" s="8">
        <v>4579</v>
      </c>
      <c r="M4422" s="8">
        <f t="shared" si="253"/>
        <v>97.425531914893611</v>
      </c>
      <c r="N4422" s="8">
        <v>10</v>
      </c>
      <c r="O4422" s="8">
        <v>2</v>
      </c>
      <c r="P4422" s="8">
        <v>1</v>
      </c>
      <c r="Q4422" s="8">
        <v>38590</v>
      </c>
      <c r="R4422" s="8">
        <f t="shared" si="250"/>
        <v>821.063829787234</v>
      </c>
      <c r="S4422" s="5">
        <v>1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1</v>
      </c>
      <c r="AA4422" s="5">
        <v>0</v>
      </c>
      <c r="AB4422" s="5">
        <v>0</v>
      </c>
      <c r="AC4422" s="5">
        <v>1</v>
      </c>
      <c r="AD4422" s="5">
        <v>0</v>
      </c>
      <c r="AE4422" s="8">
        <v>5399</v>
      </c>
      <c r="AF4422" s="5">
        <v>0</v>
      </c>
    </row>
    <row r="4423" spans="1:32" x14ac:dyDescent="0.25">
      <c r="A4423" s="2">
        <v>2008</v>
      </c>
      <c r="B4423" s="1" t="s">
        <v>36</v>
      </c>
      <c r="C4423" s="8">
        <v>73</v>
      </c>
      <c r="D4423" s="8">
        <v>3721</v>
      </c>
      <c r="E4423" s="8">
        <f t="shared" si="254"/>
        <v>4247.7168949771685</v>
      </c>
      <c r="F4423" s="8">
        <v>6340</v>
      </c>
      <c r="G4423" s="8">
        <v>799</v>
      </c>
      <c r="H4423" s="8">
        <v>324</v>
      </c>
      <c r="I4423" s="8">
        <v>0</v>
      </c>
      <c r="J4423" s="8">
        <v>0</v>
      </c>
      <c r="K4423" s="8">
        <v>0</v>
      </c>
      <c r="L4423" s="8">
        <v>3386</v>
      </c>
      <c r="M4423" s="8">
        <f t="shared" si="253"/>
        <v>46.38356164383562</v>
      </c>
      <c r="N4423" s="8">
        <v>3</v>
      </c>
      <c r="O4423" s="8">
        <v>2</v>
      </c>
      <c r="P4423" s="8">
        <v>1</v>
      </c>
      <c r="Q4423" s="8">
        <v>18613</v>
      </c>
      <c r="R4423" s="8">
        <f t="shared" si="250"/>
        <v>254.97260273972603</v>
      </c>
      <c r="S4423" s="5">
        <v>1</v>
      </c>
      <c r="T4423" s="5">
        <v>0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  <c r="Z4423" s="5">
        <v>1</v>
      </c>
      <c r="AA4423" s="5">
        <v>0</v>
      </c>
      <c r="AB4423" s="5">
        <v>0</v>
      </c>
      <c r="AC4423" s="5">
        <v>1</v>
      </c>
      <c r="AD4423" s="5">
        <v>0</v>
      </c>
      <c r="AE4423" s="8">
        <v>9395</v>
      </c>
      <c r="AF4423" s="5">
        <v>0</v>
      </c>
    </row>
    <row r="4424" spans="1:32" x14ac:dyDescent="0.25">
      <c r="A4424" s="2">
        <v>2008</v>
      </c>
      <c r="B4424" s="1" t="s">
        <v>30</v>
      </c>
      <c r="C4424" s="8">
        <v>47</v>
      </c>
      <c r="D4424" s="8">
        <v>2505</v>
      </c>
      <c r="E4424" s="8">
        <f t="shared" si="254"/>
        <v>4441.489361702128</v>
      </c>
      <c r="F4424" s="8">
        <v>2001</v>
      </c>
      <c r="G4424" s="8">
        <v>164</v>
      </c>
      <c r="H4424" s="8">
        <v>131</v>
      </c>
      <c r="I4424" s="8">
        <v>0</v>
      </c>
      <c r="J4424" s="8">
        <v>0</v>
      </c>
      <c r="K4424" s="8">
        <v>0</v>
      </c>
      <c r="L4424" s="8">
        <v>2364</v>
      </c>
      <c r="M4424" s="8">
        <f t="shared" si="253"/>
        <v>50.297872340425535</v>
      </c>
      <c r="N4424" s="8">
        <v>11</v>
      </c>
      <c r="O4424" s="8">
        <v>1</v>
      </c>
      <c r="P4424" s="8">
        <v>0</v>
      </c>
      <c r="Q4424" s="8">
        <v>16828</v>
      </c>
      <c r="R4424" s="8">
        <f t="shared" si="250"/>
        <v>358.04255319148939</v>
      </c>
      <c r="S4424" s="5">
        <v>1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1</v>
      </c>
      <c r="AA4424" s="5">
        <v>0</v>
      </c>
      <c r="AB4424" s="5">
        <v>0</v>
      </c>
      <c r="AC4424" s="5">
        <v>1</v>
      </c>
      <c r="AD4424" s="5">
        <v>0</v>
      </c>
      <c r="AE4424" s="8">
        <v>5147</v>
      </c>
      <c r="AF4424" s="5">
        <v>0</v>
      </c>
    </row>
    <row r="4425" spans="1:32" x14ac:dyDescent="0.25">
      <c r="A4425" s="2">
        <v>2008</v>
      </c>
      <c r="B4425" s="1" t="s">
        <v>29</v>
      </c>
      <c r="C4425" s="8">
        <v>41</v>
      </c>
      <c r="D4425" s="8">
        <v>4212</v>
      </c>
      <c r="E4425" s="8">
        <f t="shared" si="254"/>
        <v>8560.9756097560985</v>
      </c>
      <c r="F4425" s="8">
        <v>1827</v>
      </c>
      <c r="G4425" s="8">
        <v>0</v>
      </c>
      <c r="H4425" s="8">
        <v>0</v>
      </c>
      <c r="I4425" s="8">
        <v>0</v>
      </c>
      <c r="J4425" s="8">
        <v>0</v>
      </c>
      <c r="K4425" s="8">
        <v>0</v>
      </c>
      <c r="L4425" s="8">
        <v>1692</v>
      </c>
      <c r="M4425" s="8">
        <f t="shared" si="253"/>
        <v>41.268292682926827</v>
      </c>
      <c r="N4425" s="8">
        <v>6</v>
      </c>
      <c r="O4425" s="8">
        <v>0</v>
      </c>
      <c r="P4425" s="8">
        <v>0</v>
      </c>
      <c r="Q4425" s="8">
        <v>21781</v>
      </c>
      <c r="R4425" s="8">
        <f t="shared" si="250"/>
        <v>531.2439024390244</v>
      </c>
      <c r="S4425" s="5">
        <v>1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0</v>
      </c>
      <c r="AD4425" s="5">
        <v>0</v>
      </c>
      <c r="AE4425" s="8">
        <v>538</v>
      </c>
      <c r="AF4425" s="5">
        <v>1</v>
      </c>
    </row>
    <row r="4426" spans="1:32" x14ac:dyDescent="0.25">
      <c r="A4426" s="2">
        <v>2008</v>
      </c>
      <c r="B4426" s="1" t="s">
        <v>33</v>
      </c>
      <c r="C4426" s="8">
        <v>2</v>
      </c>
      <c r="D4426" s="8">
        <v>88</v>
      </c>
      <c r="E4426" s="8">
        <f t="shared" si="254"/>
        <v>3666.6666666666665</v>
      </c>
      <c r="F4426" s="8">
        <v>758</v>
      </c>
      <c r="G4426" s="8">
        <v>0</v>
      </c>
      <c r="H4426" s="8">
        <v>0</v>
      </c>
      <c r="I4426" s="8">
        <v>1</v>
      </c>
      <c r="J4426" s="8">
        <v>0</v>
      </c>
      <c r="K4426" s="8">
        <v>0</v>
      </c>
      <c r="L4426" s="8">
        <v>2</v>
      </c>
      <c r="M4426" s="8">
        <f t="shared" si="253"/>
        <v>1</v>
      </c>
      <c r="N4426" s="8">
        <v>0</v>
      </c>
      <c r="O4426" s="8">
        <v>0</v>
      </c>
      <c r="P4426" s="8">
        <v>0</v>
      </c>
      <c r="Q4426" s="8">
        <v>2791</v>
      </c>
      <c r="R4426" s="8">
        <f t="shared" si="250"/>
        <v>1395.5</v>
      </c>
      <c r="S4426" s="5">
        <v>0</v>
      </c>
      <c r="T4426" s="5">
        <v>0</v>
      </c>
      <c r="U4426" s="5">
        <v>1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1</v>
      </c>
      <c r="AB4426" s="5">
        <v>0</v>
      </c>
      <c r="AC4426" s="5">
        <v>0</v>
      </c>
      <c r="AD4426" s="5">
        <v>0</v>
      </c>
      <c r="AE4426" s="8">
        <v>120</v>
      </c>
      <c r="AF4426" s="5">
        <v>0</v>
      </c>
    </row>
    <row r="4427" spans="1:32" x14ac:dyDescent="0.25">
      <c r="A4427" s="2">
        <v>2008</v>
      </c>
      <c r="B4427" s="1" t="s">
        <v>33</v>
      </c>
      <c r="C4427" s="8">
        <v>7</v>
      </c>
      <c r="D4427" s="8">
        <v>300</v>
      </c>
      <c r="E4427" s="8">
        <f t="shared" si="254"/>
        <v>3571.4285714285711</v>
      </c>
      <c r="F4427" s="8">
        <v>966</v>
      </c>
      <c r="G4427" s="8">
        <v>0</v>
      </c>
      <c r="H4427" s="8">
        <v>0</v>
      </c>
      <c r="I4427" s="8">
        <v>365</v>
      </c>
      <c r="J4427" s="8">
        <v>0</v>
      </c>
      <c r="K4427" s="8">
        <v>0</v>
      </c>
      <c r="L4427" s="8">
        <v>2188</v>
      </c>
      <c r="M4427" s="8">
        <f t="shared" si="253"/>
        <v>312.57142857142856</v>
      </c>
      <c r="N4427" s="8">
        <v>7</v>
      </c>
      <c r="O4427" s="8">
        <v>3</v>
      </c>
      <c r="P4427" s="8">
        <v>0</v>
      </c>
      <c r="Q4427" s="8">
        <v>5184</v>
      </c>
      <c r="R4427" s="8">
        <f t="shared" si="250"/>
        <v>740.57142857142856</v>
      </c>
      <c r="S4427" s="5">
        <v>1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1</v>
      </c>
      <c r="AB4427" s="5">
        <v>0</v>
      </c>
      <c r="AC4427" s="5">
        <v>0</v>
      </c>
      <c r="AD4427" s="5">
        <v>0</v>
      </c>
      <c r="AE4427" s="8">
        <v>710</v>
      </c>
      <c r="AF4427" s="5">
        <v>1</v>
      </c>
    </row>
    <row r="4428" spans="1:32" x14ac:dyDescent="0.25">
      <c r="A4428" s="2">
        <v>2008</v>
      </c>
      <c r="B4428" s="1" t="s">
        <v>30</v>
      </c>
      <c r="C4428" s="8">
        <v>4</v>
      </c>
      <c r="D4428" s="8">
        <v>227</v>
      </c>
      <c r="E4428" s="8">
        <f t="shared" si="254"/>
        <v>4729.166666666667</v>
      </c>
      <c r="F4428" s="8">
        <v>227</v>
      </c>
      <c r="G4428" s="8">
        <v>0</v>
      </c>
      <c r="H4428" s="8">
        <v>0</v>
      </c>
      <c r="I4428" s="8">
        <v>0</v>
      </c>
      <c r="J4428" s="8">
        <v>0</v>
      </c>
      <c r="K4428" s="8">
        <v>0</v>
      </c>
      <c r="L4428" s="8">
        <v>486</v>
      </c>
      <c r="M4428" s="8">
        <f t="shared" si="253"/>
        <v>121.5</v>
      </c>
      <c r="N4428" s="8">
        <v>3</v>
      </c>
      <c r="O4428" s="8">
        <v>2</v>
      </c>
      <c r="P4428" s="8">
        <v>1</v>
      </c>
      <c r="Q4428" s="8">
        <v>602</v>
      </c>
      <c r="R4428" s="8">
        <f t="shared" si="250"/>
        <v>150.5</v>
      </c>
      <c r="S4428" s="5">
        <v>1</v>
      </c>
      <c r="T4428" s="5">
        <v>0</v>
      </c>
      <c r="U4428" s="5">
        <v>1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0</v>
      </c>
      <c r="AD4428" s="5">
        <v>0</v>
      </c>
      <c r="AE4428" s="8">
        <v>837</v>
      </c>
      <c r="AF4428" s="5">
        <v>1</v>
      </c>
    </row>
    <row r="4429" spans="1:32" x14ac:dyDescent="0.25">
      <c r="A4429" s="2">
        <v>2008</v>
      </c>
      <c r="B4429" s="1" t="s">
        <v>29</v>
      </c>
      <c r="C4429" s="8">
        <v>1</v>
      </c>
      <c r="D4429" s="8">
        <v>34</v>
      </c>
      <c r="E4429" s="8">
        <f t="shared" si="254"/>
        <v>2833.3333333333335</v>
      </c>
      <c r="F4429" s="8">
        <v>700</v>
      </c>
      <c r="G4429" s="8">
        <v>56</v>
      </c>
      <c r="H4429" s="8">
        <v>56</v>
      </c>
      <c r="I4429" s="8">
        <v>0</v>
      </c>
      <c r="J4429" s="8">
        <v>0</v>
      </c>
      <c r="K4429" s="8">
        <v>0</v>
      </c>
      <c r="L4429" s="8">
        <v>1135</v>
      </c>
      <c r="M4429" s="8">
        <f t="shared" si="253"/>
        <v>1135</v>
      </c>
      <c r="N4429" s="8">
        <v>4</v>
      </c>
      <c r="O4429" s="8">
        <v>2</v>
      </c>
      <c r="P4429" s="8">
        <v>0</v>
      </c>
      <c r="Q4429" s="8">
        <v>1369</v>
      </c>
      <c r="R4429" s="8">
        <f t="shared" si="250"/>
        <v>1369</v>
      </c>
      <c r="S4429" s="5">
        <v>0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1</v>
      </c>
      <c r="AD4429" s="5">
        <v>0</v>
      </c>
      <c r="AE4429" s="8">
        <v>700</v>
      </c>
      <c r="AF4429" s="5">
        <v>0</v>
      </c>
    </row>
    <row r="4430" spans="1:32" x14ac:dyDescent="0.25">
      <c r="A4430" s="2">
        <v>2008</v>
      </c>
      <c r="B4430" s="1" t="s">
        <v>31</v>
      </c>
      <c r="C4430" s="8">
        <v>2</v>
      </c>
      <c r="D4430" s="8">
        <v>120</v>
      </c>
      <c r="E4430" s="8">
        <f t="shared" si="254"/>
        <v>5000</v>
      </c>
      <c r="F4430" s="8">
        <v>370</v>
      </c>
      <c r="G4430" s="8">
        <v>0</v>
      </c>
      <c r="H4430" s="8">
        <v>0</v>
      </c>
      <c r="I4430" s="8">
        <v>0</v>
      </c>
      <c r="J4430" s="8">
        <v>0</v>
      </c>
      <c r="K4430" s="8">
        <v>0</v>
      </c>
      <c r="L4430" s="8">
        <v>320</v>
      </c>
      <c r="M4430" s="8">
        <f t="shared" si="253"/>
        <v>160</v>
      </c>
      <c r="N4430" s="8">
        <v>2</v>
      </c>
      <c r="O4430" s="8">
        <v>0</v>
      </c>
      <c r="P4430" s="8">
        <v>0</v>
      </c>
      <c r="Q4430" s="8">
        <v>48035</v>
      </c>
      <c r="R4430" s="8">
        <f t="shared" si="250"/>
        <v>24017.5</v>
      </c>
      <c r="S4430" s="5">
        <v>1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0</v>
      </c>
      <c r="AD4430" s="5">
        <v>0</v>
      </c>
      <c r="AE4430" s="8">
        <v>1801</v>
      </c>
      <c r="AF4430" s="5">
        <v>1</v>
      </c>
    </row>
    <row r="4431" spans="1:32" x14ac:dyDescent="0.25">
      <c r="A4431" s="2">
        <v>2008</v>
      </c>
      <c r="B4431" s="1" t="s">
        <v>30</v>
      </c>
      <c r="C4431" s="8">
        <v>4</v>
      </c>
      <c r="D4431" s="8">
        <v>161</v>
      </c>
      <c r="E4431" s="8">
        <f t="shared" si="254"/>
        <v>3354.1666666666665</v>
      </c>
      <c r="F4431" s="8">
        <v>2654</v>
      </c>
      <c r="G4431" s="8">
        <v>15</v>
      </c>
      <c r="H4431" s="8">
        <v>11</v>
      </c>
      <c r="I4431" s="8">
        <v>0</v>
      </c>
      <c r="J4431" s="8">
        <v>0</v>
      </c>
      <c r="K4431" s="8">
        <v>0</v>
      </c>
      <c r="L4431" s="8">
        <v>467</v>
      </c>
      <c r="M4431" s="8">
        <f t="shared" si="253"/>
        <v>116.75</v>
      </c>
      <c r="N4431" s="8">
        <v>2</v>
      </c>
      <c r="O4431" s="8">
        <v>0</v>
      </c>
      <c r="P4431" s="8">
        <v>0</v>
      </c>
      <c r="Q4431" s="8">
        <v>7028</v>
      </c>
      <c r="R4431" s="8">
        <f t="shared" si="250"/>
        <v>1757</v>
      </c>
      <c r="S4431" s="5">
        <v>0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1</v>
      </c>
      <c r="AA4431" s="5">
        <v>0</v>
      </c>
      <c r="AB4431" s="5">
        <v>0</v>
      </c>
      <c r="AC4431" s="5">
        <v>1</v>
      </c>
      <c r="AD4431" s="5">
        <v>0</v>
      </c>
      <c r="AE4431" s="8">
        <v>432</v>
      </c>
      <c r="AF4431" s="5">
        <v>0</v>
      </c>
    </row>
    <row r="4432" spans="1:32" x14ac:dyDescent="0.25">
      <c r="A4432" s="2">
        <v>2008</v>
      </c>
      <c r="B4432" s="1" t="s">
        <v>29</v>
      </c>
      <c r="C4432" s="8">
        <v>76</v>
      </c>
      <c r="D4432" s="8">
        <v>5510</v>
      </c>
      <c r="E4432" s="8">
        <f>IF(C4432&gt;0,D4432/C4432*1000/12,0)</f>
        <v>6041.666666666667</v>
      </c>
      <c r="F4432" s="8">
        <v>1866</v>
      </c>
      <c r="G4432" s="8">
        <v>435</v>
      </c>
      <c r="H4432" s="8">
        <v>170</v>
      </c>
      <c r="I4432" s="8">
        <v>0</v>
      </c>
      <c r="J4432" s="8">
        <v>0</v>
      </c>
      <c r="K4432" s="8">
        <v>0</v>
      </c>
      <c r="L4432" s="8">
        <v>3786</v>
      </c>
      <c r="M4432" s="8">
        <f t="shared" si="253"/>
        <v>49.815789473684212</v>
      </c>
      <c r="N4432" s="8">
        <v>10</v>
      </c>
      <c r="O4432" s="8">
        <v>1</v>
      </c>
      <c r="P4432" s="8">
        <v>1</v>
      </c>
      <c r="Q4432" s="8">
        <v>14548</v>
      </c>
      <c r="R4432" s="8">
        <f t="shared" si="250"/>
        <v>191.42105263157896</v>
      </c>
      <c r="S4432" s="5">
        <v>1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1</v>
      </c>
      <c r="AA4432" s="5">
        <v>0</v>
      </c>
      <c r="AB4432" s="5">
        <v>0</v>
      </c>
      <c r="AC4432" s="5">
        <v>1</v>
      </c>
      <c r="AD4432" s="5">
        <v>0</v>
      </c>
      <c r="AE4432" s="8">
        <v>12943</v>
      </c>
      <c r="AF4432" s="5">
        <v>1</v>
      </c>
    </row>
    <row r="4433" spans="1:32" x14ac:dyDescent="0.25">
      <c r="A4433" s="2">
        <v>2008</v>
      </c>
      <c r="B4433" s="1" t="s">
        <v>36</v>
      </c>
      <c r="C4433" s="8">
        <v>89</v>
      </c>
      <c r="D4433" s="8">
        <v>6771</v>
      </c>
      <c r="E4433" s="8">
        <f t="shared" ref="E4433:E4445" si="255">IF(C4433&gt;0,D4433/C4433*1000/12,0)</f>
        <v>6339.8876404494376</v>
      </c>
      <c r="F4433" s="8">
        <v>2668</v>
      </c>
      <c r="G4433" s="8">
        <v>573</v>
      </c>
      <c r="H4433" s="8">
        <v>227</v>
      </c>
      <c r="I4433" s="8">
        <v>0</v>
      </c>
      <c r="J4433" s="8">
        <v>0</v>
      </c>
      <c r="K4433" s="8">
        <v>0</v>
      </c>
      <c r="L4433" s="8">
        <v>4068</v>
      </c>
      <c r="M4433" s="8">
        <f t="shared" si="253"/>
        <v>45.707865168539328</v>
      </c>
      <c r="N4433" s="8">
        <v>15</v>
      </c>
      <c r="O4433" s="8">
        <v>2</v>
      </c>
      <c r="P4433" s="8">
        <v>1</v>
      </c>
      <c r="Q4433" s="8">
        <v>19520</v>
      </c>
      <c r="R4433" s="8">
        <f t="shared" si="250"/>
        <v>219.32584269662922</v>
      </c>
      <c r="S4433" s="5">
        <v>1</v>
      </c>
      <c r="T4433" s="5">
        <v>0</v>
      </c>
      <c r="U4433" s="5">
        <v>1</v>
      </c>
      <c r="V4433" s="5">
        <v>0</v>
      </c>
      <c r="W4433" s="5">
        <v>0</v>
      </c>
      <c r="X4433" s="5">
        <v>0</v>
      </c>
      <c r="Y4433" s="5">
        <v>0</v>
      </c>
      <c r="Z4433" s="5">
        <v>1</v>
      </c>
      <c r="AA4433" s="5">
        <v>0</v>
      </c>
      <c r="AB4433" s="5">
        <v>0</v>
      </c>
      <c r="AC4433" s="5">
        <v>1</v>
      </c>
      <c r="AD4433" s="5">
        <v>0</v>
      </c>
      <c r="AE4433" s="8">
        <v>16622</v>
      </c>
      <c r="AF4433" s="5">
        <v>1</v>
      </c>
    </row>
    <row r="4434" spans="1:32" x14ac:dyDescent="0.25">
      <c r="A4434" s="2">
        <v>2008</v>
      </c>
      <c r="B4434" s="1" t="s">
        <v>30</v>
      </c>
      <c r="C4434" s="8">
        <v>43</v>
      </c>
      <c r="D4434" s="8">
        <v>2421</v>
      </c>
      <c r="E4434" s="8">
        <f t="shared" si="255"/>
        <v>4691.8604651162796</v>
      </c>
      <c r="F4434" s="8">
        <v>1523</v>
      </c>
      <c r="G4434" s="8">
        <v>215</v>
      </c>
      <c r="H4434" s="8">
        <v>72</v>
      </c>
      <c r="I4434" s="8">
        <v>0</v>
      </c>
      <c r="J4434" s="8">
        <v>0</v>
      </c>
      <c r="K4434" s="8">
        <v>0</v>
      </c>
      <c r="L4434" s="8">
        <v>4061</v>
      </c>
      <c r="M4434" s="8">
        <f t="shared" si="253"/>
        <v>94.441860465116278</v>
      </c>
      <c r="N4434" s="8">
        <v>12</v>
      </c>
      <c r="O4434" s="8">
        <v>2</v>
      </c>
      <c r="P4434" s="8">
        <v>1</v>
      </c>
      <c r="Q4434" s="8">
        <v>14386</v>
      </c>
      <c r="R4434" s="8">
        <f t="shared" ref="R4434:R4497" si="256">IF(C4434&gt;0,Q4434/C4434,0)</f>
        <v>334.55813953488371</v>
      </c>
      <c r="S4434" s="5">
        <v>0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1</v>
      </c>
      <c r="AA4434" s="5">
        <v>0</v>
      </c>
      <c r="AB4434" s="5">
        <v>0</v>
      </c>
      <c r="AC4434" s="5">
        <v>1</v>
      </c>
      <c r="AD4434" s="5">
        <v>0</v>
      </c>
      <c r="AE4434" s="8">
        <v>7960</v>
      </c>
      <c r="AF4434" s="5">
        <v>0</v>
      </c>
    </row>
    <row r="4435" spans="1:32" x14ac:dyDescent="0.25">
      <c r="A4435" s="2">
        <v>2008</v>
      </c>
      <c r="B4435" s="1" t="s">
        <v>30</v>
      </c>
      <c r="C4435" s="8">
        <v>29</v>
      </c>
      <c r="D4435" s="8">
        <v>1050</v>
      </c>
      <c r="E4435" s="8">
        <f t="shared" si="255"/>
        <v>3017.2413793103447</v>
      </c>
      <c r="F4435" s="8">
        <v>2375</v>
      </c>
      <c r="G4435" s="8">
        <v>127</v>
      </c>
      <c r="H4435" s="8">
        <v>66</v>
      </c>
      <c r="I4435" s="8">
        <v>0</v>
      </c>
      <c r="J4435" s="8">
        <v>0</v>
      </c>
      <c r="K4435" s="8">
        <v>0</v>
      </c>
      <c r="L4435" s="8">
        <v>1239</v>
      </c>
      <c r="M4435" s="8">
        <f t="shared" si="253"/>
        <v>42.724137931034484</v>
      </c>
      <c r="N4435" s="8">
        <v>5</v>
      </c>
      <c r="O4435" s="8">
        <v>0</v>
      </c>
      <c r="P4435" s="8">
        <v>0</v>
      </c>
      <c r="Q4435" s="8">
        <v>10987</v>
      </c>
      <c r="R4435" s="8">
        <f t="shared" si="256"/>
        <v>378.86206896551727</v>
      </c>
      <c r="S4435" s="5">
        <v>1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1</v>
      </c>
      <c r="AA4435" s="5">
        <v>0</v>
      </c>
      <c r="AB4435" s="5">
        <v>0</v>
      </c>
      <c r="AC4435" s="5">
        <v>1</v>
      </c>
      <c r="AD4435" s="5">
        <v>0</v>
      </c>
      <c r="AE4435" s="8">
        <v>3123</v>
      </c>
      <c r="AF4435" s="5">
        <v>0</v>
      </c>
    </row>
    <row r="4436" spans="1:32" x14ac:dyDescent="0.25">
      <c r="A4436" s="2">
        <v>2008</v>
      </c>
      <c r="B4436" s="1" t="s">
        <v>29</v>
      </c>
      <c r="C4436" s="8">
        <v>79</v>
      </c>
      <c r="D4436" s="8">
        <v>4687</v>
      </c>
      <c r="E4436" s="8">
        <f t="shared" si="255"/>
        <v>4944.0928270042195</v>
      </c>
      <c r="F4436" s="8">
        <v>1917</v>
      </c>
      <c r="G4436" s="8">
        <v>279</v>
      </c>
      <c r="H4436" s="8">
        <v>113</v>
      </c>
      <c r="I4436" s="8">
        <v>0</v>
      </c>
      <c r="J4436" s="8">
        <v>0</v>
      </c>
      <c r="K4436" s="8">
        <v>0</v>
      </c>
      <c r="L4436" s="8">
        <v>3988</v>
      </c>
      <c r="M4436" s="8">
        <f t="shared" si="253"/>
        <v>50.481012658227847</v>
      </c>
      <c r="N4436" s="8">
        <v>15</v>
      </c>
      <c r="O4436" s="8">
        <v>0</v>
      </c>
      <c r="P4436" s="8">
        <v>1</v>
      </c>
      <c r="Q4436" s="8">
        <v>8634</v>
      </c>
      <c r="R4436" s="8">
        <f t="shared" si="256"/>
        <v>109.29113924050633</v>
      </c>
      <c r="S4436" s="5">
        <v>1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1</v>
      </c>
      <c r="AA4436" s="5">
        <v>0</v>
      </c>
      <c r="AB4436" s="5">
        <v>0</v>
      </c>
      <c r="AC4436" s="5">
        <v>1</v>
      </c>
      <c r="AD4436" s="5">
        <v>0</v>
      </c>
      <c r="AE4436" s="8">
        <v>13642</v>
      </c>
      <c r="AF4436" s="5">
        <v>1</v>
      </c>
    </row>
    <row r="4437" spans="1:32" x14ac:dyDescent="0.25">
      <c r="A4437" s="2">
        <v>2008</v>
      </c>
      <c r="B4437" s="1" t="s">
        <v>30</v>
      </c>
      <c r="C4437" s="8">
        <v>30</v>
      </c>
      <c r="D4437" s="8">
        <v>1690</v>
      </c>
      <c r="E4437" s="8">
        <f t="shared" si="255"/>
        <v>4694.4444444444443</v>
      </c>
      <c r="F4437" s="8">
        <v>2336</v>
      </c>
      <c r="G4437" s="8">
        <v>122</v>
      </c>
      <c r="H4437" s="8">
        <v>51</v>
      </c>
      <c r="I4437" s="8">
        <v>0</v>
      </c>
      <c r="J4437" s="8">
        <v>0</v>
      </c>
      <c r="K4437" s="8">
        <v>0</v>
      </c>
      <c r="L4437" s="8">
        <v>1943</v>
      </c>
      <c r="M4437" s="8">
        <f t="shared" si="253"/>
        <v>64.766666666666666</v>
      </c>
      <c r="N4437" s="8">
        <v>4</v>
      </c>
      <c r="O4437" s="8">
        <v>1</v>
      </c>
      <c r="P4437" s="8">
        <v>0</v>
      </c>
      <c r="Q4437" s="8">
        <v>7962</v>
      </c>
      <c r="R4437" s="8">
        <f t="shared" si="256"/>
        <v>265.39999999999998</v>
      </c>
      <c r="S4437" s="5">
        <v>1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1</v>
      </c>
      <c r="AA4437" s="5">
        <v>0</v>
      </c>
      <c r="AB4437" s="5">
        <v>0</v>
      </c>
      <c r="AC4437" s="5">
        <v>1</v>
      </c>
      <c r="AD4437" s="5">
        <v>0</v>
      </c>
      <c r="AE4437" s="8">
        <v>2446</v>
      </c>
      <c r="AF4437" s="5">
        <v>0</v>
      </c>
    </row>
    <row r="4438" spans="1:32" x14ac:dyDescent="0.25">
      <c r="A4438" s="2">
        <v>2008</v>
      </c>
      <c r="B4438" s="1" t="s">
        <v>30</v>
      </c>
      <c r="C4438" s="8">
        <v>23</v>
      </c>
      <c r="D4438" s="8">
        <v>1642</v>
      </c>
      <c r="E4438" s="8">
        <f t="shared" si="255"/>
        <v>5949.275362318841</v>
      </c>
      <c r="F4438" s="8">
        <v>910</v>
      </c>
      <c r="G4438" s="8">
        <v>154</v>
      </c>
      <c r="H4438" s="8">
        <v>39</v>
      </c>
      <c r="I4438" s="8">
        <v>0</v>
      </c>
      <c r="J4438" s="8">
        <v>0</v>
      </c>
      <c r="K4438" s="8">
        <v>0</v>
      </c>
      <c r="L4438" s="8">
        <v>1984</v>
      </c>
      <c r="M4438" s="8">
        <f t="shared" si="253"/>
        <v>86.260869565217391</v>
      </c>
      <c r="N4438" s="8">
        <v>8</v>
      </c>
      <c r="O4438" s="8">
        <v>1</v>
      </c>
      <c r="P4438" s="8">
        <v>1</v>
      </c>
      <c r="Q4438" s="8">
        <v>13427</v>
      </c>
      <c r="R4438" s="8">
        <f t="shared" si="256"/>
        <v>583.78260869565213</v>
      </c>
      <c r="S4438" s="5">
        <v>1</v>
      </c>
      <c r="T4438" s="5">
        <v>0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  <c r="Z4438" s="5">
        <v>1</v>
      </c>
      <c r="AA4438" s="5">
        <v>0</v>
      </c>
      <c r="AB4438" s="5">
        <v>0</v>
      </c>
      <c r="AC4438" s="5">
        <v>1</v>
      </c>
      <c r="AD4438" s="5">
        <v>0</v>
      </c>
      <c r="AE4438" s="8">
        <v>4285</v>
      </c>
      <c r="AF4438" s="5">
        <v>0</v>
      </c>
    </row>
    <row r="4439" spans="1:32" x14ac:dyDescent="0.25">
      <c r="A4439" s="2">
        <v>2008</v>
      </c>
      <c r="B4439" s="1" t="s">
        <v>30</v>
      </c>
      <c r="C4439" s="8">
        <v>12</v>
      </c>
      <c r="D4439" s="8">
        <v>1501</v>
      </c>
      <c r="E4439" s="8">
        <f t="shared" si="255"/>
        <v>10423.611111111111</v>
      </c>
      <c r="F4439" s="8">
        <v>768</v>
      </c>
      <c r="G4439" s="8">
        <v>208</v>
      </c>
      <c r="H4439" s="8">
        <v>0</v>
      </c>
      <c r="I4439" s="8">
        <v>0</v>
      </c>
      <c r="J4439" s="8">
        <v>0</v>
      </c>
      <c r="K4439" s="8">
        <v>0</v>
      </c>
      <c r="L4439" s="8">
        <v>984</v>
      </c>
      <c r="M4439" s="8">
        <f t="shared" si="253"/>
        <v>82</v>
      </c>
      <c r="N4439" s="8">
        <v>4</v>
      </c>
      <c r="O4439" s="8">
        <v>0</v>
      </c>
      <c r="P4439" s="8">
        <v>0</v>
      </c>
      <c r="Q4439" s="8">
        <v>7363</v>
      </c>
      <c r="R4439" s="8">
        <f t="shared" si="256"/>
        <v>613.58333333333337</v>
      </c>
      <c r="S4439" s="5">
        <v>1</v>
      </c>
      <c r="T4439" s="5">
        <v>0</v>
      </c>
      <c r="U4439" s="5">
        <v>1</v>
      </c>
      <c r="V4439" s="5">
        <v>0</v>
      </c>
      <c r="W4439" s="5">
        <v>0</v>
      </c>
      <c r="X4439" s="5">
        <v>0</v>
      </c>
      <c r="Y4439" s="5">
        <v>0</v>
      </c>
      <c r="Z4439" s="5">
        <v>1</v>
      </c>
      <c r="AA4439" s="5">
        <v>0</v>
      </c>
      <c r="AB4439" s="5">
        <v>0</v>
      </c>
      <c r="AC4439" s="5">
        <v>0</v>
      </c>
      <c r="AD4439" s="5">
        <v>0</v>
      </c>
      <c r="AE4439" s="8">
        <v>1714</v>
      </c>
      <c r="AF4439" s="5">
        <v>1</v>
      </c>
    </row>
    <row r="4440" spans="1:32" x14ac:dyDescent="0.25">
      <c r="A4440" s="2">
        <v>2008</v>
      </c>
      <c r="B4440" s="1" t="s">
        <v>29</v>
      </c>
      <c r="C4440" s="8">
        <v>150</v>
      </c>
      <c r="D4440" s="8">
        <v>13008</v>
      </c>
      <c r="E4440" s="8">
        <f t="shared" si="255"/>
        <v>7226.666666666667</v>
      </c>
      <c r="F4440" s="8">
        <v>7789</v>
      </c>
      <c r="G4440" s="8">
        <v>1167</v>
      </c>
      <c r="H4440" s="8">
        <v>450</v>
      </c>
      <c r="I4440" s="8">
        <v>0</v>
      </c>
      <c r="J4440" s="8">
        <v>0</v>
      </c>
      <c r="K4440" s="8">
        <v>0</v>
      </c>
      <c r="L4440" s="8">
        <v>5369</v>
      </c>
      <c r="M4440" s="8">
        <f t="shared" si="253"/>
        <v>35.793333333333337</v>
      </c>
      <c r="N4440" s="8">
        <v>21</v>
      </c>
      <c r="O4440" s="8">
        <v>0</v>
      </c>
      <c r="P4440" s="8">
        <v>1</v>
      </c>
      <c r="Q4440" s="8">
        <v>46074</v>
      </c>
      <c r="R4440" s="8">
        <f t="shared" si="256"/>
        <v>307.16000000000003</v>
      </c>
      <c r="S4440" s="5">
        <v>1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1</v>
      </c>
      <c r="AA4440" s="5">
        <v>0</v>
      </c>
      <c r="AB4440" s="5">
        <v>0</v>
      </c>
      <c r="AC4440" s="5">
        <v>1</v>
      </c>
      <c r="AD4440" s="5">
        <v>0</v>
      </c>
      <c r="AE4440" s="8">
        <v>34036</v>
      </c>
      <c r="AF4440" s="5">
        <v>1</v>
      </c>
    </row>
    <row r="4441" spans="1:32" x14ac:dyDescent="0.25">
      <c r="A4441" s="2">
        <v>2008</v>
      </c>
      <c r="B4441" s="1" t="s">
        <v>36</v>
      </c>
      <c r="C4441" s="8">
        <v>365</v>
      </c>
      <c r="D4441" s="8">
        <v>39495</v>
      </c>
      <c r="E4441" s="8">
        <f t="shared" si="255"/>
        <v>9017.1232876712329</v>
      </c>
      <c r="F4441" s="8">
        <v>9446</v>
      </c>
      <c r="G4441" s="8">
        <v>2278</v>
      </c>
      <c r="H4441" s="8">
        <v>1000</v>
      </c>
      <c r="I4441" s="8">
        <v>0</v>
      </c>
      <c r="J4441" s="8">
        <v>0</v>
      </c>
      <c r="K4441" s="8">
        <v>0</v>
      </c>
      <c r="L4441" s="8">
        <v>28391</v>
      </c>
      <c r="M4441" s="8">
        <f t="shared" si="253"/>
        <v>77.783561643835611</v>
      </c>
      <c r="N4441" s="8">
        <v>62</v>
      </c>
      <c r="O4441" s="8">
        <v>9</v>
      </c>
      <c r="P4441" s="8">
        <v>4</v>
      </c>
      <c r="Q4441" s="8">
        <v>163118</v>
      </c>
      <c r="R4441" s="8">
        <f t="shared" si="256"/>
        <v>446.8986301369863</v>
      </c>
      <c r="S4441" s="5">
        <v>1</v>
      </c>
      <c r="T4441" s="5">
        <v>1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1</v>
      </c>
      <c r="AA4441" s="5">
        <v>0</v>
      </c>
      <c r="AB4441" s="5">
        <v>0</v>
      </c>
      <c r="AC4441" s="5">
        <v>1</v>
      </c>
      <c r="AD4441" s="5">
        <v>0</v>
      </c>
      <c r="AE4441" s="8">
        <v>75927</v>
      </c>
      <c r="AF4441" s="5">
        <v>1</v>
      </c>
    </row>
    <row r="4442" spans="1:32" x14ac:dyDescent="0.25">
      <c r="A4442" s="2">
        <v>2008</v>
      </c>
      <c r="B4442" s="1" t="s">
        <v>31</v>
      </c>
      <c r="C4442" s="8">
        <v>344</v>
      </c>
      <c r="D4442" s="8">
        <v>31688</v>
      </c>
      <c r="E4442" s="8">
        <f t="shared" si="255"/>
        <v>7676.3565891472872</v>
      </c>
      <c r="F4442" s="8">
        <v>8782</v>
      </c>
      <c r="G4442" s="8">
        <v>872</v>
      </c>
      <c r="H4442" s="8">
        <v>320</v>
      </c>
      <c r="I4442" s="8">
        <v>0</v>
      </c>
      <c r="J4442" s="8">
        <v>0</v>
      </c>
      <c r="K4442" s="8">
        <v>0</v>
      </c>
      <c r="L4442" s="8">
        <v>10171</v>
      </c>
      <c r="M4442" s="8">
        <f t="shared" si="253"/>
        <v>29.566860465116278</v>
      </c>
      <c r="N4442" s="8">
        <v>33</v>
      </c>
      <c r="O4442" s="8">
        <v>6</v>
      </c>
      <c r="P4442" s="8">
        <v>3</v>
      </c>
      <c r="Q4442" s="8">
        <v>140693</v>
      </c>
      <c r="R4442" s="8">
        <f t="shared" si="256"/>
        <v>408.99127906976742</v>
      </c>
      <c r="S4442" s="5">
        <v>1</v>
      </c>
      <c r="T4442" s="5">
        <v>0</v>
      </c>
      <c r="U4442" s="5">
        <v>0</v>
      </c>
      <c r="V4442" s="5">
        <v>1</v>
      </c>
      <c r="W4442" s="5">
        <v>0</v>
      </c>
      <c r="X4442" s="5">
        <v>0</v>
      </c>
      <c r="Y4442" s="5">
        <v>0</v>
      </c>
      <c r="Z4442" s="5">
        <v>1</v>
      </c>
      <c r="AA4442" s="5">
        <v>0</v>
      </c>
      <c r="AB4442" s="5">
        <v>0</v>
      </c>
      <c r="AC4442" s="5">
        <v>1</v>
      </c>
      <c r="AD4442" s="5">
        <v>0</v>
      </c>
      <c r="AE4442" s="8">
        <v>57702</v>
      </c>
      <c r="AF4442" s="5">
        <v>1</v>
      </c>
    </row>
    <row r="4443" spans="1:32" x14ac:dyDescent="0.25">
      <c r="A4443" s="2">
        <v>2008</v>
      </c>
      <c r="B4443" s="1" t="s">
        <v>35</v>
      </c>
      <c r="C4443" s="8">
        <v>295</v>
      </c>
      <c r="D4443" s="8">
        <v>26089</v>
      </c>
      <c r="E4443" s="8">
        <f t="shared" si="255"/>
        <v>7369.7740112994352</v>
      </c>
      <c r="F4443" s="8">
        <v>5043</v>
      </c>
      <c r="G4443" s="8">
        <v>1811</v>
      </c>
      <c r="H4443" s="8">
        <v>670</v>
      </c>
      <c r="I4443" s="8">
        <v>1133</v>
      </c>
      <c r="J4443" s="8">
        <v>0</v>
      </c>
      <c r="K4443" s="8">
        <v>0</v>
      </c>
      <c r="L4443" s="8">
        <v>14812</v>
      </c>
      <c r="M4443" s="8">
        <f t="shared" si="253"/>
        <v>50.210169491525427</v>
      </c>
      <c r="N4443" s="8">
        <v>34</v>
      </c>
      <c r="O4443" s="8">
        <v>5</v>
      </c>
      <c r="P4443" s="8">
        <v>2</v>
      </c>
      <c r="Q4443" s="8">
        <v>130355</v>
      </c>
      <c r="R4443" s="8">
        <f t="shared" si="256"/>
        <v>441.88135593220341</v>
      </c>
      <c r="S4443" s="5">
        <v>1</v>
      </c>
      <c r="T4443" s="5">
        <v>0</v>
      </c>
      <c r="U4443" s="5">
        <v>0</v>
      </c>
      <c r="V4443" s="5">
        <v>0</v>
      </c>
      <c r="W4443" s="5">
        <v>1</v>
      </c>
      <c r="X4443" s="5">
        <v>0</v>
      </c>
      <c r="Y4443" s="5">
        <v>0</v>
      </c>
      <c r="Z4443" s="5">
        <v>1</v>
      </c>
      <c r="AA4443" s="5">
        <v>1</v>
      </c>
      <c r="AB4443" s="5">
        <v>0</v>
      </c>
      <c r="AC4443" s="5">
        <v>1</v>
      </c>
      <c r="AD4443" s="5">
        <v>0</v>
      </c>
      <c r="AE4443" s="8">
        <v>56583</v>
      </c>
      <c r="AF4443" s="5">
        <v>0</v>
      </c>
    </row>
    <row r="4444" spans="1:32" x14ac:dyDescent="0.25">
      <c r="A4444" s="2">
        <v>2008</v>
      </c>
      <c r="B4444" s="1" t="s">
        <v>31</v>
      </c>
      <c r="C4444" s="8">
        <v>120</v>
      </c>
      <c r="D4444" s="8">
        <v>10028</v>
      </c>
      <c r="E4444" s="8">
        <f t="shared" si="255"/>
        <v>6963.8888888888878</v>
      </c>
      <c r="F4444" s="8">
        <v>3418</v>
      </c>
      <c r="G4444" s="8">
        <v>1284</v>
      </c>
      <c r="H4444" s="8">
        <v>645</v>
      </c>
      <c r="I4444" s="8">
        <v>0</v>
      </c>
      <c r="J4444" s="8">
        <v>0</v>
      </c>
      <c r="K4444" s="8">
        <v>0</v>
      </c>
      <c r="L4444" s="8">
        <v>7346</v>
      </c>
      <c r="M4444" s="8">
        <f t="shared" si="253"/>
        <v>61.216666666666669</v>
      </c>
      <c r="N4444" s="8">
        <v>22</v>
      </c>
      <c r="O4444" s="8">
        <v>4</v>
      </c>
      <c r="P4444" s="8">
        <v>2</v>
      </c>
      <c r="Q4444" s="8">
        <v>55317</v>
      </c>
      <c r="R4444" s="8">
        <f t="shared" si="256"/>
        <v>460.97500000000002</v>
      </c>
      <c r="S4444" s="5">
        <v>1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1</v>
      </c>
      <c r="AA4444" s="5">
        <v>0</v>
      </c>
      <c r="AB4444" s="5">
        <v>0</v>
      </c>
      <c r="AC4444" s="5">
        <v>1</v>
      </c>
      <c r="AD4444" s="5">
        <v>0</v>
      </c>
      <c r="AE4444" s="8">
        <v>27146</v>
      </c>
      <c r="AF4444" s="5">
        <v>0</v>
      </c>
    </row>
    <row r="4445" spans="1:32" x14ac:dyDescent="0.25">
      <c r="A4445" s="2">
        <v>2008</v>
      </c>
      <c r="B4445" s="1" t="s">
        <v>29</v>
      </c>
      <c r="C4445" s="8">
        <v>14</v>
      </c>
      <c r="D4445" s="8">
        <v>1096</v>
      </c>
      <c r="E4445" s="8">
        <f t="shared" si="255"/>
        <v>6523.8095238095239</v>
      </c>
      <c r="F4445" s="8">
        <v>189</v>
      </c>
      <c r="G4445" s="8">
        <v>0</v>
      </c>
      <c r="H4445" s="8">
        <v>0</v>
      </c>
      <c r="I4445" s="8">
        <v>0</v>
      </c>
      <c r="J4445" s="8">
        <v>0</v>
      </c>
      <c r="K4445" s="8">
        <v>0</v>
      </c>
      <c r="L4445" s="8">
        <v>505</v>
      </c>
      <c r="M4445" s="8">
        <f t="shared" si="253"/>
        <v>36.071428571428569</v>
      </c>
      <c r="N4445" s="8">
        <v>3</v>
      </c>
      <c r="O4445" s="8">
        <v>0</v>
      </c>
      <c r="P4445" s="8">
        <v>0</v>
      </c>
      <c r="Q4445" s="8">
        <v>5330</v>
      </c>
      <c r="R4445" s="8">
        <f t="shared" si="256"/>
        <v>380.71428571428572</v>
      </c>
      <c r="S4445" s="5">
        <v>0</v>
      </c>
      <c r="T4445" s="5">
        <v>0</v>
      </c>
      <c r="U4445" s="5">
        <v>1</v>
      </c>
      <c r="V4445" s="5">
        <v>1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0</v>
      </c>
      <c r="AD4445" s="5">
        <v>0</v>
      </c>
      <c r="AE4445" s="8">
        <v>5252</v>
      </c>
      <c r="AF4445" s="5">
        <v>1</v>
      </c>
    </row>
    <row r="4446" spans="1:32" x14ac:dyDescent="0.25">
      <c r="A4446" s="2">
        <v>2008</v>
      </c>
      <c r="B4446" s="1" t="s">
        <v>36</v>
      </c>
      <c r="C4446" s="8">
        <v>46</v>
      </c>
      <c r="D4446" s="8">
        <v>4271</v>
      </c>
      <c r="E4446" s="8">
        <f>IF(C4446&gt;0,D4446/C4446*1000/12,0)</f>
        <v>7737.3188405797091</v>
      </c>
      <c r="F4446" s="8">
        <v>2460</v>
      </c>
      <c r="G4446" s="8">
        <v>767</v>
      </c>
      <c r="H4446" s="8">
        <v>280</v>
      </c>
      <c r="I4446" s="8">
        <v>0</v>
      </c>
      <c r="J4446" s="8">
        <v>0</v>
      </c>
      <c r="K4446" s="8">
        <v>0</v>
      </c>
      <c r="L4446" s="8">
        <v>3750</v>
      </c>
      <c r="M4446" s="8">
        <f t="shared" si="253"/>
        <v>81.521739130434781</v>
      </c>
      <c r="N4446" s="8">
        <v>17</v>
      </c>
      <c r="O4446" s="8">
        <v>3</v>
      </c>
      <c r="P4446" s="8">
        <v>1</v>
      </c>
      <c r="Q4446" s="8">
        <v>3224</v>
      </c>
      <c r="R4446" s="8">
        <f t="shared" si="256"/>
        <v>70.086956521739125</v>
      </c>
      <c r="S4446" s="5">
        <v>1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1</v>
      </c>
      <c r="AA4446" s="5">
        <v>0</v>
      </c>
      <c r="AB4446" s="5">
        <v>0</v>
      </c>
      <c r="AC4446" s="5">
        <v>1</v>
      </c>
      <c r="AD4446" s="5">
        <v>0</v>
      </c>
      <c r="AE4446" s="8">
        <v>9371</v>
      </c>
      <c r="AF4446" s="5">
        <v>0</v>
      </c>
    </row>
    <row r="4447" spans="1:32" x14ac:dyDescent="0.25">
      <c r="A4447" s="2">
        <v>2008</v>
      </c>
      <c r="B4447" s="1" t="s">
        <v>29</v>
      </c>
      <c r="C4447" s="8">
        <v>5</v>
      </c>
      <c r="D4447" s="8">
        <v>215</v>
      </c>
      <c r="E4447" s="8">
        <f t="shared" ref="E4447:E4449" si="257">IF(C4447&gt;0,D4447/C4447*1000/12,0)</f>
        <v>3583.3333333333335</v>
      </c>
      <c r="F4447" s="8">
        <v>190</v>
      </c>
      <c r="G4447" s="8">
        <v>40</v>
      </c>
      <c r="H4447" s="8">
        <v>20</v>
      </c>
      <c r="I4447" s="8">
        <v>0</v>
      </c>
      <c r="J4447" s="8">
        <v>0</v>
      </c>
      <c r="K4447" s="8">
        <v>0</v>
      </c>
      <c r="L4447" s="8">
        <v>104</v>
      </c>
      <c r="M4447" s="8">
        <f t="shared" si="253"/>
        <v>20.8</v>
      </c>
      <c r="N4447" s="8">
        <v>2</v>
      </c>
      <c r="O4447" s="8">
        <v>0</v>
      </c>
      <c r="P4447" s="8">
        <v>0</v>
      </c>
      <c r="Q4447" s="8">
        <v>82</v>
      </c>
      <c r="R4447" s="8">
        <f t="shared" si="256"/>
        <v>16.399999999999999</v>
      </c>
      <c r="S4447" s="5">
        <v>0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1</v>
      </c>
      <c r="AA4447" s="5">
        <v>0</v>
      </c>
      <c r="AB4447" s="5">
        <v>0</v>
      </c>
      <c r="AC4447" s="5">
        <v>1</v>
      </c>
      <c r="AD4447" s="5">
        <v>0</v>
      </c>
      <c r="AE4447" s="8">
        <v>250</v>
      </c>
      <c r="AF4447" s="5">
        <v>0</v>
      </c>
    </row>
    <row r="4448" spans="1:32" x14ac:dyDescent="0.25">
      <c r="A4448" s="2">
        <v>2008</v>
      </c>
      <c r="B4448" s="1" t="s">
        <v>29</v>
      </c>
      <c r="C4448" s="8">
        <v>3</v>
      </c>
      <c r="D4448" s="8">
        <v>38</v>
      </c>
      <c r="E4448" s="8">
        <f t="shared" si="257"/>
        <v>1055.5555555555554</v>
      </c>
      <c r="F4448" s="8">
        <v>6</v>
      </c>
      <c r="G4448" s="8">
        <v>0</v>
      </c>
      <c r="H4448" s="8">
        <v>0</v>
      </c>
      <c r="I4448" s="8">
        <v>0</v>
      </c>
      <c r="J4448" s="8">
        <v>0</v>
      </c>
      <c r="K4448" s="8">
        <v>0</v>
      </c>
      <c r="L4448" s="8">
        <v>80</v>
      </c>
      <c r="M4448" s="8">
        <f t="shared" si="253"/>
        <v>26.666666666666668</v>
      </c>
      <c r="N4448" s="8">
        <v>1</v>
      </c>
      <c r="O4448" s="8">
        <v>0</v>
      </c>
      <c r="P4448" s="8">
        <v>0</v>
      </c>
      <c r="Q4448" s="8">
        <v>27</v>
      </c>
      <c r="R4448" s="8">
        <f t="shared" si="256"/>
        <v>9</v>
      </c>
      <c r="S4448" s="5">
        <v>0</v>
      </c>
      <c r="T4448" s="5">
        <v>0</v>
      </c>
      <c r="U4448" s="5">
        <v>1</v>
      </c>
      <c r="V4448" s="5">
        <v>1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0</v>
      </c>
      <c r="AD4448" s="5">
        <v>0</v>
      </c>
      <c r="AE4448" s="8">
        <v>134</v>
      </c>
      <c r="AF4448" s="5">
        <v>1</v>
      </c>
    </row>
    <row r="4449" spans="1:32" x14ac:dyDescent="0.25">
      <c r="A4449" s="2">
        <v>2008</v>
      </c>
      <c r="B4449" s="1" t="s">
        <v>30</v>
      </c>
      <c r="C4449" s="8">
        <v>11</v>
      </c>
      <c r="D4449" s="8">
        <v>769</v>
      </c>
      <c r="E4449" s="8">
        <f t="shared" si="257"/>
        <v>5825.757575757576</v>
      </c>
      <c r="F4449" s="8">
        <v>2112</v>
      </c>
      <c r="G4449" s="8">
        <v>35</v>
      </c>
      <c r="H4449" s="8">
        <v>0</v>
      </c>
      <c r="I4449" s="8">
        <v>0</v>
      </c>
      <c r="J4449" s="8">
        <v>0</v>
      </c>
      <c r="K4449" s="8">
        <v>0</v>
      </c>
      <c r="L4449" s="8">
        <v>190</v>
      </c>
      <c r="M4449" s="8">
        <f t="shared" si="253"/>
        <v>17.272727272727273</v>
      </c>
      <c r="N4449" s="8">
        <v>0</v>
      </c>
      <c r="O4449" s="8">
        <v>0</v>
      </c>
      <c r="P4449" s="8">
        <v>1</v>
      </c>
      <c r="Q4449" s="8">
        <v>5877</v>
      </c>
      <c r="R4449" s="8">
        <f t="shared" si="256"/>
        <v>534.27272727272725</v>
      </c>
      <c r="S4449" s="5">
        <v>0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1</v>
      </c>
      <c r="AA4449" s="5">
        <v>0</v>
      </c>
      <c r="AB4449" s="5">
        <v>0</v>
      </c>
      <c r="AC4449" s="5">
        <v>0</v>
      </c>
      <c r="AD4449" s="5">
        <v>0</v>
      </c>
      <c r="AE4449" s="8">
        <v>243</v>
      </c>
      <c r="AF4449" s="5">
        <v>0</v>
      </c>
    </row>
    <row r="4450" spans="1:32" x14ac:dyDescent="0.25">
      <c r="A4450" s="2">
        <v>2008</v>
      </c>
      <c r="B4450" s="1" t="s">
        <v>36</v>
      </c>
      <c r="C4450" s="8">
        <v>152</v>
      </c>
      <c r="D4450" s="8">
        <v>11318</v>
      </c>
      <c r="E4450" s="8">
        <f>IF(C4450&gt;0,D4450/C4450*1000/12,0)</f>
        <v>6205.0438596491231</v>
      </c>
      <c r="F4450" s="8">
        <v>4504</v>
      </c>
      <c r="G4450" s="8">
        <v>1097</v>
      </c>
      <c r="H4450" s="8">
        <v>606</v>
      </c>
      <c r="I4450" s="8">
        <v>0</v>
      </c>
      <c r="J4450" s="8">
        <v>0</v>
      </c>
      <c r="K4450" s="8">
        <v>0</v>
      </c>
      <c r="L4450" s="8">
        <v>9879</v>
      </c>
      <c r="M4450" s="8">
        <f t="shared" si="253"/>
        <v>64.993421052631575</v>
      </c>
      <c r="N4450" s="8">
        <v>27</v>
      </c>
      <c r="O4450" s="8">
        <v>5</v>
      </c>
      <c r="P4450" s="8">
        <v>3</v>
      </c>
      <c r="Q4450" s="8">
        <v>68000</v>
      </c>
      <c r="R4450" s="8">
        <f t="shared" si="256"/>
        <v>447.36842105263156</v>
      </c>
      <c r="S4450" s="5">
        <v>1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1</v>
      </c>
      <c r="AA4450" s="5">
        <v>0</v>
      </c>
      <c r="AB4450" s="5">
        <v>0</v>
      </c>
      <c r="AC4450" s="5">
        <v>1</v>
      </c>
      <c r="AD4450" s="5">
        <v>0</v>
      </c>
      <c r="AE4450" s="8">
        <v>28445</v>
      </c>
      <c r="AF4450" s="5">
        <v>1</v>
      </c>
    </row>
    <row r="4451" spans="1:32" x14ac:dyDescent="0.25">
      <c r="A4451" s="2">
        <v>2008</v>
      </c>
      <c r="B4451" s="1" t="s">
        <v>29</v>
      </c>
      <c r="C4451" s="8">
        <v>12</v>
      </c>
      <c r="D4451" s="8">
        <v>795</v>
      </c>
      <c r="E4451" s="8">
        <f t="shared" ref="E4451:E4458" si="258">IF(C4451&gt;0,D4451/C4451*1000/12,0)</f>
        <v>5520.833333333333</v>
      </c>
      <c r="F4451" s="8">
        <v>1383</v>
      </c>
      <c r="G4451" s="8">
        <v>0</v>
      </c>
      <c r="H4451" s="8">
        <v>0</v>
      </c>
      <c r="I4451" s="8">
        <v>0</v>
      </c>
      <c r="J4451" s="8">
        <v>0</v>
      </c>
      <c r="K4451" s="8">
        <v>0</v>
      </c>
      <c r="L4451" s="8">
        <v>2510</v>
      </c>
      <c r="M4451" s="8">
        <f t="shared" si="253"/>
        <v>209.16666666666666</v>
      </c>
      <c r="N4451" s="8">
        <v>7</v>
      </c>
      <c r="O4451" s="8">
        <v>1</v>
      </c>
      <c r="P4451" s="8">
        <v>0</v>
      </c>
      <c r="Q4451" s="8">
        <v>10405</v>
      </c>
      <c r="R4451" s="8">
        <f t="shared" si="256"/>
        <v>867.08333333333337</v>
      </c>
      <c r="S4451" s="5">
        <v>1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0</v>
      </c>
      <c r="AC4451" s="5">
        <v>0</v>
      </c>
      <c r="AD4451" s="5">
        <v>0</v>
      </c>
      <c r="AE4451" s="8">
        <v>1848</v>
      </c>
      <c r="AF4451" s="5">
        <v>1</v>
      </c>
    </row>
    <row r="4452" spans="1:32" x14ac:dyDescent="0.25">
      <c r="A4452" s="2">
        <v>2008</v>
      </c>
      <c r="B4452" s="1" t="s">
        <v>30</v>
      </c>
      <c r="C4452" s="8">
        <v>98</v>
      </c>
      <c r="D4452" s="8">
        <v>11169</v>
      </c>
      <c r="E4452" s="8">
        <f t="shared" si="258"/>
        <v>9497.4489795918362</v>
      </c>
      <c r="F4452" s="8">
        <v>3241</v>
      </c>
      <c r="G4452" s="8">
        <v>1157</v>
      </c>
      <c r="H4452" s="8">
        <v>507</v>
      </c>
      <c r="I4452" s="8">
        <v>0</v>
      </c>
      <c r="J4452" s="8">
        <v>0</v>
      </c>
      <c r="K4452" s="8">
        <v>0</v>
      </c>
      <c r="L4452" s="8">
        <v>7115</v>
      </c>
      <c r="M4452" s="8">
        <f t="shared" si="253"/>
        <v>72.602040816326536</v>
      </c>
      <c r="N4452" s="8">
        <v>25</v>
      </c>
      <c r="O4452" s="8">
        <v>5</v>
      </c>
      <c r="P4452" s="8">
        <v>3</v>
      </c>
      <c r="Q4452" s="8">
        <v>129548</v>
      </c>
      <c r="R4452" s="8">
        <f t="shared" si="256"/>
        <v>1321.9183673469388</v>
      </c>
      <c r="S4452" s="5">
        <v>1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1</v>
      </c>
      <c r="AA4452" s="5">
        <v>0</v>
      </c>
      <c r="AB4452" s="5">
        <v>0</v>
      </c>
      <c r="AC4452" s="5">
        <v>1</v>
      </c>
      <c r="AD4452" s="5">
        <v>0</v>
      </c>
      <c r="AE4452" s="8">
        <v>35205</v>
      </c>
      <c r="AF4452" s="5">
        <v>1</v>
      </c>
    </row>
    <row r="4453" spans="1:32" x14ac:dyDescent="0.25">
      <c r="A4453" s="2">
        <v>2008</v>
      </c>
      <c r="B4453" s="1" t="s">
        <v>36</v>
      </c>
      <c r="C4453" s="8">
        <v>269</v>
      </c>
      <c r="D4453" s="8">
        <v>30893</v>
      </c>
      <c r="E4453" s="8">
        <f t="shared" si="258"/>
        <v>9570.3221809169754</v>
      </c>
      <c r="F4453" s="8">
        <v>6222</v>
      </c>
      <c r="G4453" s="8">
        <v>1850</v>
      </c>
      <c r="H4453" s="8">
        <v>714</v>
      </c>
      <c r="I4453" s="8">
        <v>0</v>
      </c>
      <c r="J4453" s="8">
        <v>0</v>
      </c>
      <c r="K4453" s="8">
        <v>0</v>
      </c>
      <c r="L4453" s="8">
        <v>11927</v>
      </c>
      <c r="M4453" s="8">
        <f t="shared" si="253"/>
        <v>44.338289962825279</v>
      </c>
      <c r="N4453" s="8">
        <v>36</v>
      </c>
      <c r="O4453" s="8">
        <v>5</v>
      </c>
      <c r="P4453" s="8">
        <v>1</v>
      </c>
      <c r="Q4453" s="8">
        <v>142808</v>
      </c>
      <c r="R4453" s="8">
        <f t="shared" si="256"/>
        <v>530.88475836431223</v>
      </c>
      <c r="S4453" s="5">
        <v>1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1</v>
      </c>
      <c r="AA4453" s="5">
        <v>0</v>
      </c>
      <c r="AB4453" s="5">
        <v>0</v>
      </c>
      <c r="AC4453" s="5">
        <v>1</v>
      </c>
      <c r="AD4453" s="5">
        <v>0</v>
      </c>
      <c r="AE4453" s="8">
        <v>70280</v>
      </c>
      <c r="AF4453" s="5">
        <v>1</v>
      </c>
    </row>
    <row r="4454" spans="1:32" x14ac:dyDescent="0.25">
      <c r="A4454" s="2">
        <v>2008</v>
      </c>
      <c r="B4454" s="1" t="s">
        <v>30</v>
      </c>
      <c r="C4454" s="8">
        <v>136</v>
      </c>
      <c r="D4454" s="8">
        <v>18426</v>
      </c>
      <c r="E4454" s="8">
        <f t="shared" si="258"/>
        <v>11290.441176470589</v>
      </c>
      <c r="F4454" s="8">
        <v>4535</v>
      </c>
      <c r="G4454" s="8">
        <v>1392</v>
      </c>
      <c r="H4454" s="8">
        <v>513</v>
      </c>
      <c r="I4454" s="8">
        <v>0</v>
      </c>
      <c r="J4454" s="8">
        <v>0</v>
      </c>
      <c r="K4454" s="8">
        <v>0</v>
      </c>
      <c r="L4454" s="8">
        <v>9640</v>
      </c>
      <c r="M4454" s="8">
        <f t="shared" si="253"/>
        <v>70.882352941176464</v>
      </c>
      <c r="N4454" s="8">
        <v>39</v>
      </c>
      <c r="O4454" s="8">
        <v>7</v>
      </c>
      <c r="P4454" s="8">
        <v>4</v>
      </c>
      <c r="Q4454" s="8">
        <v>130344</v>
      </c>
      <c r="R4454" s="8">
        <f t="shared" si="256"/>
        <v>958.41176470588232</v>
      </c>
      <c r="S4454" s="5">
        <v>1</v>
      </c>
      <c r="T4454" s="5">
        <v>1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1</v>
      </c>
      <c r="AA4454" s="5">
        <v>0</v>
      </c>
      <c r="AB4454" s="5">
        <v>0</v>
      </c>
      <c r="AC4454" s="5">
        <v>1</v>
      </c>
      <c r="AD4454" s="5">
        <v>0</v>
      </c>
      <c r="AE4454" s="8">
        <v>43638</v>
      </c>
      <c r="AF4454" s="5">
        <v>1</v>
      </c>
    </row>
    <row r="4455" spans="1:32" x14ac:dyDescent="0.25">
      <c r="A4455" s="2">
        <v>2008</v>
      </c>
      <c r="B4455" s="1" t="s">
        <v>31</v>
      </c>
      <c r="C4455" s="8">
        <v>665</v>
      </c>
      <c r="D4455" s="8">
        <v>88501</v>
      </c>
      <c r="E4455" s="8">
        <f t="shared" si="258"/>
        <v>11090.350877192983</v>
      </c>
      <c r="F4455" s="8">
        <v>542</v>
      </c>
      <c r="G4455" s="8">
        <v>0</v>
      </c>
      <c r="H4455" s="8">
        <v>0</v>
      </c>
      <c r="I4455" s="8">
        <v>0</v>
      </c>
      <c r="J4455" s="8">
        <v>718</v>
      </c>
      <c r="K4455" s="8">
        <v>0</v>
      </c>
      <c r="L4455" s="8">
        <v>8331</v>
      </c>
      <c r="M4455" s="8">
        <f t="shared" si="253"/>
        <v>12.527819548872181</v>
      </c>
      <c r="N4455" s="8">
        <v>20</v>
      </c>
      <c r="O4455" s="8">
        <v>0</v>
      </c>
      <c r="P4455" s="8">
        <v>0</v>
      </c>
      <c r="Q4455" s="8">
        <v>620540</v>
      </c>
      <c r="R4455" s="8">
        <f t="shared" si="256"/>
        <v>933.14285714285711</v>
      </c>
      <c r="S4455" s="5">
        <v>0</v>
      </c>
      <c r="T4455" s="5">
        <v>0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  <c r="Z4455" s="5">
        <v>0</v>
      </c>
      <c r="AA4455" s="5">
        <v>0</v>
      </c>
      <c r="AB4455" s="5">
        <v>1</v>
      </c>
      <c r="AC4455" s="5">
        <v>0</v>
      </c>
      <c r="AD4455" s="5">
        <v>0</v>
      </c>
      <c r="AE4455" s="8">
        <v>433085</v>
      </c>
      <c r="AF4455" s="5">
        <v>0</v>
      </c>
    </row>
    <row r="4456" spans="1:32" x14ac:dyDescent="0.25">
      <c r="A4456" s="2">
        <v>2008</v>
      </c>
      <c r="B4456" s="1" t="s">
        <v>36</v>
      </c>
      <c r="C4456" s="8">
        <v>148</v>
      </c>
      <c r="D4456" s="8">
        <v>12655</v>
      </c>
      <c r="E4456" s="8">
        <f t="shared" si="258"/>
        <v>7125.5630630630631</v>
      </c>
      <c r="F4456" s="8">
        <v>2103</v>
      </c>
      <c r="G4456" s="8">
        <v>0</v>
      </c>
      <c r="H4456" s="8">
        <v>0</v>
      </c>
      <c r="I4456" s="8">
        <v>0</v>
      </c>
      <c r="J4456" s="8">
        <v>44</v>
      </c>
      <c r="K4456" s="8">
        <v>0</v>
      </c>
      <c r="L4456" s="8">
        <v>6556</v>
      </c>
      <c r="M4456" s="8">
        <f t="shared" si="253"/>
        <v>44.297297297297298</v>
      </c>
      <c r="N4456" s="8">
        <v>22</v>
      </c>
      <c r="O4456" s="8">
        <v>6</v>
      </c>
      <c r="P4456" s="8">
        <v>0</v>
      </c>
      <c r="Q4456" s="8">
        <v>59027</v>
      </c>
      <c r="R4456" s="8">
        <f t="shared" si="256"/>
        <v>398.83108108108109</v>
      </c>
      <c r="S4456" s="5">
        <v>1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0</v>
      </c>
      <c r="AD4456" s="5">
        <v>1</v>
      </c>
      <c r="AE4456" s="8">
        <v>64375</v>
      </c>
      <c r="AF4456" s="5">
        <v>0</v>
      </c>
    </row>
    <row r="4457" spans="1:32" x14ac:dyDescent="0.25">
      <c r="A4457" s="2">
        <v>2008</v>
      </c>
      <c r="B4457" s="1" t="s">
        <v>31</v>
      </c>
      <c r="C4457" s="8">
        <v>504</v>
      </c>
      <c r="D4457" s="8">
        <v>55177</v>
      </c>
      <c r="E4457" s="8">
        <f t="shared" si="258"/>
        <v>9123.1812169312179</v>
      </c>
      <c r="F4457" s="8">
        <v>1813</v>
      </c>
      <c r="G4457" s="8">
        <v>0</v>
      </c>
      <c r="H4457" s="8">
        <v>0</v>
      </c>
      <c r="I4457" s="8">
        <v>0</v>
      </c>
      <c r="J4457" s="8">
        <v>743</v>
      </c>
      <c r="K4457" s="8">
        <v>492</v>
      </c>
      <c r="L4457" s="8">
        <v>28632</v>
      </c>
      <c r="M4457" s="8">
        <f t="shared" si="253"/>
        <v>56.80952380952381</v>
      </c>
      <c r="N4457" s="8">
        <v>62</v>
      </c>
      <c r="O4457" s="8">
        <v>13</v>
      </c>
      <c r="P4457" s="8">
        <v>15</v>
      </c>
      <c r="Q4457" s="8">
        <v>231396</v>
      </c>
      <c r="R4457" s="8">
        <f t="shared" si="256"/>
        <v>459.11904761904759</v>
      </c>
      <c r="S4457" s="5">
        <v>1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1</v>
      </c>
      <c r="AC4457" s="5">
        <v>0</v>
      </c>
      <c r="AD4457" s="5">
        <v>1</v>
      </c>
      <c r="AE4457" s="8">
        <v>348869</v>
      </c>
      <c r="AF4457" s="5">
        <v>1</v>
      </c>
    </row>
    <row r="4458" spans="1:32" x14ac:dyDescent="0.25">
      <c r="A4458" s="2">
        <v>2008</v>
      </c>
      <c r="B4458" s="1" t="s">
        <v>30</v>
      </c>
      <c r="C4458" s="8">
        <v>4</v>
      </c>
      <c r="D4458" s="8">
        <v>97</v>
      </c>
      <c r="E4458" s="8">
        <f t="shared" si="258"/>
        <v>2020.8333333333333</v>
      </c>
      <c r="F4458" s="8">
        <v>284</v>
      </c>
      <c r="G4458" s="8">
        <v>0</v>
      </c>
      <c r="H4458" s="8">
        <v>0</v>
      </c>
      <c r="I4458" s="8">
        <v>0</v>
      </c>
      <c r="J4458" s="8">
        <v>0</v>
      </c>
      <c r="K4458" s="8">
        <v>0</v>
      </c>
      <c r="L4458" s="8">
        <v>50</v>
      </c>
      <c r="M4458" s="8">
        <v>0</v>
      </c>
      <c r="N4458" s="8">
        <v>1</v>
      </c>
      <c r="O4458" s="8">
        <v>0</v>
      </c>
      <c r="P4458" s="8">
        <v>0</v>
      </c>
      <c r="Q4458" s="8">
        <v>109</v>
      </c>
      <c r="R4458" s="8">
        <f t="shared" si="256"/>
        <v>27.25</v>
      </c>
      <c r="S4458" s="5">
        <v>1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0</v>
      </c>
      <c r="AD4458" s="5">
        <v>0</v>
      </c>
      <c r="AE4458" s="8">
        <v>1488</v>
      </c>
      <c r="AF4458" s="5">
        <v>1</v>
      </c>
    </row>
    <row r="4459" spans="1:32" x14ac:dyDescent="0.25">
      <c r="A4459" s="2">
        <v>2008</v>
      </c>
      <c r="B4459" s="1" t="s">
        <v>29</v>
      </c>
      <c r="C4459" s="8">
        <v>40</v>
      </c>
      <c r="D4459" s="8">
        <v>2601</v>
      </c>
      <c r="E4459" s="8">
        <f t="shared" ref="E4459:E4462" si="259">IF(C4459&gt;0,D4459/C4459*1000/12,0)</f>
        <v>5418.7500000000009</v>
      </c>
      <c r="F4459" s="8">
        <v>0</v>
      </c>
      <c r="G4459" s="8">
        <v>350</v>
      </c>
      <c r="H4459" s="8">
        <v>203</v>
      </c>
      <c r="I4459" s="8">
        <v>0</v>
      </c>
      <c r="J4459" s="8">
        <v>0</v>
      </c>
      <c r="K4459" s="8">
        <v>0</v>
      </c>
      <c r="L4459" s="8">
        <v>1278</v>
      </c>
      <c r="M4459" s="8">
        <f t="shared" ref="M4459:M4522" si="260">IF(C4459&gt;0,L4459/C4459,0)</f>
        <v>31.95</v>
      </c>
      <c r="N4459" s="8">
        <v>0</v>
      </c>
      <c r="O4459" s="8">
        <v>0</v>
      </c>
      <c r="P4459" s="8">
        <v>0</v>
      </c>
      <c r="Q4459" s="8">
        <v>2408</v>
      </c>
      <c r="R4459" s="8">
        <f t="shared" si="256"/>
        <v>60.2</v>
      </c>
      <c r="S4459" s="5">
        <v>1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1</v>
      </c>
      <c r="AA4459" s="5">
        <v>0</v>
      </c>
      <c r="AB4459" s="5">
        <v>0</v>
      </c>
      <c r="AC4459" s="5">
        <v>1</v>
      </c>
      <c r="AD4459" s="5">
        <v>0</v>
      </c>
      <c r="AE4459" s="8">
        <v>10084</v>
      </c>
      <c r="AF4459" s="5">
        <v>0</v>
      </c>
    </row>
    <row r="4460" spans="1:32" x14ac:dyDescent="0.25">
      <c r="A4460" s="2">
        <v>2008</v>
      </c>
      <c r="B4460" s="1" t="s">
        <v>36</v>
      </c>
      <c r="C4460" s="8">
        <v>51</v>
      </c>
      <c r="D4460" s="8">
        <v>2568</v>
      </c>
      <c r="E4460" s="8">
        <f t="shared" si="259"/>
        <v>4196.0784313725489</v>
      </c>
      <c r="F4460" s="8">
        <v>0</v>
      </c>
      <c r="G4460" s="8">
        <v>242</v>
      </c>
      <c r="H4460" s="8">
        <v>159</v>
      </c>
      <c r="I4460" s="8">
        <v>0</v>
      </c>
      <c r="J4460" s="8">
        <v>0</v>
      </c>
      <c r="K4460" s="8">
        <v>0</v>
      </c>
      <c r="L4460" s="8">
        <v>2046</v>
      </c>
      <c r="M4460" s="8">
        <f t="shared" si="260"/>
        <v>40.117647058823529</v>
      </c>
      <c r="N4460" s="8">
        <v>5</v>
      </c>
      <c r="O4460" s="8">
        <v>2</v>
      </c>
      <c r="P4460" s="8">
        <v>0</v>
      </c>
      <c r="Q4460" s="8">
        <v>14003</v>
      </c>
      <c r="R4460" s="8">
        <f t="shared" si="256"/>
        <v>274.56862745098039</v>
      </c>
      <c r="S4460" s="5">
        <v>0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1</v>
      </c>
      <c r="AA4460" s="5">
        <v>0</v>
      </c>
      <c r="AB4460" s="5">
        <v>0</v>
      </c>
      <c r="AC4460" s="5">
        <v>1</v>
      </c>
      <c r="AD4460" s="5">
        <v>0</v>
      </c>
      <c r="AE4460" s="8">
        <v>1567</v>
      </c>
      <c r="AF4460" s="5">
        <v>1</v>
      </c>
    </row>
    <row r="4461" spans="1:32" x14ac:dyDescent="0.25">
      <c r="A4461" s="2">
        <v>2008</v>
      </c>
      <c r="B4461" s="1" t="s">
        <v>29</v>
      </c>
      <c r="C4461" s="8">
        <v>134</v>
      </c>
      <c r="D4461" s="8">
        <v>10362</v>
      </c>
      <c r="E4461" s="8">
        <f t="shared" si="259"/>
        <v>6444.0298507462685</v>
      </c>
      <c r="F4461" s="8">
        <v>0</v>
      </c>
      <c r="G4461" s="8">
        <v>756</v>
      </c>
      <c r="H4461" s="8">
        <v>323</v>
      </c>
      <c r="I4461" s="8">
        <v>0</v>
      </c>
      <c r="J4461" s="8">
        <v>0</v>
      </c>
      <c r="K4461" s="8">
        <v>0</v>
      </c>
      <c r="L4461" s="8">
        <v>6070</v>
      </c>
      <c r="M4461" s="8">
        <f t="shared" si="260"/>
        <v>45.298507462686565</v>
      </c>
      <c r="N4461" s="8">
        <v>19</v>
      </c>
      <c r="O4461" s="8">
        <v>1</v>
      </c>
      <c r="P4461" s="8">
        <v>1</v>
      </c>
      <c r="Q4461" s="8">
        <v>64734</v>
      </c>
      <c r="R4461" s="8">
        <f t="shared" si="256"/>
        <v>483.08955223880599</v>
      </c>
      <c r="S4461" s="5">
        <v>1</v>
      </c>
      <c r="T4461" s="5">
        <v>0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  <c r="Z4461" s="5">
        <v>1</v>
      </c>
      <c r="AA4461" s="5">
        <v>0</v>
      </c>
      <c r="AB4461" s="5">
        <v>0</v>
      </c>
      <c r="AC4461" s="5">
        <v>1</v>
      </c>
      <c r="AD4461" s="5">
        <v>0</v>
      </c>
      <c r="AE4461" s="8">
        <v>19540</v>
      </c>
      <c r="AF4461" s="5">
        <v>0</v>
      </c>
    </row>
    <row r="4462" spans="1:32" x14ac:dyDescent="0.25">
      <c r="A4462" s="2">
        <v>2008</v>
      </c>
      <c r="B4462" s="1" t="s">
        <v>30</v>
      </c>
      <c r="C4462" s="8">
        <v>13</v>
      </c>
      <c r="D4462" s="8">
        <v>574</v>
      </c>
      <c r="E4462" s="8">
        <f t="shared" si="259"/>
        <v>3679.4871794871797</v>
      </c>
      <c r="F4462" s="8">
        <v>2843</v>
      </c>
      <c r="G4462" s="8">
        <v>51</v>
      </c>
      <c r="H4462" s="8">
        <v>45</v>
      </c>
      <c r="I4462" s="8">
        <v>0</v>
      </c>
      <c r="J4462" s="8">
        <v>0</v>
      </c>
      <c r="K4462" s="8">
        <v>0</v>
      </c>
      <c r="L4462" s="8">
        <v>312</v>
      </c>
      <c r="M4462" s="8">
        <f t="shared" si="260"/>
        <v>24</v>
      </c>
      <c r="N4462" s="8">
        <v>3</v>
      </c>
      <c r="O4462" s="8">
        <v>1</v>
      </c>
      <c r="P4462" s="8">
        <v>0</v>
      </c>
      <c r="Q4462" s="8">
        <v>2640</v>
      </c>
      <c r="R4462" s="8">
        <f t="shared" si="256"/>
        <v>203.07692307692307</v>
      </c>
      <c r="S4462" s="5">
        <v>1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1</v>
      </c>
      <c r="AA4462" s="5">
        <v>0</v>
      </c>
      <c r="AB4462" s="5">
        <v>0</v>
      </c>
      <c r="AC4462" s="5">
        <v>1</v>
      </c>
      <c r="AD4462" s="5">
        <v>0</v>
      </c>
      <c r="AE4462" s="8">
        <v>1324</v>
      </c>
      <c r="AF4462" s="5">
        <v>0</v>
      </c>
    </row>
    <row r="4463" spans="1:32" x14ac:dyDescent="0.25">
      <c r="A4463" s="2">
        <v>2008</v>
      </c>
      <c r="B4463" s="1" t="s">
        <v>30</v>
      </c>
      <c r="C4463" s="8">
        <v>49</v>
      </c>
      <c r="D4463" s="8">
        <v>3410</v>
      </c>
      <c r="E4463" s="8">
        <f>IF(C4463&gt;0,D4463/C4463*1000/12,0)</f>
        <v>5799.3197278911566</v>
      </c>
      <c r="F4463" s="8">
        <v>1606</v>
      </c>
      <c r="G4463" s="8">
        <v>288</v>
      </c>
      <c r="H4463" s="8">
        <v>184</v>
      </c>
      <c r="I4463" s="8">
        <v>0</v>
      </c>
      <c r="J4463" s="8">
        <v>0</v>
      </c>
      <c r="K4463" s="8">
        <v>0</v>
      </c>
      <c r="L4463" s="8">
        <v>10482</v>
      </c>
      <c r="M4463" s="8">
        <f t="shared" si="260"/>
        <v>213.91836734693877</v>
      </c>
      <c r="N4463" s="8">
        <v>16</v>
      </c>
      <c r="O4463" s="8">
        <v>3</v>
      </c>
      <c r="P4463" s="8">
        <v>0</v>
      </c>
      <c r="Q4463" s="8">
        <v>53665</v>
      </c>
      <c r="R4463" s="8">
        <f t="shared" si="256"/>
        <v>1095.204081632653</v>
      </c>
      <c r="S4463" s="5">
        <v>0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1</v>
      </c>
      <c r="AA4463" s="5">
        <v>0</v>
      </c>
      <c r="AB4463" s="5">
        <v>0</v>
      </c>
      <c r="AC4463" s="5">
        <v>1</v>
      </c>
      <c r="AD4463" s="5">
        <v>0</v>
      </c>
      <c r="AE4463" s="8">
        <v>22985</v>
      </c>
      <c r="AF4463" s="5">
        <v>1</v>
      </c>
    </row>
    <row r="4464" spans="1:32" x14ac:dyDescent="0.25">
      <c r="A4464" s="2">
        <v>2008</v>
      </c>
      <c r="B4464" s="1" t="s">
        <v>30</v>
      </c>
      <c r="C4464" s="8">
        <v>101</v>
      </c>
      <c r="D4464" s="8">
        <v>9732</v>
      </c>
      <c r="E4464" s="8">
        <f t="shared" ref="E4464:E4472" si="261">IF(C4464&gt;0,D4464/C4464*1000/12,0)</f>
        <v>8029.7029702970294</v>
      </c>
      <c r="F4464" s="8">
        <v>3307</v>
      </c>
      <c r="G4464" s="8">
        <v>1072</v>
      </c>
      <c r="H4464" s="8">
        <v>450</v>
      </c>
      <c r="I4464" s="8">
        <v>0</v>
      </c>
      <c r="J4464" s="8">
        <v>0</v>
      </c>
      <c r="K4464" s="8">
        <v>0</v>
      </c>
      <c r="L4464" s="8">
        <v>10881</v>
      </c>
      <c r="M4464" s="8">
        <f t="shared" si="260"/>
        <v>107.73267326732673</v>
      </c>
      <c r="N4464" s="8">
        <v>29</v>
      </c>
      <c r="O4464" s="8">
        <v>7</v>
      </c>
      <c r="P4464" s="8">
        <v>3</v>
      </c>
      <c r="Q4464" s="8">
        <v>47409</v>
      </c>
      <c r="R4464" s="8">
        <f t="shared" si="256"/>
        <v>469.39603960396039</v>
      </c>
      <c r="S4464" s="5">
        <v>1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1</v>
      </c>
      <c r="AA4464" s="5">
        <v>0</v>
      </c>
      <c r="AB4464" s="5">
        <v>0</v>
      </c>
      <c r="AC4464" s="5">
        <v>1</v>
      </c>
      <c r="AD4464" s="5">
        <v>0</v>
      </c>
      <c r="AE4464" s="8">
        <v>25698</v>
      </c>
      <c r="AF4464" s="5">
        <v>1</v>
      </c>
    </row>
    <row r="4465" spans="1:32" x14ac:dyDescent="0.25">
      <c r="A4465" s="2">
        <v>2008</v>
      </c>
      <c r="B4465" s="1" t="s">
        <v>31</v>
      </c>
      <c r="C4465" s="8">
        <v>64</v>
      </c>
      <c r="D4465" s="8">
        <v>4470</v>
      </c>
      <c r="E4465" s="8">
        <f t="shared" si="261"/>
        <v>5820.3125</v>
      </c>
      <c r="F4465" s="8">
        <v>3387</v>
      </c>
      <c r="G4465" s="8">
        <v>0</v>
      </c>
      <c r="H4465" s="8">
        <v>0</v>
      </c>
      <c r="I4465" s="8">
        <v>0</v>
      </c>
      <c r="J4465" s="8">
        <v>0</v>
      </c>
      <c r="K4465" s="8">
        <v>0</v>
      </c>
      <c r="L4465" s="8">
        <v>11040</v>
      </c>
      <c r="M4465" s="8">
        <f t="shared" si="260"/>
        <v>172.5</v>
      </c>
      <c r="N4465" s="8">
        <v>27</v>
      </c>
      <c r="O4465" s="8">
        <v>10</v>
      </c>
      <c r="P4465" s="8">
        <v>2</v>
      </c>
      <c r="Q4465" s="8">
        <v>52591</v>
      </c>
      <c r="R4465" s="8">
        <f t="shared" si="256"/>
        <v>821.734375</v>
      </c>
      <c r="S4465" s="5">
        <v>1</v>
      </c>
      <c r="T4465" s="5">
        <v>0</v>
      </c>
      <c r="U4465" s="5">
        <v>1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0</v>
      </c>
      <c r="AD4465" s="5">
        <v>0</v>
      </c>
      <c r="AE4465" s="8">
        <v>24574</v>
      </c>
      <c r="AF4465" s="5">
        <v>0</v>
      </c>
    </row>
    <row r="4466" spans="1:32" x14ac:dyDescent="0.25">
      <c r="A4466" s="2">
        <v>2008</v>
      </c>
      <c r="B4466" s="1" t="s">
        <v>29</v>
      </c>
      <c r="C4466" s="8">
        <v>44</v>
      </c>
      <c r="D4466" s="8">
        <v>2433</v>
      </c>
      <c r="E4466" s="8">
        <f t="shared" si="261"/>
        <v>4607.954545454545</v>
      </c>
      <c r="F4466" s="8">
        <v>3035</v>
      </c>
      <c r="G4466" s="8">
        <v>457</v>
      </c>
      <c r="H4466" s="8">
        <v>184</v>
      </c>
      <c r="I4466" s="8">
        <v>0</v>
      </c>
      <c r="J4466" s="8">
        <v>0</v>
      </c>
      <c r="K4466" s="8">
        <v>0</v>
      </c>
      <c r="L4466" s="8">
        <v>3289</v>
      </c>
      <c r="M4466" s="8">
        <f t="shared" si="260"/>
        <v>74.75</v>
      </c>
      <c r="N4466" s="8">
        <v>9</v>
      </c>
      <c r="O4466" s="8">
        <v>3</v>
      </c>
      <c r="P4466" s="8">
        <v>1</v>
      </c>
      <c r="Q4466" s="8">
        <v>6420</v>
      </c>
      <c r="R4466" s="8">
        <f t="shared" si="256"/>
        <v>145.90909090909091</v>
      </c>
      <c r="S4466" s="5">
        <v>1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1</v>
      </c>
      <c r="AA4466" s="5">
        <v>0</v>
      </c>
      <c r="AB4466" s="5">
        <v>0</v>
      </c>
      <c r="AC4466" s="5">
        <v>1</v>
      </c>
      <c r="AD4466" s="5">
        <v>0</v>
      </c>
      <c r="AE4466" s="8">
        <v>11524</v>
      </c>
      <c r="AF4466" s="5">
        <v>0</v>
      </c>
    </row>
    <row r="4467" spans="1:32" x14ac:dyDescent="0.25">
      <c r="A4467" s="2">
        <v>2008</v>
      </c>
      <c r="B4467" s="1" t="s">
        <v>31</v>
      </c>
      <c r="C4467" s="8">
        <v>120</v>
      </c>
      <c r="D4467" s="8">
        <v>10738</v>
      </c>
      <c r="E4467" s="8">
        <f t="shared" si="261"/>
        <v>7456.9444444444443</v>
      </c>
      <c r="F4467" s="8">
        <v>3903</v>
      </c>
      <c r="G4467" s="8">
        <v>1934</v>
      </c>
      <c r="H4467" s="8">
        <v>600</v>
      </c>
      <c r="I4467" s="8">
        <v>200</v>
      </c>
      <c r="J4467" s="8">
        <v>0</v>
      </c>
      <c r="K4467" s="8">
        <v>0</v>
      </c>
      <c r="L4467" s="8">
        <v>2609</v>
      </c>
      <c r="M4467" s="8">
        <f t="shared" si="260"/>
        <v>21.741666666666667</v>
      </c>
      <c r="N4467" s="8">
        <v>25</v>
      </c>
      <c r="O4467" s="8">
        <v>5</v>
      </c>
      <c r="P4467" s="8">
        <v>2</v>
      </c>
      <c r="Q4467" s="8">
        <v>70927</v>
      </c>
      <c r="R4467" s="8">
        <f t="shared" si="256"/>
        <v>591.05833333333328</v>
      </c>
      <c r="S4467" s="5">
        <v>1</v>
      </c>
      <c r="T4467" s="5">
        <v>0</v>
      </c>
      <c r="U4467" s="5">
        <v>1</v>
      </c>
      <c r="V4467" s="5">
        <v>0</v>
      </c>
      <c r="W4467" s="5">
        <v>0</v>
      </c>
      <c r="X4467" s="5">
        <v>0</v>
      </c>
      <c r="Y4467" s="5">
        <v>0</v>
      </c>
      <c r="Z4467" s="5">
        <v>1</v>
      </c>
      <c r="AA4467" s="5">
        <v>1</v>
      </c>
      <c r="AB4467" s="5">
        <v>0</v>
      </c>
      <c r="AC4467" s="5">
        <v>1</v>
      </c>
      <c r="AD4467" s="5">
        <v>0</v>
      </c>
      <c r="AE4467" s="8">
        <v>28125</v>
      </c>
      <c r="AF4467" s="5">
        <v>1</v>
      </c>
    </row>
    <row r="4468" spans="1:32" x14ac:dyDescent="0.25">
      <c r="A4468" s="2">
        <v>2008</v>
      </c>
      <c r="B4468" s="1" t="s">
        <v>29</v>
      </c>
      <c r="C4468" s="8">
        <v>326</v>
      </c>
      <c r="D4468" s="8">
        <v>30533</v>
      </c>
      <c r="E4468" s="8">
        <f t="shared" si="261"/>
        <v>7804.959100204499</v>
      </c>
      <c r="F4468" s="8">
        <v>9237</v>
      </c>
      <c r="G4468" s="8">
        <v>1216</v>
      </c>
      <c r="H4468" s="8">
        <v>536</v>
      </c>
      <c r="I4468" s="8">
        <v>0</v>
      </c>
      <c r="J4468" s="8">
        <v>0</v>
      </c>
      <c r="K4468" s="8">
        <v>0</v>
      </c>
      <c r="L4468" s="8">
        <v>25723</v>
      </c>
      <c r="M4468" s="8">
        <f t="shared" si="260"/>
        <v>78.904907975460119</v>
      </c>
      <c r="N4468" s="8">
        <v>54</v>
      </c>
      <c r="O4468" s="8">
        <v>48</v>
      </c>
      <c r="P4468" s="8">
        <v>4</v>
      </c>
      <c r="Q4468" s="8">
        <v>594669</v>
      </c>
      <c r="R4468" s="8">
        <f t="shared" si="256"/>
        <v>1824.138036809816</v>
      </c>
      <c r="S4468" s="5">
        <v>1</v>
      </c>
      <c r="T4468" s="5">
        <v>1</v>
      </c>
      <c r="U4468" s="5">
        <v>1</v>
      </c>
      <c r="V4468" s="5">
        <v>0</v>
      </c>
      <c r="W4468" s="5">
        <v>0</v>
      </c>
      <c r="X4468" s="5">
        <v>0</v>
      </c>
      <c r="Y4468" s="5">
        <v>0</v>
      </c>
      <c r="Z4468" s="5">
        <v>1</v>
      </c>
      <c r="AA4468" s="5">
        <v>0</v>
      </c>
      <c r="AB4468" s="5">
        <v>0</v>
      </c>
      <c r="AC4468" s="5">
        <v>1</v>
      </c>
      <c r="AD4468" s="5">
        <v>0</v>
      </c>
      <c r="AE4468" s="8">
        <v>136299</v>
      </c>
      <c r="AF4468" s="5">
        <v>1</v>
      </c>
    </row>
    <row r="4469" spans="1:32" x14ac:dyDescent="0.25">
      <c r="A4469" s="2">
        <v>2008</v>
      </c>
      <c r="B4469" s="1" t="s">
        <v>30</v>
      </c>
      <c r="C4469" s="8">
        <v>96</v>
      </c>
      <c r="D4469" s="8">
        <v>8930</v>
      </c>
      <c r="E4469" s="8">
        <f t="shared" si="261"/>
        <v>7751.7361111111104</v>
      </c>
      <c r="F4469" s="8">
        <v>4421</v>
      </c>
      <c r="G4469" s="8">
        <v>989</v>
      </c>
      <c r="H4469" s="8">
        <v>460</v>
      </c>
      <c r="I4469" s="8">
        <v>36</v>
      </c>
      <c r="J4469" s="8">
        <v>0</v>
      </c>
      <c r="K4469" s="8">
        <v>0</v>
      </c>
      <c r="L4469" s="15">
        <v>7845</v>
      </c>
      <c r="M4469" s="8">
        <f t="shared" si="260"/>
        <v>81.71875</v>
      </c>
      <c r="N4469" s="8">
        <v>21</v>
      </c>
      <c r="O4469" s="8">
        <v>8</v>
      </c>
      <c r="P4469" s="8">
        <v>3</v>
      </c>
      <c r="Q4469" s="8">
        <v>48395</v>
      </c>
      <c r="R4469" s="8">
        <f t="shared" si="256"/>
        <v>504.11458333333331</v>
      </c>
      <c r="S4469" s="5">
        <v>1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1</v>
      </c>
      <c r="AA4469" s="5">
        <v>1</v>
      </c>
      <c r="AB4469" s="5">
        <v>0</v>
      </c>
      <c r="AC4469" s="5">
        <v>1</v>
      </c>
      <c r="AD4469" s="5">
        <v>0</v>
      </c>
      <c r="AE4469" s="8">
        <v>20795</v>
      </c>
      <c r="AF4469" s="5">
        <v>1</v>
      </c>
    </row>
    <row r="4470" spans="1:32" x14ac:dyDescent="0.25">
      <c r="A4470" s="2">
        <v>2008</v>
      </c>
      <c r="B4470" s="1" t="s">
        <v>29</v>
      </c>
      <c r="C4470" s="8">
        <v>70</v>
      </c>
      <c r="D4470" s="8">
        <v>5011</v>
      </c>
      <c r="E4470" s="8">
        <f t="shared" si="261"/>
        <v>5965.4761904761908</v>
      </c>
      <c r="F4470" s="8">
        <v>2972</v>
      </c>
      <c r="G4470" s="8">
        <v>627</v>
      </c>
      <c r="H4470" s="8">
        <v>234</v>
      </c>
      <c r="I4470" s="8">
        <v>0</v>
      </c>
      <c r="J4470" s="8">
        <v>0</v>
      </c>
      <c r="K4470" s="8">
        <v>0</v>
      </c>
      <c r="L4470" s="15">
        <v>4010</v>
      </c>
      <c r="M4470" s="8">
        <f t="shared" si="260"/>
        <v>57.285714285714285</v>
      </c>
      <c r="N4470" s="8">
        <v>11</v>
      </c>
      <c r="O4470" s="8">
        <v>4</v>
      </c>
      <c r="P4470" s="8">
        <v>1</v>
      </c>
      <c r="Q4470" s="8">
        <v>32537</v>
      </c>
      <c r="R4470" s="8">
        <f t="shared" si="256"/>
        <v>464.81428571428569</v>
      </c>
      <c r="S4470" s="5">
        <v>1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1</v>
      </c>
      <c r="AA4470" s="5">
        <v>0</v>
      </c>
      <c r="AB4470" s="5">
        <v>0</v>
      </c>
      <c r="AC4470" s="5">
        <v>1</v>
      </c>
      <c r="AD4470" s="5">
        <v>0</v>
      </c>
      <c r="AE4470" s="8">
        <v>9187</v>
      </c>
      <c r="AF4470" s="5">
        <v>1</v>
      </c>
    </row>
    <row r="4471" spans="1:32" x14ac:dyDescent="0.25">
      <c r="A4471" s="2">
        <v>2008</v>
      </c>
      <c r="B4471" s="1" t="s">
        <v>31</v>
      </c>
      <c r="C4471" s="8">
        <v>73</v>
      </c>
      <c r="D4471" s="8">
        <v>4170</v>
      </c>
      <c r="E4471" s="8">
        <f t="shared" si="261"/>
        <v>4760.2739726027394</v>
      </c>
      <c r="F4471" s="8">
        <v>3637</v>
      </c>
      <c r="G4471" s="8">
        <v>260</v>
      </c>
      <c r="H4471" s="8">
        <v>101</v>
      </c>
      <c r="I4471" s="8">
        <v>0</v>
      </c>
      <c r="J4471" s="8">
        <v>0</v>
      </c>
      <c r="K4471" s="8">
        <v>0</v>
      </c>
      <c r="L4471" s="8">
        <v>5861</v>
      </c>
      <c r="M4471" s="8">
        <f t="shared" si="260"/>
        <v>80.287671232876718</v>
      </c>
      <c r="N4471" s="8">
        <v>18</v>
      </c>
      <c r="O4471" s="8">
        <v>5</v>
      </c>
      <c r="P4471" s="8">
        <v>1</v>
      </c>
      <c r="Q4471" s="8">
        <v>31245</v>
      </c>
      <c r="R4471" s="8">
        <f t="shared" si="256"/>
        <v>428.01369863013701</v>
      </c>
      <c r="S4471" s="5">
        <v>1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1</v>
      </c>
      <c r="AA4471" s="5">
        <v>0</v>
      </c>
      <c r="AB4471" s="5">
        <v>0</v>
      </c>
      <c r="AC4471" s="5">
        <v>1</v>
      </c>
      <c r="AD4471" s="5">
        <v>0</v>
      </c>
      <c r="AE4471" s="8">
        <v>11068</v>
      </c>
      <c r="AF4471" s="5">
        <v>1</v>
      </c>
    </row>
    <row r="4472" spans="1:32" x14ac:dyDescent="0.25">
      <c r="A4472" s="2">
        <v>2008</v>
      </c>
      <c r="B4472" s="1" t="s">
        <v>29</v>
      </c>
      <c r="C4472" s="8">
        <v>27</v>
      </c>
      <c r="D4472" s="8">
        <v>2367</v>
      </c>
      <c r="E4472" s="8">
        <f t="shared" si="261"/>
        <v>7305.5555555555557</v>
      </c>
      <c r="F4472" s="8">
        <v>2268</v>
      </c>
      <c r="G4472" s="8">
        <v>0</v>
      </c>
      <c r="H4472" s="8">
        <v>0</v>
      </c>
      <c r="I4472" s="8">
        <v>0</v>
      </c>
      <c r="J4472" s="8">
        <v>0</v>
      </c>
      <c r="K4472" s="8">
        <v>0</v>
      </c>
      <c r="L4472" s="8">
        <v>4270</v>
      </c>
      <c r="M4472" s="8">
        <f t="shared" si="260"/>
        <v>158.14814814814815</v>
      </c>
      <c r="N4472" s="8">
        <v>9</v>
      </c>
      <c r="O4472" s="8">
        <v>3</v>
      </c>
      <c r="P4472" s="8">
        <v>0</v>
      </c>
      <c r="Q4472" s="8">
        <v>29211</v>
      </c>
      <c r="R4472" s="8">
        <f t="shared" si="256"/>
        <v>1081.8888888888889</v>
      </c>
      <c r="S4472" s="5">
        <v>1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8">
        <v>14401</v>
      </c>
      <c r="AF4472" s="5">
        <v>1</v>
      </c>
    </row>
    <row r="4473" spans="1:32" x14ac:dyDescent="0.25">
      <c r="A4473" s="2">
        <v>2008</v>
      </c>
      <c r="B4473" s="1" t="s">
        <v>30</v>
      </c>
      <c r="C4473" s="8">
        <v>108</v>
      </c>
      <c r="D4473" s="8">
        <v>7318</v>
      </c>
      <c r="E4473" s="8">
        <f>IF(C4473&gt;0,D4473/C4473*1000/12,0)</f>
        <v>5646.6049382716046</v>
      </c>
      <c r="F4473" s="8">
        <v>5349</v>
      </c>
      <c r="G4473" s="8">
        <v>1181</v>
      </c>
      <c r="H4473" s="8">
        <v>350</v>
      </c>
      <c r="I4473" s="8">
        <v>109</v>
      </c>
      <c r="J4473" s="8">
        <v>0</v>
      </c>
      <c r="K4473" s="8">
        <v>0</v>
      </c>
      <c r="L4473" s="8">
        <v>6208</v>
      </c>
      <c r="M4473" s="8">
        <f t="shared" si="260"/>
        <v>57.481481481481481</v>
      </c>
      <c r="N4473" s="8">
        <v>18</v>
      </c>
      <c r="O4473" s="8">
        <v>5</v>
      </c>
      <c r="P4473" s="8">
        <v>2</v>
      </c>
      <c r="Q4473" s="8">
        <v>46945</v>
      </c>
      <c r="R4473" s="8">
        <f t="shared" si="256"/>
        <v>434.67592592592592</v>
      </c>
      <c r="S4473" s="5">
        <v>1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1</v>
      </c>
      <c r="AA4473" s="5">
        <v>1</v>
      </c>
      <c r="AB4473" s="5">
        <v>0</v>
      </c>
      <c r="AC4473" s="5">
        <v>1</v>
      </c>
      <c r="AD4473" s="5">
        <v>0</v>
      </c>
      <c r="AE4473" s="8">
        <v>21378</v>
      </c>
      <c r="AF4473" s="5">
        <v>1</v>
      </c>
    </row>
    <row r="4474" spans="1:32" x14ac:dyDescent="0.25">
      <c r="A4474" s="2">
        <v>2008</v>
      </c>
      <c r="B4474" s="1" t="s">
        <v>30</v>
      </c>
      <c r="C4474" s="8">
        <v>47</v>
      </c>
      <c r="D4474" s="8">
        <v>2866</v>
      </c>
      <c r="E4474" s="8">
        <f t="shared" ref="E4474:E4490" si="262">IF(C4474&gt;0,D4474/C4474*1000/12,0)</f>
        <v>5081.5602836879434</v>
      </c>
      <c r="F4474" s="8">
        <v>2862</v>
      </c>
      <c r="G4474" s="8">
        <v>490</v>
      </c>
      <c r="H4474" s="8">
        <v>220</v>
      </c>
      <c r="I4474" s="8">
        <v>0</v>
      </c>
      <c r="J4474" s="8">
        <v>0</v>
      </c>
      <c r="K4474" s="8">
        <v>0</v>
      </c>
      <c r="L4474" s="8">
        <v>3477</v>
      </c>
      <c r="M4474" s="8">
        <f t="shared" si="260"/>
        <v>73.978723404255319</v>
      </c>
      <c r="N4474" s="8">
        <v>7</v>
      </c>
      <c r="O4474" s="8">
        <v>3</v>
      </c>
      <c r="P4474" s="8">
        <v>2</v>
      </c>
      <c r="Q4474" s="8">
        <v>24445</v>
      </c>
      <c r="R4474" s="8">
        <f t="shared" si="256"/>
        <v>520.10638297872345</v>
      </c>
      <c r="S4474" s="5">
        <v>1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1</v>
      </c>
      <c r="AA4474" s="5">
        <v>0</v>
      </c>
      <c r="AB4474" s="5">
        <v>0</v>
      </c>
      <c r="AC4474" s="5">
        <v>1</v>
      </c>
      <c r="AD4474" s="5">
        <v>0</v>
      </c>
      <c r="AE4474" s="8">
        <v>9575</v>
      </c>
      <c r="AF4474" s="5">
        <v>0</v>
      </c>
    </row>
    <row r="4475" spans="1:32" x14ac:dyDescent="0.25">
      <c r="A4475" s="2">
        <v>2008</v>
      </c>
      <c r="B4475" s="1" t="s">
        <v>30</v>
      </c>
      <c r="C4475" s="8">
        <v>175</v>
      </c>
      <c r="D4475" s="8">
        <v>13864</v>
      </c>
      <c r="E4475" s="8">
        <f t="shared" si="262"/>
        <v>6601.9047619047606</v>
      </c>
      <c r="F4475" s="8">
        <v>3856</v>
      </c>
      <c r="G4475" s="8">
        <v>2164</v>
      </c>
      <c r="H4475" s="8">
        <v>638</v>
      </c>
      <c r="I4475" s="8">
        <v>4133</v>
      </c>
      <c r="J4475" s="8">
        <v>0</v>
      </c>
      <c r="K4475" s="8">
        <v>0</v>
      </c>
      <c r="L4475" s="8">
        <v>20908</v>
      </c>
      <c r="M4475" s="8">
        <f t="shared" si="260"/>
        <v>119.47428571428571</v>
      </c>
      <c r="N4475" s="8">
        <v>55</v>
      </c>
      <c r="O4475" s="8">
        <v>28</v>
      </c>
      <c r="P4475" s="8">
        <v>4</v>
      </c>
      <c r="Q4475" s="8">
        <v>92180</v>
      </c>
      <c r="R4475" s="8">
        <f t="shared" si="256"/>
        <v>526.74285714285713</v>
      </c>
      <c r="S4475" s="5">
        <v>1</v>
      </c>
      <c r="T4475" s="5">
        <v>1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1</v>
      </c>
      <c r="AA4475" s="5">
        <v>1</v>
      </c>
      <c r="AB4475" s="5">
        <v>0</v>
      </c>
      <c r="AC4475" s="5">
        <v>1</v>
      </c>
      <c r="AD4475" s="5">
        <v>0</v>
      </c>
      <c r="AE4475" s="8">
        <v>67485</v>
      </c>
      <c r="AF4475" s="5">
        <v>1</v>
      </c>
    </row>
    <row r="4476" spans="1:32" x14ac:dyDescent="0.25">
      <c r="A4476" s="2">
        <v>2008</v>
      </c>
      <c r="B4476" s="1" t="s">
        <v>30</v>
      </c>
      <c r="C4476" s="8">
        <v>15</v>
      </c>
      <c r="D4476" s="8">
        <v>473</v>
      </c>
      <c r="E4476" s="8">
        <f t="shared" si="262"/>
        <v>2627.7777777777778</v>
      </c>
      <c r="F4476" s="8">
        <v>2893</v>
      </c>
      <c r="G4476" s="8">
        <v>128</v>
      </c>
      <c r="H4476" s="8">
        <v>48</v>
      </c>
      <c r="I4476" s="8">
        <v>0</v>
      </c>
      <c r="J4476" s="8">
        <v>0</v>
      </c>
      <c r="K4476" s="8">
        <v>0</v>
      </c>
      <c r="L4476" s="8">
        <v>2359</v>
      </c>
      <c r="M4476" s="8">
        <f t="shared" si="260"/>
        <v>157.26666666666668</v>
      </c>
      <c r="N4476" s="8">
        <v>8</v>
      </c>
      <c r="O4476" s="8">
        <v>3</v>
      </c>
      <c r="P4476" s="8">
        <v>1</v>
      </c>
      <c r="Q4476" s="8">
        <v>7325</v>
      </c>
      <c r="R4476" s="8">
        <f t="shared" si="256"/>
        <v>488.33333333333331</v>
      </c>
      <c r="S4476" s="5">
        <v>0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1</v>
      </c>
      <c r="AA4476" s="5">
        <v>0</v>
      </c>
      <c r="AB4476" s="5">
        <v>0</v>
      </c>
      <c r="AC4476" s="5">
        <v>1</v>
      </c>
      <c r="AD4476" s="5">
        <v>0</v>
      </c>
      <c r="AE4476" s="8">
        <v>3261</v>
      </c>
      <c r="AF4476" s="5">
        <v>0</v>
      </c>
    </row>
    <row r="4477" spans="1:32" x14ac:dyDescent="0.25">
      <c r="A4477" s="2">
        <v>2008</v>
      </c>
      <c r="B4477" s="1" t="s">
        <v>30</v>
      </c>
      <c r="C4477" s="8">
        <v>106</v>
      </c>
      <c r="D4477" s="8">
        <v>3623</v>
      </c>
      <c r="E4477" s="8">
        <f t="shared" si="262"/>
        <v>2848.2704402515719</v>
      </c>
      <c r="F4477" s="8">
        <v>3647</v>
      </c>
      <c r="G4477" s="8">
        <v>1385</v>
      </c>
      <c r="H4477" s="8">
        <v>468</v>
      </c>
      <c r="I4477" s="8">
        <v>89</v>
      </c>
      <c r="J4477" s="8">
        <v>0</v>
      </c>
      <c r="K4477" s="8">
        <v>0</v>
      </c>
      <c r="L4477" s="8">
        <v>10933</v>
      </c>
      <c r="M4477" s="8">
        <f t="shared" si="260"/>
        <v>103.14150943396227</v>
      </c>
      <c r="N4477" s="8">
        <v>27</v>
      </c>
      <c r="O4477" s="8">
        <v>5</v>
      </c>
      <c r="P4477" s="8">
        <v>1</v>
      </c>
      <c r="Q4477" s="8">
        <v>42634</v>
      </c>
      <c r="R4477" s="8">
        <f t="shared" si="256"/>
        <v>402.20754716981133</v>
      </c>
      <c r="S4477" s="5">
        <v>1</v>
      </c>
      <c r="T4477" s="5">
        <v>0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  <c r="Z4477" s="5">
        <v>1</v>
      </c>
      <c r="AA4477" s="5">
        <v>1</v>
      </c>
      <c r="AB4477" s="5">
        <v>0</v>
      </c>
      <c r="AC4477" s="5">
        <v>1</v>
      </c>
      <c r="AD4477" s="5">
        <v>0</v>
      </c>
      <c r="AE4477" s="8">
        <v>15180</v>
      </c>
      <c r="AF4477" s="5">
        <v>0</v>
      </c>
    </row>
    <row r="4478" spans="1:32" x14ac:dyDescent="0.25">
      <c r="A4478" s="2">
        <v>2008</v>
      </c>
      <c r="B4478" s="1" t="s">
        <v>30</v>
      </c>
      <c r="C4478" s="8">
        <v>86</v>
      </c>
      <c r="D4478" s="8">
        <v>6621</v>
      </c>
      <c r="E4478" s="8">
        <f t="shared" si="262"/>
        <v>6415.697674418604</v>
      </c>
      <c r="F4478" s="8">
        <v>2378</v>
      </c>
      <c r="G4478" s="8">
        <v>877</v>
      </c>
      <c r="H4478" s="8">
        <v>330</v>
      </c>
      <c r="I4478" s="8">
        <v>0</v>
      </c>
      <c r="J4478" s="8">
        <v>0</v>
      </c>
      <c r="K4478" s="8">
        <v>0</v>
      </c>
      <c r="L4478" s="8">
        <v>5706</v>
      </c>
      <c r="M4478" s="8">
        <f t="shared" si="260"/>
        <v>66.348837209302332</v>
      </c>
      <c r="N4478" s="8">
        <v>21</v>
      </c>
      <c r="O4478" s="8">
        <v>8</v>
      </c>
      <c r="P4478" s="8">
        <v>3</v>
      </c>
      <c r="Q4478" s="8">
        <v>28392</v>
      </c>
      <c r="R4478" s="8">
        <f t="shared" si="256"/>
        <v>330.13953488372096</v>
      </c>
      <c r="S4478" s="5">
        <v>1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1</v>
      </c>
      <c r="AA4478" s="5">
        <v>0</v>
      </c>
      <c r="AB4478" s="5">
        <v>0</v>
      </c>
      <c r="AC4478" s="5">
        <v>1</v>
      </c>
      <c r="AD4478" s="5">
        <v>0</v>
      </c>
      <c r="AE4478" s="8">
        <v>18722</v>
      </c>
      <c r="AF4478" s="5">
        <v>1</v>
      </c>
    </row>
    <row r="4479" spans="1:32" x14ac:dyDescent="0.25">
      <c r="A4479" s="2">
        <v>2008</v>
      </c>
      <c r="B4479" s="1" t="s">
        <v>30</v>
      </c>
      <c r="C4479" s="8">
        <v>90</v>
      </c>
      <c r="D4479" s="8">
        <v>4800</v>
      </c>
      <c r="E4479" s="8">
        <f t="shared" si="262"/>
        <v>4444.4444444444443</v>
      </c>
      <c r="F4479" s="8">
        <v>3809</v>
      </c>
      <c r="G4479" s="8">
        <v>511</v>
      </c>
      <c r="H4479" s="8">
        <v>233</v>
      </c>
      <c r="I4479" s="8">
        <v>74</v>
      </c>
      <c r="J4479" s="8">
        <v>0</v>
      </c>
      <c r="K4479" s="8">
        <v>0</v>
      </c>
      <c r="L4479" s="8">
        <v>4748</v>
      </c>
      <c r="M4479" s="8">
        <f t="shared" si="260"/>
        <v>52.755555555555553</v>
      </c>
      <c r="N4479" s="8">
        <v>16</v>
      </c>
      <c r="O4479" s="8">
        <v>5</v>
      </c>
      <c r="P4479" s="8">
        <v>1</v>
      </c>
      <c r="Q4479" s="8">
        <v>30766</v>
      </c>
      <c r="R4479" s="8">
        <f t="shared" si="256"/>
        <v>341.84444444444443</v>
      </c>
      <c r="S4479" s="5">
        <v>1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1</v>
      </c>
      <c r="AA4479" s="5">
        <v>1</v>
      </c>
      <c r="AB4479" s="5">
        <v>0</v>
      </c>
      <c r="AC4479" s="5">
        <v>1</v>
      </c>
      <c r="AD4479" s="5">
        <v>0</v>
      </c>
      <c r="AE4479" s="8">
        <v>12555</v>
      </c>
      <c r="AF4479" s="5">
        <v>1</v>
      </c>
    </row>
    <row r="4480" spans="1:32" x14ac:dyDescent="0.25">
      <c r="A4480" s="2">
        <v>2008</v>
      </c>
      <c r="B4480" s="1" t="s">
        <v>30</v>
      </c>
      <c r="C4480" s="8">
        <v>97</v>
      </c>
      <c r="D4480" s="8">
        <v>7300</v>
      </c>
      <c r="E4480" s="8">
        <f t="shared" si="262"/>
        <v>6271.477663230241</v>
      </c>
      <c r="F4480" s="8">
        <v>3796</v>
      </c>
      <c r="G4480" s="8">
        <v>885</v>
      </c>
      <c r="H4480" s="8">
        <v>300</v>
      </c>
      <c r="I4480" s="8">
        <v>26</v>
      </c>
      <c r="J4480" s="8">
        <v>0</v>
      </c>
      <c r="K4480" s="8">
        <v>0</v>
      </c>
      <c r="L4480" s="8">
        <v>6371</v>
      </c>
      <c r="M4480" s="8">
        <f t="shared" si="260"/>
        <v>65.680412371134025</v>
      </c>
      <c r="N4480" s="8">
        <v>25</v>
      </c>
      <c r="O4480" s="8">
        <v>5</v>
      </c>
      <c r="P4480" s="8">
        <v>1</v>
      </c>
      <c r="Q4480" s="8">
        <v>31727</v>
      </c>
      <c r="R4480" s="8">
        <f t="shared" si="256"/>
        <v>327.08247422680415</v>
      </c>
      <c r="S4480" s="5">
        <v>1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1</v>
      </c>
      <c r="AA4480" s="5">
        <v>1</v>
      </c>
      <c r="AB4480" s="5">
        <v>0</v>
      </c>
      <c r="AC4480" s="5">
        <v>1</v>
      </c>
      <c r="AD4480" s="5">
        <v>0</v>
      </c>
      <c r="AE4480" s="8">
        <v>16941</v>
      </c>
      <c r="AF4480" s="5">
        <v>1</v>
      </c>
    </row>
    <row r="4481" spans="1:32" x14ac:dyDescent="0.25">
      <c r="A4481" s="2">
        <v>2008</v>
      </c>
      <c r="B4481" s="1" t="s">
        <v>30</v>
      </c>
      <c r="C4481" s="8">
        <v>168</v>
      </c>
      <c r="D4481" s="8">
        <v>11435</v>
      </c>
      <c r="E4481" s="8">
        <f t="shared" si="262"/>
        <v>5672.123015873015</v>
      </c>
      <c r="F4481" s="8">
        <v>5626</v>
      </c>
      <c r="G4481" s="8">
        <v>1434</v>
      </c>
      <c r="H4481" s="8">
        <v>491</v>
      </c>
      <c r="I4481" s="8">
        <v>420</v>
      </c>
      <c r="J4481" s="8">
        <v>0</v>
      </c>
      <c r="K4481" s="8">
        <v>0</v>
      </c>
      <c r="L4481" s="8">
        <v>10530</v>
      </c>
      <c r="M4481" s="8">
        <f t="shared" si="260"/>
        <v>62.678571428571431</v>
      </c>
      <c r="N4481" s="8">
        <v>24</v>
      </c>
      <c r="O4481" s="8">
        <v>5</v>
      </c>
      <c r="P4481" s="8">
        <v>4</v>
      </c>
      <c r="Q4481" s="8">
        <v>54468</v>
      </c>
      <c r="R4481" s="8">
        <f t="shared" si="256"/>
        <v>324.21428571428572</v>
      </c>
      <c r="S4481" s="5">
        <v>1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1</v>
      </c>
      <c r="AA4481" s="5">
        <v>1</v>
      </c>
      <c r="AB4481" s="5">
        <v>0</v>
      </c>
      <c r="AC4481" s="5">
        <v>1</v>
      </c>
      <c r="AD4481" s="5">
        <v>0</v>
      </c>
      <c r="AE4481" s="8">
        <v>36314</v>
      </c>
      <c r="AF4481" s="5">
        <v>1</v>
      </c>
    </row>
    <row r="4482" spans="1:32" x14ac:dyDescent="0.25">
      <c r="A4482" s="2">
        <v>2008</v>
      </c>
      <c r="B4482" s="1" t="s">
        <v>30</v>
      </c>
      <c r="C4482" s="8">
        <v>140</v>
      </c>
      <c r="D4482" s="8">
        <v>9180</v>
      </c>
      <c r="E4482" s="8">
        <f t="shared" si="262"/>
        <v>5464.2857142857138</v>
      </c>
      <c r="F4482" s="8">
        <v>4280</v>
      </c>
      <c r="G4482" s="8">
        <v>1294</v>
      </c>
      <c r="H4482" s="8">
        <v>477</v>
      </c>
      <c r="I4482" s="8">
        <v>166</v>
      </c>
      <c r="J4482" s="8">
        <v>0</v>
      </c>
      <c r="K4482" s="8">
        <v>0</v>
      </c>
      <c r="L4482" s="8">
        <v>10548</v>
      </c>
      <c r="M4482" s="8">
        <f t="shared" si="260"/>
        <v>75.342857142857142</v>
      </c>
      <c r="N4482" s="8">
        <v>21</v>
      </c>
      <c r="O4482" s="8">
        <v>5</v>
      </c>
      <c r="P4482" s="8">
        <v>2</v>
      </c>
      <c r="Q4482" s="8">
        <v>48636</v>
      </c>
      <c r="R4482" s="8">
        <f t="shared" si="256"/>
        <v>347.4</v>
      </c>
      <c r="S4482" s="5">
        <v>1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1</v>
      </c>
      <c r="AA4482" s="5">
        <v>1</v>
      </c>
      <c r="AB4482" s="5">
        <v>0</v>
      </c>
      <c r="AC4482" s="5">
        <v>1</v>
      </c>
      <c r="AD4482" s="5">
        <v>0</v>
      </c>
      <c r="AE4482" s="8">
        <v>25397</v>
      </c>
      <c r="AF4482" s="5">
        <v>1</v>
      </c>
    </row>
    <row r="4483" spans="1:32" x14ac:dyDescent="0.25">
      <c r="A4483" s="2">
        <v>2008</v>
      </c>
      <c r="B4483" s="1" t="s">
        <v>30</v>
      </c>
      <c r="C4483" s="8">
        <v>148</v>
      </c>
      <c r="D4483" s="8">
        <v>10358</v>
      </c>
      <c r="E4483" s="8">
        <f t="shared" si="262"/>
        <v>5832.2072072072069</v>
      </c>
      <c r="F4483" s="8">
        <v>3955</v>
      </c>
      <c r="G4483" s="8">
        <v>1487</v>
      </c>
      <c r="H4483" s="8">
        <v>488</v>
      </c>
      <c r="I4483" s="8">
        <v>0</v>
      </c>
      <c r="J4483" s="8">
        <v>0</v>
      </c>
      <c r="K4483" s="8">
        <v>0</v>
      </c>
      <c r="L4483" s="8">
        <v>7256</v>
      </c>
      <c r="M4483" s="8">
        <f t="shared" si="260"/>
        <v>49.027027027027025</v>
      </c>
      <c r="N4483" s="8">
        <v>23</v>
      </c>
      <c r="O4483" s="8">
        <v>5</v>
      </c>
      <c r="P4483" s="8">
        <v>1</v>
      </c>
      <c r="Q4483" s="8">
        <v>44213</v>
      </c>
      <c r="R4483" s="8">
        <f t="shared" si="256"/>
        <v>298.73648648648651</v>
      </c>
      <c r="S4483" s="5">
        <v>1</v>
      </c>
      <c r="T4483" s="5">
        <v>0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  <c r="Z4483" s="5">
        <v>1</v>
      </c>
      <c r="AA4483" s="5">
        <v>0</v>
      </c>
      <c r="AB4483" s="5">
        <v>0</v>
      </c>
      <c r="AC4483" s="5">
        <v>1</v>
      </c>
      <c r="AD4483" s="5">
        <v>0</v>
      </c>
      <c r="AE4483" s="8">
        <v>33473</v>
      </c>
      <c r="AF4483" s="5">
        <v>1</v>
      </c>
    </row>
    <row r="4484" spans="1:32" x14ac:dyDescent="0.25">
      <c r="A4484" s="2">
        <v>2008</v>
      </c>
      <c r="B4484" s="1" t="s">
        <v>30</v>
      </c>
      <c r="C4484" s="8">
        <v>272</v>
      </c>
      <c r="D4484" s="8">
        <v>18674</v>
      </c>
      <c r="E4484" s="8">
        <f t="shared" si="262"/>
        <v>5721.2009803921574</v>
      </c>
      <c r="F4484" s="8">
        <v>7399</v>
      </c>
      <c r="G4484" s="8">
        <v>1727</v>
      </c>
      <c r="H4484" s="8">
        <v>536</v>
      </c>
      <c r="I4484" s="8">
        <v>80</v>
      </c>
      <c r="J4484" s="8">
        <v>0</v>
      </c>
      <c r="K4484" s="8">
        <v>0</v>
      </c>
      <c r="L4484" s="8">
        <v>10807</v>
      </c>
      <c r="M4484" s="8">
        <f t="shared" si="260"/>
        <v>39.731617647058826</v>
      </c>
      <c r="N4484" s="8">
        <v>27</v>
      </c>
      <c r="O4484" s="8">
        <v>6</v>
      </c>
      <c r="P4484" s="8">
        <v>1</v>
      </c>
      <c r="Q4484" s="8">
        <v>82436</v>
      </c>
      <c r="R4484" s="8">
        <f t="shared" si="256"/>
        <v>303.0735294117647</v>
      </c>
      <c r="S4484" s="5">
        <v>1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1</v>
      </c>
      <c r="AA4484" s="5">
        <v>1</v>
      </c>
      <c r="AB4484" s="5">
        <v>0</v>
      </c>
      <c r="AC4484" s="5">
        <v>1</v>
      </c>
      <c r="AD4484" s="5">
        <v>0</v>
      </c>
      <c r="AE4484" s="8">
        <v>45185</v>
      </c>
      <c r="AF4484" s="5">
        <v>1</v>
      </c>
    </row>
    <row r="4485" spans="1:32" x14ac:dyDescent="0.25">
      <c r="A4485" s="2">
        <v>2008</v>
      </c>
      <c r="B4485" s="1" t="s">
        <v>30</v>
      </c>
      <c r="C4485" s="8">
        <v>96</v>
      </c>
      <c r="D4485" s="8">
        <v>6984</v>
      </c>
      <c r="E4485" s="8">
        <f t="shared" si="262"/>
        <v>6062.5</v>
      </c>
      <c r="F4485" s="8">
        <v>4674</v>
      </c>
      <c r="G4485" s="8">
        <v>1041</v>
      </c>
      <c r="H4485" s="8">
        <v>284</v>
      </c>
      <c r="I4485" s="8">
        <v>0</v>
      </c>
      <c r="J4485" s="8">
        <v>0</v>
      </c>
      <c r="K4485" s="8">
        <v>0</v>
      </c>
      <c r="L4485" s="8">
        <v>6754</v>
      </c>
      <c r="M4485" s="8">
        <f t="shared" si="260"/>
        <v>70.354166666666671</v>
      </c>
      <c r="N4485" s="8">
        <v>23</v>
      </c>
      <c r="O4485" s="8">
        <v>6</v>
      </c>
      <c r="P4485" s="8">
        <v>2</v>
      </c>
      <c r="Q4485" s="8">
        <v>42715</v>
      </c>
      <c r="R4485" s="8">
        <f t="shared" si="256"/>
        <v>444.94791666666669</v>
      </c>
      <c r="S4485" s="5">
        <v>1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1</v>
      </c>
      <c r="AA4485" s="5">
        <v>0</v>
      </c>
      <c r="AB4485" s="5">
        <v>0</v>
      </c>
      <c r="AC4485" s="5">
        <v>1</v>
      </c>
      <c r="AD4485" s="5">
        <v>0</v>
      </c>
      <c r="AE4485" s="8">
        <v>6258</v>
      </c>
      <c r="AF4485" s="5">
        <v>1</v>
      </c>
    </row>
    <row r="4486" spans="1:32" x14ac:dyDescent="0.25">
      <c r="A4486" s="2">
        <v>2008</v>
      </c>
      <c r="B4486" s="1" t="s">
        <v>30</v>
      </c>
      <c r="C4486" s="8">
        <v>60</v>
      </c>
      <c r="D4486" s="8">
        <v>3540</v>
      </c>
      <c r="E4486" s="8">
        <f t="shared" si="262"/>
        <v>4916.666666666667</v>
      </c>
      <c r="F4486" s="8">
        <v>2157</v>
      </c>
      <c r="G4486" s="8">
        <v>773</v>
      </c>
      <c r="H4486" s="8">
        <v>260</v>
      </c>
      <c r="I4486" s="8">
        <v>111</v>
      </c>
      <c r="J4486" s="8">
        <v>0</v>
      </c>
      <c r="K4486" s="8">
        <v>0</v>
      </c>
      <c r="L4486" s="8">
        <v>4415</v>
      </c>
      <c r="M4486" s="8">
        <f t="shared" si="260"/>
        <v>73.583333333333329</v>
      </c>
      <c r="N4486" s="8">
        <v>13</v>
      </c>
      <c r="O4486" s="8">
        <v>5</v>
      </c>
      <c r="P4486" s="8">
        <v>3</v>
      </c>
      <c r="Q4486" s="8">
        <v>25120</v>
      </c>
      <c r="R4486" s="8">
        <f t="shared" si="256"/>
        <v>418.66666666666669</v>
      </c>
      <c r="S4486" s="5">
        <v>1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1</v>
      </c>
      <c r="AA4486" s="5">
        <v>1</v>
      </c>
      <c r="AB4486" s="5">
        <v>0</v>
      </c>
      <c r="AC4486" s="5">
        <v>1</v>
      </c>
      <c r="AD4486" s="5">
        <v>0</v>
      </c>
      <c r="AE4486" s="8">
        <v>12730</v>
      </c>
      <c r="AF4486" s="5">
        <v>1</v>
      </c>
    </row>
    <row r="4487" spans="1:32" x14ac:dyDescent="0.25">
      <c r="A4487" s="2">
        <v>2008</v>
      </c>
      <c r="B4487" s="1" t="s">
        <v>30</v>
      </c>
      <c r="C4487" s="8">
        <v>133</v>
      </c>
      <c r="D4487" s="8">
        <v>8705</v>
      </c>
      <c r="E4487" s="8">
        <f t="shared" si="262"/>
        <v>5454.2606516290725</v>
      </c>
      <c r="F4487" s="8">
        <v>4667</v>
      </c>
      <c r="G4487" s="8">
        <v>1121</v>
      </c>
      <c r="H4487" s="8">
        <v>375</v>
      </c>
      <c r="I4487" s="8">
        <v>0</v>
      </c>
      <c r="J4487" s="8">
        <v>0</v>
      </c>
      <c r="K4487" s="8">
        <v>0</v>
      </c>
      <c r="L4487" s="8">
        <v>12361</v>
      </c>
      <c r="M4487" s="8">
        <f t="shared" si="260"/>
        <v>92.939849624060145</v>
      </c>
      <c r="N4487" s="8">
        <v>15</v>
      </c>
      <c r="O4487" s="8">
        <v>6</v>
      </c>
      <c r="P4487" s="8">
        <v>5</v>
      </c>
      <c r="Q4487" s="8">
        <v>37226</v>
      </c>
      <c r="R4487" s="8">
        <f t="shared" si="256"/>
        <v>279.89473684210526</v>
      </c>
      <c r="S4487" s="5">
        <v>1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1</v>
      </c>
      <c r="AA4487" s="5">
        <v>0</v>
      </c>
      <c r="AB4487" s="5">
        <v>0</v>
      </c>
      <c r="AC4487" s="5">
        <v>1</v>
      </c>
      <c r="AD4487" s="5">
        <v>0</v>
      </c>
      <c r="AE4487" s="8">
        <v>27686</v>
      </c>
      <c r="AF4487" s="5">
        <v>1</v>
      </c>
    </row>
    <row r="4488" spans="1:32" x14ac:dyDescent="0.25">
      <c r="A4488" s="2">
        <v>2008</v>
      </c>
      <c r="B4488" s="1" t="s">
        <v>30</v>
      </c>
      <c r="C4488" s="8">
        <v>106</v>
      </c>
      <c r="D4488" s="8">
        <v>7777</v>
      </c>
      <c r="E4488" s="8">
        <f t="shared" si="262"/>
        <v>6113.9937106918233</v>
      </c>
      <c r="F4488" s="8">
        <v>3855</v>
      </c>
      <c r="G4488" s="8">
        <v>752</v>
      </c>
      <c r="H4488" s="8">
        <v>290</v>
      </c>
      <c r="I4488" s="8">
        <v>0</v>
      </c>
      <c r="J4488" s="8">
        <v>0</v>
      </c>
      <c r="K4488" s="8">
        <v>0</v>
      </c>
      <c r="L4488" s="8">
        <v>5839</v>
      </c>
      <c r="M4488" s="8">
        <f t="shared" si="260"/>
        <v>55.084905660377359</v>
      </c>
      <c r="N4488" s="8">
        <v>19</v>
      </c>
      <c r="O4488" s="8">
        <v>6</v>
      </c>
      <c r="P4488" s="8">
        <v>1</v>
      </c>
      <c r="Q4488" s="8">
        <v>39775</v>
      </c>
      <c r="R4488" s="8">
        <f t="shared" si="256"/>
        <v>375.2358490566038</v>
      </c>
      <c r="S4488" s="5">
        <v>1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1</v>
      </c>
      <c r="AA4488" s="5">
        <v>0</v>
      </c>
      <c r="AB4488" s="5">
        <v>0</v>
      </c>
      <c r="AC4488" s="5">
        <v>1</v>
      </c>
      <c r="AD4488" s="5">
        <v>0</v>
      </c>
      <c r="AE4488" s="8">
        <v>15224</v>
      </c>
      <c r="AF4488" s="5">
        <v>1</v>
      </c>
    </row>
    <row r="4489" spans="1:32" x14ac:dyDescent="0.25">
      <c r="A4489" s="2">
        <v>2008</v>
      </c>
      <c r="B4489" s="1" t="s">
        <v>30</v>
      </c>
      <c r="C4489" s="8">
        <v>14</v>
      </c>
      <c r="D4489" s="8">
        <v>574</v>
      </c>
      <c r="E4489" s="8">
        <f t="shared" si="262"/>
        <v>3416.6666666666665</v>
      </c>
      <c r="F4489" s="8">
        <v>1996</v>
      </c>
      <c r="G4489" s="8">
        <v>160</v>
      </c>
      <c r="H4489" s="8">
        <v>90</v>
      </c>
      <c r="I4489" s="8">
        <v>0</v>
      </c>
      <c r="J4489" s="8">
        <v>0</v>
      </c>
      <c r="K4489" s="8">
        <v>0</v>
      </c>
      <c r="L4489" s="8">
        <v>2223</v>
      </c>
      <c r="M4489" s="8">
        <f t="shared" si="260"/>
        <v>158.78571428571428</v>
      </c>
      <c r="N4489" s="8">
        <v>9</v>
      </c>
      <c r="O4489" s="8">
        <v>4</v>
      </c>
      <c r="P4489" s="8">
        <v>0</v>
      </c>
      <c r="Q4489" s="8">
        <v>10278</v>
      </c>
      <c r="R4489" s="8">
        <f t="shared" si="256"/>
        <v>734.14285714285711</v>
      </c>
      <c r="S4489" s="5">
        <v>1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1</v>
      </c>
      <c r="AA4489" s="5">
        <v>0</v>
      </c>
      <c r="AB4489" s="5">
        <v>0</v>
      </c>
      <c r="AC4489" s="5">
        <v>1</v>
      </c>
      <c r="AD4489" s="5">
        <v>0</v>
      </c>
      <c r="AE4489" s="8">
        <v>2877</v>
      </c>
      <c r="AF4489" s="5">
        <v>0</v>
      </c>
    </row>
    <row r="4490" spans="1:32" x14ac:dyDescent="0.25">
      <c r="A4490" s="2">
        <v>2008</v>
      </c>
      <c r="B4490" s="1" t="s">
        <v>30</v>
      </c>
      <c r="C4490" s="8">
        <v>18</v>
      </c>
      <c r="D4490" s="8">
        <v>696</v>
      </c>
      <c r="E4490" s="8">
        <f t="shared" si="262"/>
        <v>3222.2222222222222</v>
      </c>
      <c r="F4490" s="8">
        <v>2907</v>
      </c>
      <c r="G4490" s="8">
        <v>83</v>
      </c>
      <c r="H4490" s="8">
        <v>75</v>
      </c>
      <c r="I4490" s="8">
        <v>0</v>
      </c>
      <c r="J4490" s="8">
        <v>0</v>
      </c>
      <c r="K4490" s="8">
        <v>0</v>
      </c>
      <c r="L4490" s="8">
        <v>3250</v>
      </c>
      <c r="M4490" s="8">
        <f t="shared" si="260"/>
        <v>180.55555555555554</v>
      </c>
      <c r="N4490" s="8">
        <v>11</v>
      </c>
      <c r="O4490" s="8">
        <v>5</v>
      </c>
      <c r="P4490" s="8">
        <v>1</v>
      </c>
      <c r="Q4490" s="8">
        <v>16421</v>
      </c>
      <c r="R4490" s="8">
        <f t="shared" si="256"/>
        <v>912.27777777777783</v>
      </c>
      <c r="S4490" s="5">
        <v>1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1</v>
      </c>
      <c r="AA4490" s="5">
        <v>0</v>
      </c>
      <c r="AB4490" s="5">
        <v>0</v>
      </c>
      <c r="AC4490" s="5">
        <v>1</v>
      </c>
      <c r="AD4490" s="5">
        <v>0</v>
      </c>
      <c r="AE4490" s="8">
        <v>4552</v>
      </c>
      <c r="AF4490" s="5">
        <v>1</v>
      </c>
    </row>
    <row r="4491" spans="1:32" x14ac:dyDescent="0.25">
      <c r="A4491" s="2">
        <v>2008</v>
      </c>
      <c r="B4491" s="1" t="s">
        <v>36</v>
      </c>
      <c r="C4491" s="8">
        <v>65</v>
      </c>
      <c r="D4491" s="8">
        <v>3592</v>
      </c>
      <c r="E4491" s="8">
        <f>IF(C4491&gt;0,D4491/C4491*1000/12,0)</f>
        <v>4605.1282051282051</v>
      </c>
      <c r="F4491" s="8">
        <v>5082</v>
      </c>
      <c r="G4491" s="8">
        <v>722</v>
      </c>
      <c r="H4491" s="8">
        <v>415</v>
      </c>
      <c r="I4491" s="8">
        <v>79</v>
      </c>
      <c r="J4491" s="8">
        <v>0</v>
      </c>
      <c r="K4491" s="8">
        <v>0</v>
      </c>
      <c r="L4491" s="8">
        <v>3345</v>
      </c>
      <c r="M4491" s="8">
        <f t="shared" si="260"/>
        <v>51.46153846153846</v>
      </c>
      <c r="N4491" s="8">
        <v>13</v>
      </c>
      <c r="O4491" s="8">
        <v>4</v>
      </c>
      <c r="P4491" s="8">
        <v>1</v>
      </c>
      <c r="Q4491" s="8">
        <v>36919</v>
      </c>
      <c r="R4491" s="8">
        <f t="shared" si="256"/>
        <v>567.98461538461538</v>
      </c>
      <c r="S4491" s="5">
        <v>1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1</v>
      </c>
      <c r="AA4491" s="5">
        <v>1</v>
      </c>
      <c r="AB4491" s="5">
        <v>0</v>
      </c>
      <c r="AC4491" s="5">
        <v>1</v>
      </c>
      <c r="AD4491" s="5">
        <v>0</v>
      </c>
      <c r="AE4491" s="8">
        <v>13177</v>
      </c>
      <c r="AF4491" s="5">
        <v>0</v>
      </c>
    </row>
    <row r="4492" spans="1:32" x14ac:dyDescent="0.25">
      <c r="A4492" s="2">
        <v>2008</v>
      </c>
      <c r="B4492" s="1" t="s">
        <v>30</v>
      </c>
      <c r="C4492" s="8">
        <v>110</v>
      </c>
      <c r="D4492" s="8">
        <v>5753</v>
      </c>
      <c r="E4492" s="8">
        <f t="shared" ref="E4492:E4508" si="263">IF(C4492&gt;0,D4492/C4492*1000/12,0)</f>
        <v>4358.333333333333</v>
      </c>
      <c r="F4492" s="8">
        <v>2505</v>
      </c>
      <c r="G4492" s="8">
        <v>944</v>
      </c>
      <c r="H4492" s="8">
        <v>330</v>
      </c>
      <c r="I4492" s="8">
        <v>47</v>
      </c>
      <c r="J4492" s="8">
        <v>0</v>
      </c>
      <c r="K4492" s="8">
        <v>0</v>
      </c>
      <c r="L4492" s="8">
        <v>2985</v>
      </c>
      <c r="M4492" s="8">
        <f t="shared" si="260"/>
        <v>27.136363636363637</v>
      </c>
      <c r="N4492" s="8">
        <v>14</v>
      </c>
      <c r="O4492" s="8">
        <v>4</v>
      </c>
      <c r="P4492" s="8">
        <v>2</v>
      </c>
      <c r="Q4492" s="8">
        <v>53394</v>
      </c>
      <c r="R4492" s="8">
        <f t="shared" si="256"/>
        <v>485.4</v>
      </c>
      <c r="S4492" s="5">
        <v>1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1</v>
      </c>
      <c r="AA4492" s="5">
        <v>1</v>
      </c>
      <c r="AB4492" s="5">
        <v>0</v>
      </c>
      <c r="AC4492" s="5">
        <v>1</v>
      </c>
      <c r="AD4492" s="5">
        <v>0</v>
      </c>
      <c r="AE4492" s="8">
        <v>12522</v>
      </c>
      <c r="AF4492" s="5">
        <v>0</v>
      </c>
    </row>
    <row r="4493" spans="1:32" x14ac:dyDescent="0.25">
      <c r="A4493" s="2">
        <v>2008</v>
      </c>
      <c r="B4493" s="1" t="s">
        <v>33</v>
      </c>
      <c r="C4493" s="8">
        <v>109</v>
      </c>
      <c r="D4493" s="8">
        <v>5353</v>
      </c>
      <c r="E4493" s="8">
        <v>5353</v>
      </c>
      <c r="F4493" s="8">
        <v>4476</v>
      </c>
      <c r="G4493" s="8">
        <v>702</v>
      </c>
      <c r="H4493" s="8">
        <v>300</v>
      </c>
      <c r="I4493" s="8">
        <v>57</v>
      </c>
      <c r="J4493" s="8">
        <v>0</v>
      </c>
      <c r="K4493" s="8">
        <v>0</v>
      </c>
      <c r="L4493" s="8">
        <v>3631</v>
      </c>
      <c r="M4493" s="8">
        <f t="shared" si="260"/>
        <v>33.311926605504588</v>
      </c>
      <c r="N4493" s="8">
        <v>16</v>
      </c>
      <c r="O4493" s="8">
        <v>1</v>
      </c>
      <c r="P4493" s="8">
        <v>0</v>
      </c>
      <c r="Q4493" s="8">
        <v>18761</v>
      </c>
      <c r="R4493" s="8">
        <f t="shared" si="256"/>
        <v>172.11926605504587</v>
      </c>
      <c r="S4493" s="5">
        <v>1</v>
      </c>
      <c r="T4493" s="5">
        <v>1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1</v>
      </c>
      <c r="AA4493" s="5">
        <v>1</v>
      </c>
      <c r="AB4493" s="5">
        <v>0</v>
      </c>
      <c r="AC4493" s="5">
        <v>1</v>
      </c>
      <c r="AD4493" s="5">
        <v>0</v>
      </c>
      <c r="AE4493" s="8">
        <v>26680</v>
      </c>
      <c r="AF4493" s="5">
        <v>1</v>
      </c>
    </row>
    <row r="4494" spans="1:32" x14ac:dyDescent="0.25">
      <c r="A4494" s="2">
        <v>2008</v>
      </c>
      <c r="B4494" s="1" t="s">
        <v>30</v>
      </c>
      <c r="C4494" s="8">
        <v>29</v>
      </c>
      <c r="D4494" s="8">
        <v>1545</v>
      </c>
      <c r="E4494" s="8">
        <f t="shared" si="263"/>
        <v>4439.6551724137926</v>
      </c>
      <c r="F4494" s="8">
        <v>3893</v>
      </c>
      <c r="G4494" s="8">
        <v>420</v>
      </c>
      <c r="H4494" s="8">
        <v>160</v>
      </c>
      <c r="I4494" s="8">
        <v>2</v>
      </c>
      <c r="J4494" s="8">
        <v>0</v>
      </c>
      <c r="K4494" s="8">
        <v>0</v>
      </c>
      <c r="L4494" s="8">
        <v>3300</v>
      </c>
      <c r="M4494" s="8">
        <f t="shared" si="260"/>
        <v>113.79310344827586</v>
      </c>
      <c r="N4494" s="8">
        <v>8</v>
      </c>
      <c r="O4494" s="8">
        <v>2</v>
      </c>
      <c r="P4494" s="8">
        <v>1</v>
      </c>
      <c r="Q4494" s="8">
        <v>20556</v>
      </c>
      <c r="R4494" s="8">
        <f t="shared" si="256"/>
        <v>708.82758620689651</v>
      </c>
      <c r="S4494" s="5">
        <v>1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1</v>
      </c>
      <c r="AA4494" s="5">
        <v>1</v>
      </c>
      <c r="AB4494" s="5">
        <v>0</v>
      </c>
      <c r="AC4494" s="5">
        <v>1</v>
      </c>
      <c r="AD4494" s="5">
        <v>0</v>
      </c>
      <c r="AE4494" s="8">
        <v>5333</v>
      </c>
      <c r="AF4494" s="5">
        <v>0</v>
      </c>
    </row>
    <row r="4495" spans="1:32" x14ac:dyDescent="0.25">
      <c r="A4495" s="2">
        <v>2008</v>
      </c>
      <c r="B4495" s="1" t="s">
        <v>30</v>
      </c>
      <c r="C4495" s="8">
        <v>76</v>
      </c>
      <c r="D4495" s="8">
        <v>2419</v>
      </c>
      <c r="E4495" s="8">
        <f t="shared" si="263"/>
        <v>2652.4122807017543</v>
      </c>
      <c r="F4495" s="8">
        <v>8073</v>
      </c>
      <c r="G4495" s="8">
        <v>666</v>
      </c>
      <c r="H4495" s="8">
        <v>300</v>
      </c>
      <c r="I4495" s="8">
        <v>0</v>
      </c>
      <c r="J4495" s="8">
        <v>0</v>
      </c>
      <c r="K4495" s="8">
        <v>0</v>
      </c>
      <c r="L4495" s="8">
        <v>4984</v>
      </c>
      <c r="M4495" s="8">
        <f t="shared" si="260"/>
        <v>65.578947368421055</v>
      </c>
      <c r="N4495" s="8">
        <v>14</v>
      </c>
      <c r="O4495" s="8">
        <v>3</v>
      </c>
      <c r="P4495" s="8">
        <v>3</v>
      </c>
      <c r="Q4495" s="8">
        <v>27799</v>
      </c>
      <c r="R4495" s="8">
        <f t="shared" si="256"/>
        <v>365.7763157894737</v>
      </c>
      <c r="S4495" s="5">
        <v>1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1</v>
      </c>
      <c r="AA4495" s="5">
        <v>0</v>
      </c>
      <c r="AB4495" s="5">
        <v>0</v>
      </c>
      <c r="AC4495" s="5">
        <v>1</v>
      </c>
      <c r="AD4495" s="5">
        <v>0</v>
      </c>
      <c r="AE4495" s="8">
        <v>9021</v>
      </c>
      <c r="AF4495" s="5">
        <v>0</v>
      </c>
    </row>
    <row r="4496" spans="1:32" x14ac:dyDescent="0.25">
      <c r="A4496" s="2">
        <v>2008</v>
      </c>
      <c r="B4496" s="1" t="s">
        <v>30</v>
      </c>
      <c r="C4496" s="8">
        <v>71</v>
      </c>
      <c r="D4496" s="8">
        <v>4025</v>
      </c>
      <c r="E4496" s="8">
        <f t="shared" si="263"/>
        <v>4724.1784037558691</v>
      </c>
      <c r="F4496" s="8">
        <v>3065</v>
      </c>
      <c r="G4496" s="8">
        <v>845</v>
      </c>
      <c r="H4496" s="8">
        <v>275</v>
      </c>
      <c r="I4496" s="8">
        <v>16</v>
      </c>
      <c r="J4496" s="8">
        <v>0</v>
      </c>
      <c r="K4496" s="8">
        <v>0</v>
      </c>
      <c r="L4496" s="8">
        <v>5808</v>
      </c>
      <c r="M4496" s="8">
        <f t="shared" si="260"/>
        <v>81.802816901408448</v>
      </c>
      <c r="N4496" s="8">
        <v>19</v>
      </c>
      <c r="O4496" s="8">
        <v>4</v>
      </c>
      <c r="P4496" s="8">
        <v>3</v>
      </c>
      <c r="Q4496" s="8">
        <v>19474</v>
      </c>
      <c r="R4496" s="8">
        <f t="shared" si="256"/>
        <v>274.28169014084506</v>
      </c>
      <c r="S4496" s="5">
        <v>1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1</v>
      </c>
      <c r="AA4496" s="5">
        <v>1</v>
      </c>
      <c r="AB4496" s="5">
        <v>0</v>
      </c>
      <c r="AC4496" s="5">
        <v>1</v>
      </c>
      <c r="AD4496" s="5">
        <v>0</v>
      </c>
      <c r="AE4496" s="8">
        <v>13537</v>
      </c>
      <c r="AF4496" s="5">
        <v>0</v>
      </c>
    </row>
    <row r="4497" spans="1:32" x14ac:dyDescent="0.25">
      <c r="A4497" s="2">
        <v>2008</v>
      </c>
      <c r="B4497" s="1" t="s">
        <v>30</v>
      </c>
      <c r="C4497" s="8">
        <v>20</v>
      </c>
      <c r="D4497" s="8">
        <v>826</v>
      </c>
      <c r="E4497" s="8">
        <f t="shared" si="263"/>
        <v>3441.6666666666665</v>
      </c>
      <c r="F4497" s="8">
        <v>1307</v>
      </c>
      <c r="G4497" s="8">
        <v>192</v>
      </c>
      <c r="H4497" s="8">
        <v>121</v>
      </c>
      <c r="I4497" s="8">
        <v>0</v>
      </c>
      <c r="J4497" s="8">
        <v>0</v>
      </c>
      <c r="K4497" s="8">
        <v>0</v>
      </c>
      <c r="L4497" s="8">
        <v>1281</v>
      </c>
      <c r="M4497" s="8">
        <f t="shared" si="260"/>
        <v>64.05</v>
      </c>
      <c r="N4497" s="8">
        <v>4</v>
      </c>
      <c r="O4497" s="8">
        <v>0</v>
      </c>
      <c r="P4497" s="8">
        <v>0</v>
      </c>
      <c r="Q4497" s="8">
        <v>10305</v>
      </c>
      <c r="R4497" s="8">
        <f t="shared" si="256"/>
        <v>515.25</v>
      </c>
      <c r="S4497" s="5">
        <v>1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1</v>
      </c>
      <c r="AA4497" s="5">
        <v>0</v>
      </c>
      <c r="AB4497" s="5">
        <v>0</v>
      </c>
      <c r="AC4497" s="5">
        <v>1</v>
      </c>
      <c r="AD4497" s="5">
        <v>0</v>
      </c>
      <c r="AE4497" s="8">
        <v>1985</v>
      </c>
      <c r="AF4497" s="5">
        <v>0</v>
      </c>
    </row>
    <row r="4498" spans="1:32" x14ac:dyDescent="0.25">
      <c r="A4498" s="2">
        <v>2008</v>
      </c>
      <c r="B4498" s="1" t="s">
        <v>33</v>
      </c>
      <c r="C4498" s="8">
        <v>66</v>
      </c>
      <c r="D4498" s="8">
        <v>4472</v>
      </c>
      <c r="E4498" s="8">
        <f t="shared" si="263"/>
        <v>5646.4646464646457</v>
      </c>
      <c r="F4498" s="8">
        <v>2957</v>
      </c>
      <c r="G4498" s="8">
        <v>621</v>
      </c>
      <c r="H4498" s="8">
        <v>320</v>
      </c>
      <c r="I4498" s="8">
        <v>0</v>
      </c>
      <c r="J4498" s="8">
        <v>0</v>
      </c>
      <c r="K4498" s="8">
        <v>0</v>
      </c>
      <c r="L4498" s="8">
        <v>4283</v>
      </c>
      <c r="M4498" s="8">
        <f t="shared" si="260"/>
        <v>64.893939393939391</v>
      </c>
      <c r="N4498" s="8">
        <v>13</v>
      </c>
      <c r="O4498" s="8">
        <v>2</v>
      </c>
      <c r="P4498" s="8">
        <v>2</v>
      </c>
      <c r="Q4498" s="8">
        <v>34775</v>
      </c>
      <c r="R4498" s="8">
        <f t="shared" ref="R4498:R4561" si="264">IF(C4498&gt;0,Q4498/C4498,0)</f>
        <v>526.89393939393938</v>
      </c>
      <c r="S4498" s="5">
        <v>1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1</v>
      </c>
      <c r="AA4498" s="5">
        <v>0</v>
      </c>
      <c r="AB4498" s="5">
        <v>0</v>
      </c>
      <c r="AC4498" s="5">
        <v>1</v>
      </c>
      <c r="AD4498" s="5">
        <v>0</v>
      </c>
      <c r="AE4498" s="8">
        <v>13358</v>
      </c>
      <c r="AF4498" s="5">
        <v>0</v>
      </c>
    </row>
    <row r="4499" spans="1:32" x14ac:dyDescent="0.25">
      <c r="A4499" s="2">
        <v>2008</v>
      </c>
      <c r="B4499" s="1" t="s">
        <v>30</v>
      </c>
      <c r="C4499" s="8">
        <v>152</v>
      </c>
      <c r="D4499" s="8">
        <v>11063</v>
      </c>
      <c r="E4499" s="8">
        <f t="shared" si="263"/>
        <v>6065.2412280701756</v>
      </c>
      <c r="F4499" s="8">
        <v>6997</v>
      </c>
      <c r="G4499" s="8">
        <v>1261</v>
      </c>
      <c r="H4499" s="8">
        <v>600</v>
      </c>
      <c r="I4499" s="8">
        <v>2</v>
      </c>
      <c r="J4499" s="8">
        <v>0</v>
      </c>
      <c r="K4499" s="8">
        <v>0</v>
      </c>
      <c r="L4499" s="8">
        <v>10320</v>
      </c>
      <c r="M4499" s="8">
        <f t="shared" si="260"/>
        <v>67.89473684210526</v>
      </c>
      <c r="N4499" s="8">
        <v>28</v>
      </c>
      <c r="O4499" s="8">
        <v>6</v>
      </c>
      <c r="P4499" s="8">
        <v>4</v>
      </c>
      <c r="Q4499" s="8">
        <v>75291</v>
      </c>
      <c r="R4499" s="8">
        <f t="shared" si="264"/>
        <v>495.33552631578948</v>
      </c>
      <c r="S4499" s="5">
        <v>1</v>
      </c>
      <c r="T4499" s="5">
        <v>1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1</v>
      </c>
      <c r="AA4499" s="5">
        <v>0</v>
      </c>
      <c r="AB4499" s="5">
        <v>0</v>
      </c>
      <c r="AC4499" s="5">
        <v>1</v>
      </c>
      <c r="AD4499" s="5">
        <v>0</v>
      </c>
      <c r="AE4499" s="8">
        <v>43275</v>
      </c>
      <c r="AF4499" s="5">
        <v>0</v>
      </c>
    </row>
    <row r="4500" spans="1:32" x14ac:dyDescent="0.25">
      <c r="A4500" s="2">
        <v>2008</v>
      </c>
      <c r="B4500" s="1" t="s">
        <v>30</v>
      </c>
      <c r="C4500" s="8">
        <v>188</v>
      </c>
      <c r="D4500" s="8">
        <v>14998</v>
      </c>
      <c r="E4500" s="8">
        <f t="shared" si="263"/>
        <v>6648.0496453900705</v>
      </c>
      <c r="F4500" s="8">
        <v>4953</v>
      </c>
      <c r="G4500" s="8">
        <v>1435</v>
      </c>
      <c r="H4500" s="8">
        <v>450</v>
      </c>
      <c r="I4500" s="8">
        <v>240</v>
      </c>
      <c r="J4500" s="8">
        <v>0</v>
      </c>
      <c r="K4500" s="8">
        <v>0</v>
      </c>
      <c r="L4500" s="8">
        <v>8703</v>
      </c>
      <c r="M4500" s="8">
        <f t="shared" si="260"/>
        <v>46.292553191489361</v>
      </c>
      <c r="N4500" s="8">
        <v>30</v>
      </c>
      <c r="O4500" s="8">
        <v>10</v>
      </c>
      <c r="P4500" s="8">
        <v>3</v>
      </c>
      <c r="Q4500" s="8">
        <v>65219</v>
      </c>
      <c r="R4500" s="8">
        <f t="shared" si="264"/>
        <v>346.90957446808511</v>
      </c>
      <c r="S4500" s="5">
        <v>1</v>
      </c>
      <c r="T4500" s="5">
        <v>0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  <c r="Z4500" s="5">
        <v>1</v>
      </c>
      <c r="AA4500" s="5">
        <v>1</v>
      </c>
      <c r="AB4500" s="5">
        <v>0</v>
      </c>
      <c r="AC4500" s="5">
        <v>1</v>
      </c>
      <c r="AD4500" s="5">
        <v>0</v>
      </c>
      <c r="AE4500" s="8">
        <v>39047</v>
      </c>
      <c r="AF4500" s="5">
        <v>1</v>
      </c>
    </row>
    <row r="4501" spans="1:32" x14ac:dyDescent="0.25">
      <c r="A4501" s="2">
        <v>2008</v>
      </c>
      <c r="B4501" s="1" t="s">
        <v>30</v>
      </c>
      <c r="C4501" s="8">
        <v>148</v>
      </c>
      <c r="D4501" s="8">
        <v>11673</v>
      </c>
      <c r="E4501" s="8">
        <f t="shared" si="263"/>
        <v>6572.6351351351359</v>
      </c>
      <c r="F4501" s="8">
        <v>2817</v>
      </c>
      <c r="G4501" s="8">
        <v>1837</v>
      </c>
      <c r="H4501" s="8">
        <v>440</v>
      </c>
      <c r="I4501" s="8">
        <v>201</v>
      </c>
      <c r="J4501" s="8">
        <v>0</v>
      </c>
      <c r="K4501" s="8">
        <v>0</v>
      </c>
      <c r="L4501" s="8">
        <v>6660</v>
      </c>
      <c r="M4501" s="8">
        <f t="shared" si="260"/>
        <v>45</v>
      </c>
      <c r="N4501" s="8">
        <v>23</v>
      </c>
      <c r="O4501" s="8">
        <v>5</v>
      </c>
      <c r="P4501" s="8">
        <v>3</v>
      </c>
      <c r="Q4501" s="8">
        <v>88286</v>
      </c>
      <c r="R4501" s="8">
        <f t="shared" si="264"/>
        <v>596.52702702702697</v>
      </c>
      <c r="S4501" s="5">
        <v>1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1</v>
      </c>
      <c r="AA4501" s="5">
        <v>1</v>
      </c>
      <c r="AB4501" s="5">
        <v>0</v>
      </c>
      <c r="AC4501" s="5">
        <v>1</v>
      </c>
      <c r="AD4501" s="5">
        <v>0</v>
      </c>
      <c r="AE4501" s="8">
        <v>42781</v>
      </c>
      <c r="AF4501" s="5">
        <v>1</v>
      </c>
    </row>
    <row r="4502" spans="1:32" x14ac:dyDescent="0.25">
      <c r="A4502" s="2">
        <v>2008</v>
      </c>
      <c r="B4502" s="1" t="s">
        <v>30</v>
      </c>
      <c r="C4502" s="8">
        <v>78</v>
      </c>
      <c r="D4502" s="8">
        <v>5767</v>
      </c>
      <c r="E4502" s="8">
        <f t="shared" si="263"/>
        <v>6161.3247863247861</v>
      </c>
      <c r="F4502" s="8">
        <v>2947</v>
      </c>
      <c r="G4502" s="8">
        <v>969</v>
      </c>
      <c r="H4502" s="8">
        <v>330</v>
      </c>
      <c r="I4502" s="8">
        <v>0</v>
      </c>
      <c r="J4502" s="8">
        <v>0</v>
      </c>
      <c r="K4502" s="8">
        <v>0</v>
      </c>
      <c r="L4502" s="8">
        <v>4072</v>
      </c>
      <c r="M4502" s="8">
        <f t="shared" si="260"/>
        <v>52.205128205128204</v>
      </c>
      <c r="N4502" s="8">
        <v>15</v>
      </c>
      <c r="O4502" s="8">
        <v>3</v>
      </c>
      <c r="P4502" s="8">
        <v>2</v>
      </c>
      <c r="Q4502" s="8">
        <v>22776</v>
      </c>
      <c r="R4502" s="8">
        <f t="shared" si="264"/>
        <v>292</v>
      </c>
      <c r="S4502" s="5">
        <v>1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1</v>
      </c>
      <c r="AA4502" s="5">
        <v>0</v>
      </c>
      <c r="AB4502" s="5">
        <v>0</v>
      </c>
      <c r="AC4502" s="5">
        <v>1</v>
      </c>
      <c r="AD4502" s="5">
        <v>0</v>
      </c>
      <c r="AE4502" s="8">
        <v>15598</v>
      </c>
      <c r="AF4502" s="5">
        <v>1</v>
      </c>
    </row>
    <row r="4503" spans="1:32" x14ac:dyDescent="0.25">
      <c r="A4503" s="2">
        <v>2008</v>
      </c>
      <c r="B4503" s="1" t="s">
        <v>30</v>
      </c>
      <c r="C4503" s="8">
        <v>104</v>
      </c>
      <c r="D4503" s="8">
        <v>8406</v>
      </c>
      <c r="E4503" s="8">
        <f t="shared" si="263"/>
        <v>6735.5769230769229</v>
      </c>
      <c r="F4503" s="8">
        <v>3495</v>
      </c>
      <c r="G4503" s="8">
        <v>1344</v>
      </c>
      <c r="H4503" s="8">
        <v>420</v>
      </c>
      <c r="I4503" s="8">
        <v>0</v>
      </c>
      <c r="J4503" s="8">
        <v>0</v>
      </c>
      <c r="K4503" s="8">
        <v>0</v>
      </c>
      <c r="L4503" s="8">
        <v>7234</v>
      </c>
      <c r="M4503" s="8">
        <f t="shared" si="260"/>
        <v>69.557692307692307</v>
      </c>
      <c r="N4503" s="8">
        <v>17</v>
      </c>
      <c r="O4503" s="8">
        <v>5</v>
      </c>
      <c r="P4503" s="8">
        <v>2</v>
      </c>
      <c r="Q4503" s="8">
        <v>53376</v>
      </c>
      <c r="R4503" s="8">
        <f t="shared" si="264"/>
        <v>513.23076923076928</v>
      </c>
      <c r="S4503" s="5">
        <v>1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1</v>
      </c>
      <c r="AA4503" s="5">
        <v>0</v>
      </c>
      <c r="AB4503" s="5">
        <v>0</v>
      </c>
      <c r="AC4503" s="5">
        <v>1</v>
      </c>
      <c r="AD4503" s="5">
        <v>0</v>
      </c>
      <c r="AE4503" s="8">
        <v>22618</v>
      </c>
      <c r="AF4503" s="5">
        <v>0</v>
      </c>
    </row>
    <row r="4504" spans="1:32" x14ac:dyDescent="0.25">
      <c r="A4504" s="2">
        <v>2008</v>
      </c>
      <c r="B4504" s="1" t="s">
        <v>30</v>
      </c>
      <c r="C4504" s="8">
        <v>123</v>
      </c>
      <c r="D4504" s="8">
        <v>14130</v>
      </c>
      <c r="E4504" s="8">
        <f t="shared" si="263"/>
        <v>9573.1707317073178</v>
      </c>
      <c r="F4504" s="8">
        <v>6405</v>
      </c>
      <c r="G4504" s="8">
        <v>1782</v>
      </c>
      <c r="H4504" s="8">
        <v>680</v>
      </c>
      <c r="I4504" s="8">
        <v>33</v>
      </c>
      <c r="J4504" s="8">
        <v>0</v>
      </c>
      <c r="K4504" s="8">
        <v>0</v>
      </c>
      <c r="L4504" s="8">
        <v>8806</v>
      </c>
      <c r="M4504" s="8">
        <f t="shared" si="260"/>
        <v>71.59349593495935</v>
      </c>
      <c r="N4504" s="8">
        <v>22</v>
      </c>
      <c r="O4504" s="8">
        <v>7</v>
      </c>
      <c r="P4504" s="8">
        <v>5</v>
      </c>
      <c r="Q4504" s="8">
        <v>97830</v>
      </c>
      <c r="R4504" s="8">
        <f t="shared" si="264"/>
        <v>795.36585365853659</v>
      </c>
      <c r="S4504" s="5">
        <v>1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1</v>
      </c>
      <c r="AA4504" s="5">
        <v>1</v>
      </c>
      <c r="AB4504" s="5">
        <v>0</v>
      </c>
      <c r="AC4504" s="5">
        <v>1</v>
      </c>
      <c r="AD4504" s="5">
        <v>0</v>
      </c>
      <c r="AE4504" s="8">
        <v>32887</v>
      </c>
      <c r="AF4504" s="5">
        <v>1</v>
      </c>
    </row>
    <row r="4505" spans="1:32" x14ac:dyDescent="0.25">
      <c r="A4505" s="2">
        <v>2008</v>
      </c>
      <c r="B4505" s="1" t="s">
        <v>36</v>
      </c>
      <c r="C4505" s="8">
        <v>78</v>
      </c>
      <c r="D4505" s="8">
        <v>5031</v>
      </c>
      <c r="E4505" s="8">
        <f t="shared" si="263"/>
        <v>5375</v>
      </c>
      <c r="F4505" s="8">
        <v>3611</v>
      </c>
      <c r="G4505" s="8">
        <v>879</v>
      </c>
      <c r="H4505" s="8">
        <v>294</v>
      </c>
      <c r="I4505" s="8">
        <v>22</v>
      </c>
      <c r="J4505" s="8">
        <v>0</v>
      </c>
      <c r="K4505" s="8">
        <v>0</v>
      </c>
      <c r="L4505" s="8">
        <v>4777</v>
      </c>
      <c r="M4505" s="8">
        <f t="shared" si="260"/>
        <v>61.243589743589745</v>
      </c>
      <c r="N4505" s="8">
        <v>25</v>
      </c>
      <c r="O4505" s="8">
        <v>5</v>
      </c>
      <c r="P4505" s="8">
        <v>1</v>
      </c>
      <c r="Q4505" s="8">
        <v>18301</v>
      </c>
      <c r="R4505" s="8">
        <f t="shared" si="264"/>
        <v>234.62820512820514</v>
      </c>
      <c r="S4505" s="5">
        <v>1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1</v>
      </c>
      <c r="AA4505" s="5">
        <v>1</v>
      </c>
      <c r="AB4505" s="5">
        <v>0</v>
      </c>
      <c r="AC4505" s="5">
        <v>1</v>
      </c>
      <c r="AD4505" s="5">
        <v>0</v>
      </c>
      <c r="AE4505" s="8">
        <v>13660</v>
      </c>
      <c r="AF4505" s="5">
        <v>0</v>
      </c>
    </row>
    <row r="4506" spans="1:32" x14ac:dyDescent="0.25">
      <c r="A4506" s="2">
        <v>2008</v>
      </c>
      <c r="B4506" s="1" t="s">
        <v>31</v>
      </c>
      <c r="C4506" s="8">
        <v>26</v>
      </c>
      <c r="D4506" s="8">
        <v>1795</v>
      </c>
      <c r="E4506" s="8">
        <f t="shared" si="263"/>
        <v>5753.2051282051279</v>
      </c>
      <c r="F4506" s="8">
        <v>0</v>
      </c>
      <c r="G4506" s="8">
        <v>0</v>
      </c>
      <c r="H4506" s="8">
        <v>0</v>
      </c>
      <c r="I4506" s="8">
        <v>0</v>
      </c>
      <c r="J4506" s="8">
        <v>0</v>
      </c>
      <c r="K4506" s="8">
        <v>0</v>
      </c>
      <c r="L4506" s="8">
        <v>1002</v>
      </c>
      <c r="M4506" s="8">
        <f t="shared" si="260"/>
        <v>38.53846153846154</v>
      </c>
      <c r="N4506" s="8">
        <v>3</v>
      </c>
      <c r="O4506" s="8">
        <v>0</v>
      </c>
      <c r="P4506" s="8">
        <v>1</v>
      </c>
      <c r="Q4506" s="8">
        <v>21978</v>
      </c>
      <c r="R4506" s="8">
        <f t="shared" si="264"/>
        <v>845.30769230769226</v>
      </c>
      <c r="S4506" s="5">
        <v>0</v>
      </c>
      <c r="T4506" s="5">
        <v>0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  <c r="Z4506" s="5">
        <v>0</v>
      </c>
      <c r="AA4506" s="5">
        <v>0</v>
      </c>
      <c r="AB4506" s="5">
        <v>0</v>
      </c>
      <c r="AC4506" s="5">
        <v>0</v>
      </c>
      <c r="AD4506" s="5">
        <v>0</v>
      </c>
      <c r="AE4506" s="8">
        <v>2001</v>
      </c>
      <c r="AF4506" s="5">
        <v>0</v>
      </c>
    </row>
    <row r="4507" spans="1:32" x14ac:dyDescent="0.25">
      <c r="A4507" s="2">
        <v>2008</v>
      </c>
      <c r="B4507" s="1" t="s">
        <v>29</v>
      </c>
      <c r="C4507" s="8">
        <v>38</v>
      </c>
      <c r="D4507" s="8">
        <v>2613</v>
      </c>
      <c r="E4507" s="8">
        <f t="shared" si="263"/>
        <v>5730.2631578947367</v>
      </c>
      <c r="F4507" s="8">
        <v>1113</v>
      </c>
      <c r="G4507" s="8">
        <v>323</v>
      </c>
      <c r="H4507" s="8">
        <v>100</v>
      </c>
      <c r="I4507" s="8">
        <v>0</v>
      </c>
      <c r="J4507" s="8">
        <v>0</v>
      </c>
      <c r="K4507" s="8">
        <v>0</v>
      </c>
      <c r="L4507" s="8">
        <v>1151</v>
      </c>
      <c r="M4507" s="8">
        <f t="shared" si="260"/>
        <v>30.289473684210527</v>
      </c>
      <c r="N4507" s="8">
        <v>3</v>
      </c>
      <c r="O4507" s="8">
        <v>1</v>
      </c>
      <c r="P4507" s="8">
        <v>3</v>
      </c>
      <c r="Q4507" s="8">
        <v>10245</v>
      </c>
      <c r="R4507" s="8">
        <f t="shared" si="264"/>
        <v>269.60526315789474</v>
      </c>
      <c r="S4507" s="5">
        <v>1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1</v>
      </c>
      <c r="AA4507" s="5">
        <v>0</v>
      </c>
      <c r="AB4507" s="5">
        <v>0</v>
      </c>
      <c r="AC4507" s="5">
        <v>1</v>
      </c>
      <c r="AD4507" s="5">
        <v>0</v>
      </c>
      <c r="AE4507" s="8">
        <v>6758</v>
      </c>
      <c r="AF4507" s="5">
        <v>0</v>
      </c>
    </row>
    <row r="4508" spans="1:32" x14ac:dyDescent="0.25">
      <c r="A4508" s="2">
        <v>2008</v>
      </c>
      <c r="B4508" s="1" t="s">
        <v>29</v>
      </c>
      <c r="C4508" s="8">
        <v>213</v>
      </c>
      <c r="D4508" s="8">
        <v>12742</v>
      </c>
      <c r="E4508" s="8">
        <f t="shared" si="263"/>
        <v>4985.1330203442876</v>
      </c>
      <c r="F4508" s="8">
        <v>21488</v>
      </c>
      <c r="G4508" s="8">
        <v>692</v>
      </c>
      <c r="H4508" s="8">
        <v>300</v>
      </c>
      <c r="I4508" s="8">
        <v>0</v>
      </c>
      <c r="J4508" s="8">
        <v>0</v>
      </c>
      <c r="K4508" s="8">
        <v>0</v>
      </c>
      <c r="L4508" s="8">
        <v>13058</v>
      </c>
      <c r="M4508" s="8">
        <f t="shared" si="260"/>
        <v>61.305164319248824</v>
      </c>
      <c r="N4508" s="8">
        <v>22</v>
      </c>
      <c r="O4508" s="8">
        <v>12</v>
      </c>
      <c r="P4508" s="8">
        <v>0</v>
      </c>
      <c r="Q4508" s="8">
        <v>103822</v>
      </c>
      <c r="R4508" s="8">
        <f t="shared" si="264"/>
        <v>487.42723004694835</v>
      </c>
      <c r="S4508" s="5">
        <v>1</v>
      </c>
      <c r="T4508" s="5">
        <v>1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1</v>
      </c>
      <c r="AA4508" s="5">
        <v>0</v>
      </c>
      <c r="AB4508" s="5">
        <v>0</v>
      </c>
      <c r="AC4508" s="5">
        <v>1</v>
      </c>
      <c r="AD4508" s="5">
        <v>0</v>
      </c>
      <c r="AE4508" s="8">
        <v>110688</v>
      </c>
      <c r="AF4508" s="5">
        <v>1</v>
      </c>
    </row>
    <row r="4509" spans="1:32" x14ac:dyDescent="0.25">
      <c r="A4509" s="2">
        <v>2008</v>
      </c>
      <c r="B4509" s="1" t="s">
        <v>31</v>
      </c>
      <c r="C4509" s="8">
        <v>94</v>
      </c>
      <c r="D4509" s="8">
        <v>7885</v>
      </c>
      <c r="E4509" s="8">
        <f t="shared" ref="E4509:E4520" si="265">IF(C4509&gt;0,D4509/C4509*1000/12,0)</f>
        <v>6990.2482269503535</v>
      </c>
      <c r="F4509" s="8">
        <v>1182</v>
      </c>
      <c r="G4509" s="8">
        <v>819</v>
      </c>
      <c r="H4509" s="8">
        <v>240</v>
      </c>
      <c r="I4509" s="8">
        <v>0</v>
      </c>
      <c r="J4509" s="8">
        <v>0</v>
      </c>
      <c r="K4509" s="8">
        <v>0</v>
      </c>
      <c r="L4509" s="8">
        <v>7995</v>
      </c>
      <c r="M4509" s="8">
        <f t="shared" si="260"/>
        <v>85.053191489361708</v>
      </c>
      <c r="N4509" s="8">
        <v>32</v>
      </c>
      <c r="O4509" s="8">
        <v>5</v>
      </c>
      <c r="P4509" s="8">
        <v>3</v>
      </c>
      <c r="Q4509" s="8">
        <v>40900</v>
      </c>
      <c r="R4509" s="8">
        <f t="shared" si="264"/>
        <v>435.10638297872339</v>
      </c>
      <c r="S4509" s="5">
        <v>1</v>
      </c>
      <c r="T4509" s="5">
        <v>0</v>
      </c>
      <c r="U4509" s="5">
        <v>1</v>
      </c>
      <c r="V4509" s="5">
        <v>0</v>
      </c>
      <c r="W4509" s="5">
        <v>0</v>
      </c>
      <c r="X4509" s="5">
        <v>0</v>
      </c>
      <c r="Y4509" s="5">
        <v>1</v>
      </c>
      <c r="Z4509" s="5">
        <v>1</v>
      </c>
      <c r="AA4509" s="5">
        <v>0</v>
      </c>
      <c r="AB4509" s="5">
        <v>0</v>
      </c>
      <c r="AC4509" s="5">
        <v>1</v>
      </c>
      <c r="AD4509" s="5">
        <v>0</v>
      </c>
      <c r="AE4509" s="8">
        <v>17986</v>
      </c>
      <c r="AF4509" s="5">
        <v>1</v>
      </c>
    </row>
    <row r="4510" spans="1:32" x14ac:dyDescent="0.25">
      <c r="A4510" s="2">
        <v>2008</v>
      </c>
      <c r="B4510" s="1" t="s">
        <v>30</v>
      </c>
      <c r="C4510" s="8">
        <v>25</v>
      </c>
      <c r="D4510" s="8">
        <v>1001</v>
      </c>
      <c r="E4510" s="8">
        <f t="shared" si="265"/>
        <v>3336.6666666666665</v>
      </c>
      <c r="F4510" s="8">
        <v>620</v>
      </c>
      <c r="G4510" s="8">
        <v>209</v>
      </c>
      <c r="H4510" s="8">
        <v>89</v>
      </c>
      <c r="I4510" s="8">
        <v>6</v>
      </c>
      <c r="J4510" s="8">
        <v>0</v>
      </c>
      <c r="K4510" s="8">
        <v>0</v>
      </c>
      <c r="L4510" s="8">
        <v>1740</v>
      </c>
      <c r="M4510" s="8">
        <f t="shared" si="260"/>
        <v>69.599999999999994</v>
      </c>
      <c r="N4510" s="8">
        <v>13</v>
      </c>
      <c r="O4510" s="8">
        <v>2</v>
      </c>
      <c r="P4510" s="8">
        <v>2</v>
      </c>
      <c r="Q4510" s="8">
        <v>18845</v>
      </c>
      <c r="R4510" s="8">
        <f t="shared" si="264"/>
        <v>753.8</v>
      </c>
      <c r="S4510" s="5">
        <v>1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1</v>
      </c>
      <c r="AA4510" s="5">
        <v>1</v>
      </c>
      <c r="AB4510" s="5">
        <v>0</v>
      </c>
      <c r="AC4510" s="5">
        <v>1</v>
      </c>
      <c r="AD4510" s="5">
        <v>0</v>
      </c>
      <c r="AE4510" s="8">
        <v>2351</v>
      </c>
      <c r="AF4510" s="5">
        <v>0</v>
      </c>
    </row>
    <row r="4511" spans="1:32" x14ac:dyDescent="0.25">
      <c r="A4511" s="2">
        <v>2008</v>
      </c>
      <c r="B4511" s="1" t="s">
        <v>30</v>
      </c>
      <c r="C4511" s="8">
        <v>50</v>
      </c>
      <c r="D4511" s="8">
        <v>2752</v>
      </c>
      <c r="E4511" s="8">
        <f t="shared" si="265"/>
        <v>4586.666666666667</v>
      </c>
      <c r="F4511" s="8">
        <v>934</v>
      </c>
      <c r="G4511" s="8">
        <v>365</v>
      </c>
      <c r="H4511" s="8">
        <v>142</v>
      </c>
      <c r="I4511" s="8">
        <v>0</v>
      </c>
      <c r="J4511" s="8">
        <v>0</v>
      </c>
      <c r="K4511" s="8">
        <v>0</v>
      </c>
      <c r="L4511" s="8">
        <v>3539</v>
      </c>
      <c r="M4511" s="8">
        <f t="shared" si="260"/>
        <v>70.78</v>
      </c>
      <c r="N4511" s="8">
        <v>9</v>
      </c>
      <c r="O4511" s="8">
        <v>2</v>
      </c>
      <c r="P4511" s="8">
        <v>1</v>
      </c>
      <c r="Q4511" s="8">
        <v>23259</v>
      </c>
      <c r="R4511" s="8">
        <f t="shared" si="264"/>
        <v>465.18</v>
      </c>
      <c r="S4511" s="5">
        <v>1</v>
      </c>
      <c r="T4511" s="5">
        <v>0</v>
      </c>
      <c r="U4511" s="5">
        <v>1</v>
      </c>
      <c r="V4511" s="5">
        <v>0</v>
      </c>
      <c r="W4511" s="5">
        <v>0</v>
      </c>
      <c r="X4511" s="5">
        <v>0</v>
      </c>
      <c r="Y4511" s="5">
        <v>0</v>
      </c>
      <c r="Z4511" s="5">
        <v>1</v>
      </c>
      <c r="AA4511" s="5">
        <v>0</v>
      </c>
      <c r="AB4511" s="5">
        <v>0</v>
      </c>
      <c r="AC4511" s="5">
        <v>1</v>
      </c>
      <c r="AD4511" s="5">
        <v>0</v>
      </c>
      <c r="AE4511" s="8">
        <v>4850</v>
      </c>
      <c r="AF4511" s="5">
        <v>1</v>
      </c>
    </row>
    <row r="4512" spans="1:32" x14ac:dyDescent="0.25">
      <c r="A4512" s="2">
        <v>2008</v>
      </c>
      <c r="B4512" s="1" t="s">
        <v>30</v>
      </c>
      <c r="C4512" s="8">
        <v>68</v>
      </c>
      <c r="D4512" s="8">
        <v>5622</v>
      </c>
      <c r="E4512" s="8">
        <f t="shared" si="265"/>
        <v>6889.7058823529405</v>
      </c>
      <c r="F4512" s="8">
        <v>1131</v>
      </c>
      <c r="G4512" s="8">
        <v>213</v>
      </c>
      <c r="H4512" s="8">
        <v>174</v>
      </c>
      <c r="I4512" s="8">
        <v>0</v>
      </c>
      <c r="J4512" s="8">
        <v>0</v>
      </c>
      <c r="K4512" s="8">
        <v>0</v>
      </c>
      <c r="L4512" s="8">
        <v>2832</v>
      </c>
      <c r="M4512" s="8">
        <f t="shared" si="260"/>
        <v>41.647058823529413</v>
      </c>
      <c r="N4512" s="8">
        <v>13</v>
      </c>
      <c r="O4512" s="8">
        <v>1</v>
      </c>
      <c r="P4512" s="8">
        <v>1</v>
      </c>
      <c r="Q4512" s="8">
        <v>4048</v>
      </c>
      <c r="R4512" s="8">
        <f t="shared" si="264"/>
        <v>59.529411764705884</v>
      </c>
      <c r="S4512" s="5">
        <v>0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1</v>
      </c>
      <c r="AA4512" s="5">
        <v>0</v>
      </c>
      <c r="AB4512" s="5">
        <v>0</v>
      </c>
      <c r="AC4512" s="5">
        <v>1</v>
      </c>
      <c r="AD4512" s="5">
        <v>0</v>
      </c>
      <c r="AE4512" s="8">
        <v>12999</v>
      </c>
      <c r="AF4512" s="5">
        <v>0</v>
      </c>
    </row>
    <row r="4513" spans="1:32" x14ac:dyDescent="0.25">
      <c r="A4513" s="2">
        <v>2008</v>
      </c>
      <c r="B4513" s="1" t="s">
        <v>30</v>
      </c>
      <c r="C4513" s="8">
        <v>48</v>
      </c>
      <c r="D4513" s="8">
        <v>4157</v>
      </c>
      <c r="E4513" s="8">
        <f t="shared" si="265"/>
        <v>7217.0138888888896</v>
      </c>
      <c r="F4513" s="8">
        <v>1365</v>
      </c>
      <c r="G4513" s="8">
        <v>173</v>
      </c>
      <c r="H4513" s="8">
        <v>158</v>
      </c>
      <c r="I4513" s="8">
        <v>0</v>
      </c>
      <c r="J4513" s="8">
        <v>0</v>
      </c>
      <c r="K4513" s="8">
        <v>0</v>
      </c>
      <c r="L4513" s="8">
        <v>1384</v>
      </c>
      <c r="M4513" s="8">
        <f t="shared" si="260"/>
        <v>28.833333333333332</v>
      </c>
      <c r="N4513" s="8">
        <v>2</v>
      </c>
      <c r="O4513" s="8">
        <v>4</v>
      </c>
      <c r="P4513" s="8">
        <v>2</v>
      </c>
      <c r="Q4513" s="8">
        <v>24147</v>
      </c>
      <c r="R4513" s="8">
        <f t="shared" si="264"/>
        <v>503.0625</v>
      </c>
      <c r="S4513" s="5">
        <v>0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1</v>
      </c>
      <c r="AA4513" s="5">
        <v>0</v>
      </c>
      <c r="AB4513" s="5">
        <v>0</v>
      </c>
      <c r="AC4513" s="5">
        <v>1</v>
      </c>
      <c r="AD4513" s="5">
        <v>0</v>
      </c>
      <c r="AE4513" s="8">
        <v>6889</v>
      </c>
      <c r="AF4513" s="5">
        <v>0</v>
      </c>
    </row>
    <row r="4514" spans="1:32" x14ac:dyDescent="0.25">
      <c r="A4514" s="2">
        <v>2008</v>
      </c>
      <c r="B4514" s="1" t="s">
        <v>30</v>
      </c>
      <c r="C4514" s="8">
        <v>12</v>
      </c>
      <c r="D4514" s="8">
        <v>700</v>
      </c>
      <c r="E4514" s="8">
        <f t="shared" si="265"/>
        <v>4861.1111111111113</v>
      </c>
      <c r="F4514" s="8">
        <v>416</v>
      </c>
      <c r="G4514" s="8">
        <v>71</v>
      </c>
      <c r="H4514" s="8">
        <v>41</v>
      </c>
      <c r="I4514" s="8">
        <v>0</v>
      </c>
      <c r="J4514" s="8">
        <v>0</v>
      </c>
      <c r="K4514" s="8">
        <v>0</v>
      </c>
      <c r="L4514" s="8">
        <v>1144</v>
      </c>
      <c r="M4514" s="8">
        <f t="shared" si="260"/>
        <v>95.333333333333329</v>
      </c>
      <c r="N4514" s="8">
        <v>4</v>
      </c>
      <c r="O4514" s="8">
        <v>0</v>
      </c>
      <c r="P4514" s="8">
        <v>1</v>
      </c>
      <c r="Q4514" s="8">
        <v>4184</v>
      </c>
      <c r="R4514" s="8">
        <f t="shared" si="264"/>
        <v>348.66666666666669</v>
      </c>
      <c r="S4514" s="5">
        <v>1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1</v>
      </c>
      <c r="AA4514" s="5">
        <v>0</v>
      </c>
      <c r="AB4514" s="5">
        <v>0</v>
      </c>
      <c r="AC4514" s="5">
        <v>1</v>
      </c>
      <c r="AD4514" s="5">
        <v>0</v>
      </c>
      <c r="AE4514" s="8">
        <v>1199</v>
      </c>
      <c r="AF4514" s="5">
        <v>0</v>
      </c>
    </row>
    <row r="4515" spans="1:32" x14ac:dyDescent="0.25">
      <c r="A4515" s="2">
        <v>2008</v>
      </c>
      <c r="B4515" s="1" t="s">
        <v>30</v>
      </c>
      <c r="C4515" s="8">
        <v>24</v>
      </c>
      <c r="D4515" s="8">
        <v>857</v>
      </c>
      <c r="E4515" s="8">
        <f t="shared" si="265"/>
        <v>2975.6944444444448</v>
      </c>
      <c r="F4515" s="8">
        <v>715</v>
      </c>
      <c r="G4515" s="8">
        <v>0</v>
      </c>
      <c r="H4515" s="8">
        <v>0</v>
      </c>
      <c r="I4515" s="8">
        <v>11</v>
      </c>
      <c r="J4515" s="8">
        <v>0</v>
      </c>
      <c r="K4515" s="8">
        <v>0</v>
      </c>
      <c r="L4515" s="8">
        <v>3252</v>
      </c>
      <c r="M4515" s="8">
        <f t="shared" si="260"/>
        <v>135.5</v>
      </c>
      <c r="N4515" s="8">
        <v>13</v>
      </c>
      <c r="O4515" s="8">
        <v>2</v>
      </c>
      <c r="P4515" s="8">
        <v>0</v>
      </c>
      <c r="Q4515" s="8">
        <v>9836</v>
      </c>
      <c r="R4515" s="8">
        <f t="shared" si="264"/>
        <v>409.83333333333331</v>
      </c>
      <c r="S4515" s="5">
        <v>1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1</v>
      </c>
      <c r="AB4515" s="5">
        <v>0</v>
      </c>
      <c r="AC4515" s="5">
        <v>0</v>
      </c>
      <c r="AD4515" s="5">
        <v>0</v>
      </c>
      <c r="AE4515" s="8">
        <v>952</v>
      </c>
      <c r="AF4515" s="5">
        <v>1</v>
      </c>
    </row>
    <row r="4516" spans="1:32" x14ac:dyDescent="0.25">
      <c r="A4516" s="2">
        <v>2008</v>
      </c>
      <c r="B4516" s="1" t="s">
        <v>30</v>
      </c>
      <c r="C4516" s="8">
        <v>14</v>
      </c>
      <c r="D4516" s="8">
        <v>793</v>
      </c>
      <c r="E4516" s="8">
        <f t="shared" si="265"/>
        <v>4720.2380952380954</v>
      </c>
      <c r="F4516" s="8">
        <v>2215</v>
      </c>
      <c r="G4516" s="8">
        <v>0</v>
      </c>
      <c r="H4516" s="8">
        <v>0</v>
      </c>
      <c r="I4516" s="8">
        <v>0</v>
      </c>
      <c r="J4516" s="8">
        <v>0</v>
      </c>
      <c r="K4516" s="8">
        <v>0</v>
      </c>
      <c r="L4516" s="8">
        <v>2242</v>
      </c>
      <c r="M4516" s="8">
        <f t="shared" si="260"/>
        <v>160.14285714285714</v>
      </c>
      <c r="N4516" s="8">
        <v>11</v>
      </c>
      <c r="O4516" s="8">
        <v>2</v>
      </c>
      <c r="P4516" s="8">
        <v>1</v>
      </c>
      <c r="Q4516" s="8">
        <v>697</v>
      </c>
      <c r="R4516" s="8">
        <f t="shared" si="264"/>
        <v>49.785714285714285</v>
      </c>
      <c r="S4516" s="5">
        <v>1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0</v>
      </c>
      <c r="AC4516" s="5">
        <v>0</v>
      </c>
      <c r="AD4516" s="5">
        <v>0</v>
      </c>
      <c r="AE4516" s="8">
        <v>2250</v>
      </c>
      <c r="AF4516" s="5">
        <v>1</v>
      </c>
    </row>
    <row r="4517" spans="1:32" x14ac:dyDescent="0.25">
      <c r="A4517" s="2">
        <v>2008</v>
      </c>
      <c r="B4517" s="1" t="s">
        <v>30</v>
      </c>
      <c r="C4517" s="8">
        <v>14</v>
      </c>
      <c r="D4517" s="8">
        <v>681</v>
      </c>
      <c r="E4517" s="8">
        <f t="shared" si="265"/>
        <v>4053.5714285714289</v>
      </c>
      <c r="F4517" s="8">
        <v>430</v>
      </c>
      <c r="G4517" s="8">
        <v>72</v>
      </c>
      <c r="H4517" s="8">
        <v>0</v>
      </c>
      <c r="I4517" s="8">
        <v>0</v>
      </c>
      <c r="J4517" s="8">
        <v>0</v>
      </c>
      <c r="K4517" s="8">
        <v>0</v>
      </c>
      <c r="L4517" s="8">
        <v>543</v>
      </c>
      <c r="M4517" s="8">
        <f t="shared" si="260"/>
        <v>38.785714285714285</v>
      </c>
      <c r="N4517" s="8">
        <v>3</v>
      </c>
      <c r="O4517" s="8">
        <v>1</v>
      </c>
      <c r="P4517" s="8">
        <v>0</v>
      </c>
      <c r="Q4517" s="8">
        <v>1092</v>
      </c>
      <c r="R4517" s="8">
        <f t="shared" si="264"/>
        <v>78</v>
      </c>
      <c r="S4517" s="5">
        <v>1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1</v>
      </c>
      <c r="AA4517" s="5">
        <v>0</v>
      </c>
      <c r="AB4517" s="5">
        <v>0</v>
      </c>
      <c r="AC4517" s="5">
        <v>0</v>
      </c>
      <c r="AD4517" s="5">
        <v>0</v>
      </c>
      <c r="AE4517" s="8">
        <v>1447</v>
      </c>
      <c r="AF4517" s="5">
        <v>1</v>
      </c>
    </row>
    <row r="4518" spans="1:32" x14ac:dyDescent="0.25">
      <c r="A4518" s="2">
        <v>2008</v>
      </c>
      <c r="B4518" s="1" t="s">
        <v>29</v>
      </c>
      <c r="C4518" s="8">
        <v>4</v>
      </c>
      <c r="D4518" s="8">
        <v>187</v>
      </c>
      <c r="E4518" s="8">
        <f t="shared" si="265"/>
        <v>3895.8333333333335</v>
      </c>
      <c r="F4518" s="8">
        <v>553</v>
      </c>
      <c r="G4518" s="8">
        <v>0</v>
      </c>
      <c r="H4518" s="8">
        <v>0</v>
      </c>
      <c r="I4518" s="8">
        <v>0</v>
      </c>
      <c r="J4518" s="8">
        <v>0</v>
      </c>
      <c r="K4518" s="8">
        <v>0</v>
      </c>
      <c r="L4518" s="8">
        <v>481</v>
      </c>
      <c r="M4518" s="8">
        <f t="shared" si="260"/>
        <v>120.25</v>
      </c>
      <c r="N4518" s="8">
        <v>4</v>
      </c>
      <c r="O4518" s="8">
        <v>1</v>
      </c>
      <c r="P4518" s="8">
        <v>0</v>
      </c>
      <c r="Q4518" s="8">
        <v>250</v>
      </c>
      <c r="R4518" s="8">
        <f t="shared" si="264"/>
        <v>62.5</v>
      </c>
      <c r="S4518" s="5">
        <v>1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8">
        <v>416</v>
      </c>
      <c r="AF4518" s="5">
        <v>1</v>
      </c>
    </row>
    <row r="4519" spans="1:32" x14ac:dyDescent="0.25">
      <c r="A4519" s="2">
        <v>2008</v>
      </c>
      <c r="B4519" s="1" t="s">
        <v>29</v>
      </c>
      <c r="C4519" s="8">
        <v>36</v>
      </c>
      <c r="D4519" s="8">
        <v>2986</v>
      </c>
      <c r="E4519" s="8">
        <f t="shared" si="265"/>
        <v>6912.0370370370365</v>
      </c>
      <c r="F4519" s="8">
        <v>690</v>
      </c>
      <c r="G4519" s="8">
        <v>300</v>
      </c>
      <c r="H4519" s="8">
        <v>100</v>
      </c>
      <c r="I4519" s="8">
        <v>0</v>
      </c>
      <c r="J4519" s="8">
        <v>0</v>
      </c>
      <c r="K4519" s="8">
        <v>0</v>
      </c>
      <c r="L4519" s="8">
        <v>2726</v>
      </c>
      <c r="M4519" s="8">
        <f t="shared" si="260"/>
        <v>75.722222222222229</v>
      </c>
      <c r="N4519" s="8">
        <v>9</v>
      </c>
      <c r="O4519" s="8">
        <v>2</v>
      </c>
      <c r="P4519" s="8">
        <v>2</v>
      </c>
      <c r="Q4519" s="8">
        <v>5789</v>
      </c>
      <c r="R4519" s="8">
        <f t="shared" si="264"/>
        <v>160.80555555555554</v>
      </c>
      <c r="S4519" s="5">
        <v>1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1</v>
      </c>
      <c r="AA4519" s="5">
        <v>0</v>
      </c>
      <c r="AB4519" s="5">
        <v>0</v>
      </c>
      <c r="AC4519" s="5">
        <v>1</v>
      </c>
      <c r="AD4519" s="5">
        <v>0</v>
      </c>
      <c r="AE4519" s="8">
        <v>4414</v>
      </c>
      <c r="AF4519" s="5">
        <v>1</v>
      </c>
    </row>
    <row r="4520" spans="1:32" x14ac:dyDescent="0.25">
      <c r="A4520" s="2">
        <v>2008</v>
      </c>
      <c r="B4520" s="1" t="s">
        <v>29</v>
      </c>
      <c r="C4520" s="8">
        <v>26</v>
      </c>
      <c r="D4520" s="8">
        <v>2201</v>
      </c>
      <c r="E4520" s="8">
        <f t="shared" si="265"/>
        <v>7054.4871794871797</v>
      </c>
      <c r="F4520" s="8">
        <v>690</v>
      </c>
      <c r="G4520" s="8">
        <v>291</v>
      </c>
      <c r="H4520" s="8">
        <v>100</v>
      </c>
      <c r="I4520" s="8">
        <v>0</v>
      </c>
      <c r="J4520" s="8">
        <v>0</v>
      </c>
      <c r="K4520" s="8">
        <v>0</v>
      </c>
      <c r="L4520" s="8">
        <v>3477</v>
      </c>
      <c r="M4520" s="8">
        <f t="shared" si="260"/>
        <v>133.73076923076923</v>
      </c>
      <c r="N4520" s="8">
        <v>13</v>
      </c>
      <c r="O4520" s="8">
        <v>3</v>
      </c>
      <c r="P4520" s="8">
        <v>3</v>
      </c>
      <c r="Q4520" s="8">
        <v>6804</v>
      </c>
      <c r="R4520" s="8">
        <f t="shared" si="264"/>
        <v>261.69230769230768</v>
      </c>
      <c r="S4520" s="5">
        <v>1</v>
      </c>
      <c r="T4520" s="5">
        <v>0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  <c r="Z4520" s="5">
        <v>1</v>
      </c>
      <c r="AA4520" s="5">
        <v>0</v>
      </c>
      <c r="AB4520" s="5">
        <v>0</v>
      </c>
      <c r="AC4520" s="5">
        <v>1</v>
      </c>
      <c r="AD4520" s="5">
        <v>0</v>
      </c>
      <c r="AE4520" s="8">
        <v>3570</v>
      </c>
      <c r="AF4520" s="5">
        <v>1</v>
      </c>
    </row>
    <row r="4521" spans="1:32" x14ac:dyDescent="0.25">
      <c r="A4521" s="2">
        <v>2008</v>
      </c>
      <c r="B4521" s="1" t="s">
        <v>31</v>
      </c>
      <c r="C4521" s="8">
        <v>85</v>
      </c>
      <c r="D4521" s="8">
        <v>10648</v>
      </c>
      <c r="E4521" s="8">
        <f>IF(C4521&gt;0,D4521/C4521*1000/12,0)</f>
        <v>10439.215686274509</v>
      </c>
      <c r="F4521" s="8">
        <v>10681</v>
      </c>
      <c r="G4521" s="8">
        <v>0</v>
      </c>
      <c r="H4521" s="8">
        <v>0</v>
      </c>
      <c r="I4521" s="8">
        <v>0</v>
      </c>
      <c r="J4521" s="8">
        <v>0</v>
      </c>
      <c r="K4521" s="8">
        <v>0</v>
      </c>
      <c r="L4521" s="8">
        <v>6715</v>
      </c>
      <c r="M4521" s="8">
        <f t="shared" si="260"/>
        <v>79</v>
      </c>
      <c r="N4521" s="8">
        <v>26</v>
      </c>
      <c r="O4521" s="8">
        <v>0</v>
      </c>
      <c r="P4521" s="8">
        <v>0</v>
      </c>
      <c r="Q4521" s="8">
        <v>89947</v>
      </c>
      <c r="R4521" s="8">
        <f t="shared" si="264"/>
        <v>1058.2</v>
      </c>
      <c r="S4521" s="5">
        <v>1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0</v>
      </c>
      <c r="AD4521" s="5">
        <v>0</v>
      </c>
      <c r="AE4521" s="8">
        <v>63668</v>
      </c>
      <c r="AF4521" s="5">
        <v>1</v>
      </c>
    </row>
    <row r="4522" spans="1:32" x14ac:dyDescent="0.25">
      <c r="A4522" s="2">
        <v>2008</v>
      </c>
      <c r="B4522" s="1" t="s">
        <v>31</v>
      </c>
      <c r="C4522" s="8">
        <v>55</v>
      </c>
      <c r="D4522" s="8">
        <v>3688</v>
      </c>
      <c r="E4522" s="8">
        <f t="shared" ref="E4522:E4541" si="266">IF(C4522&gt;0,D4522/C4522*1000/12,0)</f>
        <v>5587.8787878787871</v>
      </c>
      <c r="F4522" s="8">
        <v>2091</v>
      </c>
      <c r="G4522" s="8">
        <v>415</v>
      </c>
      <c r="H4522" s="8">
        <v>210</v>
      </c>
      <c r="I4522" s="8">
        <v>0</v>
      </c>
      <c r="J4522" s="8">
        <v>0</v>
      </c>
      <c r="K4522" s="8">
        <v>0</v>
      </c>
      <c r="L4522" s="8">
        <v>1599</v>
      </c>
      <c r="M4522" s="8">
        <f t="shared" si="260"/>
        <v>29.072727272727274</v>
      </c>
      <c r="N4522" s="8">
        <v>6</v>
      </c>
      <c r="O4522" s="8">
        <v>2</v>
      </c>
      <c r="P4522" s="8">
        <v>0</v>
      </c>
      <c r="Q4522" s="8">
        <v>21225</v>
      </c>
      <c r="R4522" s="8">
        <f t="shared" si="264"/>
        <v>385.90909090909093</v>
      </c>
      <c r="S4522" s="5">
        <v>1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1</v>
      </c>
      <c r="AA4522" s="5">
        <v>0</v>
      </c>
      <c r="AB4522" s="5">
        <v>0</v>
      </c>
      <c r="AC4522" s="5">
        <v>1</v>
      </c>
      <c r="AD4522" s="5">
        <v>0</v>
      </c>
      <c r="AE4522" s="8">
        <v>7672</v>
      </c>
      <c r="AF4522" s="5">
        <v>1</v>
      </c>
    </row>
    <row r="4523" spans="1:32" x14ac:dyDescent="0.25">
      <c r="A4523" s="2">
        <v>2008</v>
      </c>
      <c r="B4523" s="1" t="s">
        <v>29</v>
      </c>
      <c r="C4523" s="8">
        <v>29</v>
      </c>
      <c r="D4523" s="8">
        <v>1360</v>
      </c>
      <c r="E4523" s="8">
        <f t="shared" si="266"/>
        <v>3908.045977011494</v>
      </c>
      <c r="F4523" s="8">
        <v>2926</v>
      </c>
      <c r="G4523" s="8">
        <v>459</v>
      </c>
      <c r="H4523" s="8">
        <v>224</v>
      </c>
      <c r="I4523" s="8">
        <v>46</v>
      </c>
      <c r="J4523" s="8">
        <v>0</v>
      </c>
      <c r="K4523" s="8">
        <v>0</v>
      </c>
      <c r="L4523" s="8">
        <v>4625</v>
      </c>
      <c r="M4523" s="8">
        <f t="shared" ref="M4523:M4586" si="267">IF(C4523&gt;0,L4523/C4523,0)</f>
        <v>159.48275862068965</v>
      </c>
      <c r="N4523" s="8">
        <v>11</v>
      </c>
      <c r="O4523" s="8">
        <v>0</v>
      </c>
      <c r="P4523" s="8">
        <v>0</v>
      </c>
      <c r="Q4523" s="8">
        <v>14533</v>
      </c>
      <c r="R4523" s="8">
        <f t="shared" si="264"/>
        <v>501.13793103448273</v>
      </c>
      <c r="S4523" s="5">
        <v>1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1</v>
      </c>
      <c r="AA4523" s="5">
        <v>1</v>
      </c>
      <c r="AB4523" s="5">
        <v>0</v>
      </c>
      <c r="AC4523" s="5">
        <v>1</v>
      </c>
      <c r="AD4523" s="5">
        <v>0</v>
      </c>
      <c r="AE4523" s="8">
        <v>5271</v>
      </c>
      <c r="AF4523" s="5">
        <v>1</v>
      </c>
    </row>
    <row r="4524" spans="1:32" x14ac:dyDescent="0.25">
      <c r="A4524" s="2">
        <v>2008</v>
      </c>
      <c r="B4524" s="1" t="s">
        <v>29</v>
      </c>
      <c r="C4524" s="8">
        <v>32</v>
      </c>
      <c r="D4524" s="8">
        <v>1740</v>
      </c>
      <c r="E4524" s="8">
        <f t="shared" si="266"/>
        <v>4531.25</v>
      </c>
      <c r="F4524" s="8">
        <v>1100</v>
      </c>
      <c r="G4524" s="8">
        <v>74</v>
      </c>
      <c r="H4524" s="8">
        <v>72</v>
      </c>
      <c r="I4524" s="8">
        <v>8</v>
      </c>
      <c r="J4524" s="8">
        <v>0</v>
      </c>
      <c r="K4524" s="8">
        <v>0</v>
      </c>
      <c r="L4524" s="8">
        <v>680</v>
      </c>
      <c r="M4524" s="8">
        <f t="shared" si="267"/>
        <v>21.25</v>
      </c>
      <c r="N4524" s="8">
        <v>1</v>
      </c>
      <c r="O4524" s="8">
        <v>1</v>
      </c>
      <c r="P4524" s="8">
        <v>0</v>
      </c>
      <c r="Q4524" s="8">
        <v>9199</v>
      </c>
      <c r="R4524" s="8">
        <f t="shared" si="264"/>
        <v>287.46875</v>
      </c>
      <c r="S4524" s="5">
        <v>1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1</v>
      </c>
      <c r="AA4524" s="5">
        <v>1</v>
      </c>
      <c r="AB4524" s="5">
        <v>0</v>
      </c>
      <c r="AC4524" s="5">
        <v>1</v>
      </c>
      <c r="AD4524" s="5">
        <v>0</v>
      </c>
      <c r="AE4524" s="8">
        <v>3392</v>
      </c>
      <c r="AF4524" s="5">
        <v>0</v>
      </c>
    </row>
    <row r="4525" spans="1:32" x14ac:dyDescent="0.25">
      <c r="A4525" s="2">
        <v>2008</v>
      </c>
      <c r="B4525" s="1" t="s">
        <v>29</v>
      </c>
      <c r="C4525" s="8">
        <v>60</v>
      </c>
      <c r="D4525" s="8">
        <v>3798</v>
      </c>
      <c r="E4525" s="8">
        <f t="shared" si="266"/>
        <v>5275</v>
      </c>
      <c r="F4525" s="8">
        <v>799</v>
      </c>
      <c r="G4525" s="8">
        <v>378</v>
      </c>
      <c r="H4525" s="8">
        <v>204</v>
      </c>
      <c r="I4525" s="8">
        <v>0</v>
      </c>
      <c r="J4525" s="8">
        <v>0</v>
      </c>
      <c r="K4525" s="8">
        <v>0</v>
      </c>
      <c r="L4525" s="8">
        <v>2610</v>
      </c>
      <c r="M4525" s="8">
        <f t="shared" si="267"/>
        <v>43.5</v>
      </c>
      <c r="N4525" s="8">
        <v>11</v>
      </c>
      <c r="O4525" s="8">
        <v>0</v>
      </c>
      <c r="P4525" s="8">
        <v>4</v>
      </c>
      <c r="Q4525" s="8">
        <v>4356</v>
      </c>
      <c r="R4525" s="8">
        <f t="shared" si="264"/>
        <v>72.599999999999994</v>
      </c>
      <c r="S4525" s="5">
        <v>1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1</v>
      </c>
      <c r="AA4525" s="5">
        <v>0</v>
      </c>
      <c r="AB4525" s="5">
        <v>0</v>
      </c>
      <c r="AC4525" s="5">
        <v>1</v>
      </c>
      <c r="AD4525" s="5">
        <v>0</v>
      </c>
      <c r="AE4525" s="8">
        <v>9383</v>
      </c>
      <c r="AF4525" s="5">
        <v>1</v>
      </c>
    </row>
    <row r="4526" spans="1:32" x14ac:dyDescent="0.25">
      <c r="A4526" s="2">
        <v>2008</v>
      </c>
      <c r="B4526" s="1" t="s">
        <v>29</v>
      </c>
      <c r="C4526" s="8">
        <v>8</v>
      </c>
      <c r="D4526" s="8">
        <v>358</v>
      </c>
      <c r="E4526" s="8">
        <f t="shared" si="266"/>
        <v>3729.1666666666665</v>
      </c>
      <c r="F4526" s="8">
        <v>600</v>
      </c>
      <c r="G4526" s="8">
        <v>0</v>
      </c>
      <c r="H4526" s="8">
        <v>0</v>
      </c>
      <c r="I4526" s="8">
        <v>0</v>
      </c>
      <c r="J4526" s="8">
        <v>0</v>
      </c>
      <c r="K4526" s="8">
        <v>0</v>
      </c>
      <c r="L4526" s="8">
        <v>418</v>
      </c>
      <c r="M4526" s="8">
        <f t="shared" si="267"/>
        <v>52.25</v>
      </c>
      <c r="N4526" s="8">
        <v>1</v>
      </c>
      <c r="O4526" s="8">
        <v>0</v>
      </c>
      <c r="P4526" s="8">
        <v>0</v>
      </c>
      <c r="Q4526" s="8">
        <v>3276</v>
      </c>
      <c r="R4526" s="8">
        <f t="shared" si="264"/>
        <v>409.5</v>
      </c>
      <c r="S4526" s="5">
        <v>1</v>
      </c>
      <c r="T4526" s="5">
        <v>0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  <c r="Z4526" s="5">
        <v>0</v>
      </c>
      <c r="AA4526" s="5">
        <v>0</v>
      </c>
      <c r="AB4526" s="5">
        <v>0</v>
      </c>
      <c r="AC4526" s="5">
        <v>0</v>
      </c>
      <c r="AD4526" s="5">
        <v>0</v>
      </c>
      <c r="AE4526" s="8">
        <v>1266</v>
      </c>
      <c r="AF4526" s="5">
        <v>1</v>
      </c>
    </row>
    <row r="4527" spans="1:32" x14ac:dyDescent="0.25">
      <c r="A4527" s="2">
        <v>2008</v>
      </c>
      <c r="B4527" s="1" t="s">
        <v>29</v>
      </c>
      <c r="C4527" s="8">
        <v>9</v>
      </c>
      <c r="D4527" s="8">
        <v>333</v>
      </c>
      <c r="E4527" s="8">
        <f t="shared" si="266"/>
        <v>3083.3333333333335</v>
      </c>
      <c r="F4527" s="8">
        <v>695</v>
      </c>
      <c r="G4527" s="8">
        <v>195</v>
      </c>
      <c r="H4527" s="8">
        <v>113</v>
      </c>
      <c r="I4527" s="8">
        <v>0</v>
      </c>
      <c r="J4527" s="8">
        <v>0.11600000000000001</v>
      </c>
      <c r="K4527" s="8">
        <v>0</v>
      </c>
      <c r="L4527" s="8">
        <v>540</v>
      </c>
      <c r="M4527" s="8">
        <f t="shared" si="267"/>
        <v>60</v>
      </c>
      <c r="N4527" s="8">
        <v>1</v>
      </c>
      <c r="O4527" s="8">
        <v>0</v>
      </c>
      <c r="P4527" s="8">
        <v>2</v>
      </c>
      <c r="Q4527" s="8">
        <v>2790</v>
      </c>
      <c r="R4527" s="8">
        <f t="shared" si="264"/>
        <v>310</v>
      </c>
      <c r="S4527" s="5">
        <v>1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1</v>
      </c>
      <c r="AA4527" s="5">
        <v>0</v>
      </c>
      <c r="AB4527" s="5">
        <v>1</v>
      </c>
      <c r="AC4527" s="5">
        <v>1</v>
      </c>
      <c r="AD4527" s="5">
        <v>0</v>
      </c>
      <c r="AE4527" s="8">
        <v>2296</v>
      </c>
      <c r="AF4527" s="5">
        <v>1</v>
      </c>
    </row>
    <row r="4528" spans="1:32" x14ac:dyDescent="0.25">
      <c r="A4528" s="2">
        <v>2008</v>
      </c>
      <c r="B4528" s="1" t="s">
        <v>29</v>
      </c>
      <c r="C4528" s="8">
        <v>167</v>
      </c>
      <c r="D4528" s="8">
        <v>18674</v>
      </c>
      <c r="E4528" s="8">
        <f t="shared" si="266"/>
        <v>9318.3632734530929</v>
      </c>
      <c r="F4528" s="8">
        <v>21150</v>
      </c>
      <c r="G4528" s="8">
        <v>251</v>
      </c>
      <c r="H4528" s="8">
        <v>71</v>
      </c>
      <c r="I4528" s="8">
        <v>0</v>
      </c>
      <c r="J4528" s="8">
        <v>0</v>
      </c>
      <c r="K4528" s="8">
        <v>0</v>
      </c>
      <c r="L4528" s="8">
        <v>37973</v>
      </c>
      <c r="M4528" s="8">
        <f t="shared" si="267"/>
        <v>227.38323353293413</v>
      </c>
      <c r="N4528" s="8">
        <v>51</v>
      </c>
      <c r="O4528" s="8">
        <v>0</v>
      </c>
      <c r="P4528" s="8">
        <v>1</v>
      </c>
      <c r="Q4528" s="8">
        <v>328845</v>
      </c>
      <c r="R4528" s="8">
        <f t="shared" si="264"/>
        <v>1969.131736526946</v>
      </c>
      <c r="S4528" s="5">
        <v>1</v>
      </c>
      <c r="T4528" s="5">
        <v>0</v>
      </c>
      <c r="U4528" s="5">
        <v>0</v>
      </c>
      <c r="V4528" s="5">
        <v>0</v>
      </c>
      <c r="W4528" s="5">
        <v>0</v>
      </c>
      <c r="X4528" s="5">
        <v>1</v>
      </c>
      <c r="Y4528" s="5">
        <v>0</v>
      </c>
      <c r="Z4528" s="5">
        <v>1</v>
      </c>
      <c r="AA4528" s="5">
        <v>0</v>
      </c>
      <c r="AB4528" s="5">
        <v>0</v>
      </c>
      <c r="AC4528" s="5">
        <v>1</v>
      </c>
      <c r="AD4528" s="5">
        <v>0</v>
      </c>
      <c r="AE4528" s="8">
        <v>256403</v>
      </c>
      <c r="AF4528" s="5">
        <v>1</v>
      </c>
    </row>
    <row r="4529" spans="1:32" x14ac:dyDescent="0.25">
      <c r="A4529" s="2">
        <v>2008</v>
      </c>
      <c r="B4529" s="1" t="s">
        <v>29</v>
      </c>
      <c r="C4529" s="8">
        <v>4</v>
      </c>
      <c r="D4529" s="8">
        <v>144</v>
      </c>
      <c r="E4529" s="8">
        <f t="shared" si="266"/>
        <v>3000</v>
      </c>
      <c r="F4529" s="8">
        <v>560</v>
      </c>
      <c r="G4529" s="8">
        <v>0</v>
      </c>
      <c r="H4529" s="8">
        <v>0</v>
      </c>
      <c r="I4529" s="8">
        <v>0</v>
      </c>
      <c r="J4529" s="8">
        <v>0</v>
      </c>
      <c r="K4529" s="8">
        <v>0</v>
      </c>
      <c r="L4529" s="8">
        <v>994</v>
      </c>
      <c r="M4529" s="8">
        <f t="shared" si="267"/>
        <v>248.5</v>
      </c>
      <c r="N4529" s="8">
        <v>4</v>
      </c>
      <c r="O4529" s="8">
        <v>0</v>
      </c>
      <c r="P4529" s="8">
        <v>0</v>
      </c>
      <c r="Q4529" s="8">
        <v>2735</v>
      </c>
      <c r="R4529" s="8">
        <f t="shared" si="264"/>
        <v>683.75</v>
      </c>
      <c r="S4529" s="5">
        <v>1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0</v>
      </c>
      <c r="AD4529" s="5">
        <v>0</v>
      </c>
      <c r="AE4529" s="8">
        <v>227</v>
      </c>
      <c r="AF4529" s="5">
        <v>0</v>
      </c>
    </row>
    <row r="4530" spans="1:32" x14ac:dyDescent="0.25">
      <c r="A4530" s="2">
        <v>2008</v>
      </c>
      <c r="B4530" s="1" t="s">
        <v>29</v>
      </c>
      <c r="C4530" s="8">
        <v>4</v>
      </c>
      <c r="D4530" s="8">
        <v>111</v>
      </c>
      <c r="E4530" s="8">
        <f t="shared" si="266"/>
        <v>2312.5</v>
      </c>
      <c r="F4530" s="8">
        <v>1981</v>
      </c>
      <c r="G4530" s="8">
        <v>39</v>
      </c>
      <c r="H4530" s="8">
        <v>30</v>
      </c>
      <c r="I4530" s="8">
        <v>4</v>
      </c>
      <c r="J4530" s="8">
        <v>0</v>
      </c>
      <c r="K4530" s="8">
        <v>0</v>
      </c>
      <c r="L4530" s="8">
        <v>7</v>
      </c>
      <c r="M4530" s="8">
        <f t="shared" si="267"/>
        <v>1.75</v>
      </c>
      <c r="N4530" s="8">
        <v>1</v>
      </c>
      <c r="O4530" s="8">
        <v>1</v>
      </c>
      <c r="P4530" s="8">
        <v>0</v>
      </c>
      <c r="Q4530" s="8">
        <v>212</v>
      </c>
      <c r="R4530" s="8">
        <f t="shared" si="264"/>
        <v>53</v>
      </c>
      <c r="S4530" s="5">
        <v>1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1</v>
      </c>
      <c r="AA4530" s="5">
        <v>1</v>
      </c>
      <c r="AB4530" s="5">
        <v>0</v>
      </c>
      <c r="AC4530" s="5">
        <v>1</v>
      </c>
      <c r="AD4530" s="5">
        <v>0</v>
      </c>
      <c r="AE4530" s="8">
        <v>325</v>
      </c>
      <c r="AF4530" s="5">
        <v>0</v>
      </c>
    </row>
    <row r="4531" spans="1:32" x14ac:dyDescent="0.25">
      <c r="A4531" s="2">
        <v>2008</v>
      </c>
      <c r="B4531" s="1" t="s">
        <v>29</v>
      </c>
      <c r="C4531" s="8">
        <v>6</v>
      </c>
      <c r="D4531" s="8">
        <v>247</v>
      </c>
      <c r="E4531" s="8">
        <f t="shared" si="266"/>
        <v>3430.5555555555552</v>
      </c>
      <c r="F4531" s="8">
        <v>1063</v>
      </c>
      <c r="G4531" s="8">
        <v>0</v>
      </c>
      <c r="H4531" s="8">
        <v>0</v>
      </c>
      <c r="I4531" s="8">
        <v>34</v>
      </c>
      <c r="J4531" s="8">
        <v>0</v>
      </c>
      <c r="K4531" s="8">
        <v>0</v>
      </c>
      <c r="L4531" s="8">
        <v>2107</v>
      </c>
      <c r="M4531" s="8">
        <f t="shared" si="267"/>
        <v>351.16666666666669</v>
      </c>
      <c r="N4531" s="8">
        <v>9</v>
      </c>
      <c r="O4531" s="8">
        <v>5</v>
      </c>
      <c r="P4531" s="8">
        <v>0</v>
      </c>
      <c r="Q4531" s="8">
        <v>1448</v>
      </c>
      <c r="R4531" s="8">
        <f t="shared" si="264"/>
        <v>241.33333333333334</v>
      </c>
      <c r="S4531" s="5">
        <v>1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1</v>
      </c>
      <c r="AB4531" s="5">
        <v>0</v>
      </c>
      <c r="AC4531" s="5">
        <v>0</v>
      </c>
      <c r="AD4531" s="5">
        <v>0</v>
      </c>
      <c r="AE4531" s="8">
        <v>369</v>
      </c>
      <c r="AF4531" s="5">
        <v>1</v>
      </c>
    </row>
    <row r="4532" spans="1:32" x14ac:dyDescent="0.25">
      <c r="A4532" s="2">
        <v>2008</v>
      </c>
      <c r="B4532" s="1" t="s">
        <v>29</v>
      </c>
      <c r="C4532" s="8">
        <v>42</v>
      </c>
      <c r="D4532" s="8">
        <v>1663</v>
      </c>
      <c r="E4532" s="8">
        <f t="shared" si="266"/>
        <v>3299.6031746031745</v>
      </c>
      <c r="F4532" s="8">
        <v>1280</v>
      </c>
      <c r="G4532" s="8">
        <v>221</v>
      </c>
      <c r="H4532" s="8">
        <v>158</v>
      </c>
      <c r="I4532" s="8">
        <v>0</v>
      </c>
      <c r="J4532" s="8">
        <v>0</v>
      </c>
      <c r="K4532" s="8">
        <v>0</v>
      </c>
      <c r="L4532" s="8">
        <v>1961</v>
      </c>
      <c r="M4532" s="8">
        <f t="shared" si="267"/>
        <v>46.69047619047619</v>
      </c>
      <c r="N4532" s="8">
        <v>2</v>
      </c>
      <c r="O4532" s="8">
        <v>0</v>
      </c>
      <c r="P4532" s="8">
        <v>0</v>
      </c>
      <c r="Q4532" s="8">
        <v>3972</v>
      </c>
      <c r="R4532" s="8">
        <f t="shared" si="264"/>
        <v>94.571428571428569</v>
      </c>
      <c r="S4532" s="5">
        <v>1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1</v>
      </c>
      <c r="AA4532" s="5">
        <v>0</v>
      </c>
      <c r="AB4532" s="5">
        <v>0</v>
      </c>
      <c r="AC4532" s="5">
        <v>1</v>
      </c>
      <c r="AD4532" s="5">
        <v>0</v>
      </c>
      <c r="AE4532" s="8">
        <v>3982</v>
      </c>
      <c r="AF4532" s="5">
        <v>1</v>
      </c>
    </row>
    <row r="4533" spans="1:32" x14ac:dyDescent="0.25">
      <c r="A4533" s="2">
        <v>2008</v>
      </c>
      <c r="B4533" s="1" t="s">
        <v>30</v>
      </c>
      <c r="C4533" s="8">
        <v>101</v>
      </c>
      <c r="D4533" s="8">
        <v>4798</v>
      </c>
      <c r="E4533" s="8">
        <f t="shared" si="266"/>
        <v>3958.7458745874587</v>
      </c>
      <c r="F4533" s="8">
        <v>2849</v>
      </c>
      <c r="G4533" s="8">
        <v>755</v>
      </c>
      <c r="H4533" s="8">
        <v>227</v>
      </c>
      <c r="I4533" s="8">
        <v>0</v>
      </c>
      <c r="J4533" s="8">
        <v>0</v>
      </c>
      <c r="K4533" s="8">
        <v>0</v>
      </c>
      <c r="L4533" s="8">
        <v>4540</v>
      </c>
      <c r="M4533" s="8">
        <f t="shared" si="267"/>
        <v>44.950495049504951</v>
      </c>
      <c r="N4533" s="8">
        <v>14</v>
      </c>
      <c r="O4533" s="8">
        <v>8</v>
      </c>
      <c r="P4533" s="8">
        <v>1</v>
      </c>
      <c r="Q4533" s="8">
        <v>24536</v>
      </c>
      <c r="R4533" s="8">
        <f t="shared" si="264"/>
        <v>242.93069306930693</v>
      </c>
      <c r="S4533" s="5">
        <v>1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1</v>
      </c>
      <c r="AA4533" s="5">
        <v>0</v>
      </c>
      <c r="AB4533" s="5">
        <v>0</v>
      </c>
      <c r="AC4533" s="5">
        <v>1</v>
      </c>
      <c r="AD4533" s="5">
        <v>0</v>
      </c>
      <c r="AE4533" s="8">
        <v>13887</v>
      </c>
      <c r="AF4533" s="5">
        <v>1</v>
      </c>
    </row>
    <row r="4534" spans="1:32" x14ac:dyDescent="0.25">
      <c r="A4534" s="2">
        <v>2008</v>
      </c>
      <c r="B4534" s="1" t="s">
        <v>30</v>
      </c>
      <c r="C4534" s="8">
        <v>5</v>
      </c>
      <c r="D4534" s="8">
        <v>223</v>
      </c>
      <c r="E4534" s="8">
        <f t="shared" si="266"/>
        <v>3716.6666666666665</v>
      </c>
      <c r="F4534" s="8">
        <v>533</v>
      </c>
      <c r="G4534" s="8">
        <v>0</v>
      </c>
      <c r="H4534" s="8">
        <v>0</v>
      </c>
      <c r="I4534" s="8">
        <v>0</v>
      </c>
      <c r="J4534" s="8">
        <v>0</v>
      </c>
      <c r="K4534" s="8">
        <v>0</v>
      </c>
      <c r="L4534" s="8">
        <v>632</v>
      </c>
      <c r="M4534" s="8">
        <f t="shared" si="267"/>
        <v>126.4</v>
      </c>
      <c r="N4534" s="8">
        <v>3</v>
      </c>
      <c r="O4534" s="8">
        <v>1</v>
      </c>
      <c r="P4534" s="8">
        <v>1</v>
      </c>
      <c r="Q4534" s="8">
        <v>2157</v>
      </c>
      <c r="R4534" s="8">
        <f t="shared" si="264"/>
        <v>431.4</v>
      </c>
      <c r="S4534" s="5">
        <v>1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8">
        <v>509</v>
      </c>
      <c r="AF4534" s="5">
        <v>0</v>
      </c>
    </row>
    <row r="4535" spans="1:32" x14ac:dyDescent="0.25">
      <c r="A4535" s="2">
        <v>2008</v>
      </c>
      <c r="B4535" s="1" t="s">
        <v>30</v>
      </c>
      <c r="C4535" s="8">
        <v>10</v>
      </c>
      <c r="D4535" s="8">
        <v>299</v>
      </c>
      <c r="E4535" s="8">
        <f t="shared" si="266"/>
        <v>2491.6666666666665</v>
      </c>
      <c r="F4535" s="8">
        <v>2009</v>
      </c>
      <c r="G4535" s="8">
        <v>128</v>
      </c>
      <c r="H4535" s="8">
        <v>49</v>
      </c>
      <c r="I4535" s="8">
        <v>0</v>
      </c>
      <c r="J4535" s="8">
        <v>0</v>
      </c>
      <c r="K4535" s="8">
        <v>0</v>
      </c>
      <c r="L4535" s="8">
        <v>1160</v>
      </c>
      <c r="M4535" s="8">
        <f t="shared" si="267"/>
        <v>116</v>
      </c>
      <c r="N4535" s="8">
        <v>4</v>
      </c>
      <c r="O4535" s="8">
        <v>0</v>
      </c>
      <c r="P4535" s="8">
        <v>1</v>
      </c>
      <c r="Q4535" s="8">
        <v>7205</v>
      </c>
      <c r="R4535" s="8">
        <f t="shared" si="264"/>
        <v>720.5</v>
      </c>
      <c r="S4535" s="5">
        <v>1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1</v>
      </c>
      <c r="AA4535" s="5">
        <v>0</v>
      </c>
      <c r="AB4535" s="5">
        <v>0</v>
      </c>
      <c r="AC4535" s="5">
        <v>1</v>
      </c>
      <c r="AD4535" s="5">
        <v>0</v>
      </c>
      <c r="AE4535" s="8">
        <v>1738</v>
      </c>
      <c r="AF4535" s="5">
        <v>1</v>
      </c>
    </row>
    <row r="4536" spans="1:32" x14ac:dyDescent="0.25">
      <c r="A4536" s="2">
        <v>2008</v>
      </c>
      <c r="B4536" s="1" t="s">
        <v>30</v>
      </c>
      <c r="C4536" s="8">
        <v>59</v>
      </c>
      <c r="D4536" s="8">
        <v>4505</v>
      </c>
      <c r="E4536" s="8">
        <f t="shared" si="266"/>
        <v>6362.9943502824854</v>
      </c>
      <c r="F4536" s="8">
        <v>4536</v>
      </c>
      <c r="G4536" s="8">
        <v>600</v>
      </c>
      <c r="H4536" s="8">
        <v>231</v>
      </c>
      <c r="I4536" s="8">
        <v>0</v>
      </c>
      <c r="J4536" s="8">
        <v>0</v>
      </c>
      <c r="K4536" s="8">
        <v>0</v>
      </c>
      <c r="L4536" s="8">
        <v>5488</v>
      </c>
      <c r="M4536" s="8">
        <f t="shared" si="267"/>
        <v>93.016949152542367</v>
      </c>
      <c r="N4536" s="8">
        <v>16</v>
      </c>
      <c r="O4536" s="8">
        <v>11</v>
      </c>
      <c r="P4536" s="8">
        <v>1</v>
      </c>
      <c r="Q4536" s="8">
        <v>31258</v>
      </c>
      <c r="R4536" s="8">
        <f t="shared" si="264"/>
        <v>529.79661016949149</v>
      </c>
      <c r="S4536" s="5">
        <v>1</v>
      </c>
      <c r="T4536" s="5">
        <v>0</v>
      </c>
      <c r="U4536" s="5">
        <v>0</v>
      </c>
      <c r="V4536" s="5">
        <v>0</v>
      </c>
      <c r="W4536" s="5">
        <v>0</v>
      </c>
      <c r="X4536" s="5">
        <v>1</v>
      </c>
      <c r="Y4536" s="5">
        <v>0</v>
      </c>
      <c r="Z4536" s="5">
        <v>1</v>
      </c>
      <c r="AA4536" s="5">
        <v>0</v>
      </c>
      <c r="AB4536" s="5">
        <v>0</v>
      </c>
      <c r="AC4536" s="5">
        <v>1</v>
      </c>
      <c r="AD4536" s="5">
        <v>0</v>
      </c>
      <c r="AE4536" s="8">
        <v>15740</v>
      </c>
      <c r="AF4536" s="5">
        <v>1</v>
      </c>
    </row>
    <row r="4537" spans="1:32" x14ac:dyDescent="0.25">
      <c r="A4537" s="2">
        <v>2008</v>
      </c>
      <c r="B4537" s="1" t="s">
        <v>30</v>
      </c>
      <c r="C4537" s="8">
        <v>75</v>
      </c>
      <c r="D4537" s="8">
        <v>3769</v>
      </c>
      <c r="E4537" s="8">
        <f t="shared" si="266"/>
        <v>4187.7777777777774</v>
      </c>
      <c r="F4537" s="8">
        <v>1997</v>
      </c>
      <c r="G4537" s="8">
        <v>661</v>
      </c>
      <c r="H4537" s="8">
        <v>314</v>
      </c>
      <c r="I4537" s="8">
        <v>51</v>
      </c>
      <c r="J4537" s="8">
        <v>0</v>
      </c>
      <c r="K4537" s="8">
        <v>0</v>
      </c>
      <c r="L4537" s="8">
        <v>4073</v>
      </c>
      <c r="M4537" s="8">
        <f t="shared" si="267"/>
        <v>54.306666666666665</v>
      </c>
      <c r="N4537" s="8">
        <v>10</v>
      </c>
      <c r="O4537" s="8">
        <v>0</v>
      </c>
      <c r="P4537" s="8">
        <v>2</v>
      </c>
      <c r="Q4537" s="8">
        <v>18512</v>
      </c>
      <c r="R4537" s="8">
        <f t="shared" si="264"/>
        <v>246.82666666666665</v>
      </c>
      <c r="S4537" s="5">
        <v>1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1</v>
      </c>
      <c r="AA4537" s="5">
        <v>1</v>
      </c>
      <c r="AB4537" s="5">
        <v>0</v>
      </c>
      <c r="AC4537" s="5">
        <v>1</v>
      </c>
      <c r="AD4537" s="5">
        <v>0</v>
      </c>
      <c r="AE4537" s="8">
        <v>10502</v>
      </c>
      <c r="AF4537" s="5">
        <v>1</v>
      </c>
    </row>
    <row r="4538" spans="1:32" x14ac:dyDescent="0.25">
      <c r="A4538" s="2">
        <v>2008</v>
      </c>
      <c r="B4538" s="1" t="s">
        <v>30</v>
      </c>
      <c r="C4538" s="8">
        <v>45</v>
      </c>
      <c r="D4538" s="8">
        <v>1705</v>
      </c>
      <c r="E4538" s="8">
        <f t="shared" si="266"/>
        <v>3157.4074074074069</v>
      </c>
      <c r="F4538" s="8">
        <v>2985</v>
      </c>
      <c r="G4538" s="8">
        <v>449</v>
      </c>
      <c r="H4538" s="8">
        <v>234</v>
      </c>
      <c r="I4538" s="8">
        <v>0</v>
      </c>
      <c r="J4538" s="8">
        <v>0</v>
      </c>
      <c r="K4538" s="8">
        <v>0</v>
      </c>
      <c r="L4538" s="8">
        <v>3773</v>
      </c>
      <c r="M4538" s="8">
        <f t="shared" si="267"/>
        <v>83.844444444444449</v>
      </c>
      <c r="N4538" s="8">
        <v>13</v>
      </c>
      <c r="O4538" s="8">
        <v>4</v>
      </c>
      <c r="P4538" s="8">
        <v>1</v>
      </c>
      <c r="Q4538" s="8">
        <v>38742</v>
      </c>
      <c r="R4538" s="8">
        <f t="shared" si="264"/>
        <v>860.93333333333328</v>
      </c>
      <c r="S4538" s="5">
        <v>1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1</v>
      </c>
      <c r="AA4538" s="5">
        <v>0</v>
      </c>
      <c r="AB4538" s="5">
        <v>0</v>
      </c>
      <c r="AC4538" s="5">
        <v>1</v>
      </c>
      <c r="AD4538" s="5">
        <v>0</v>
      </c>
      <c r="AE4538" s="8">
        <v>5319</v>
      </c>
      <c r="AF4538" s="5">
        <v>0</v>
      </c>
    </row>
    <row r="4539" spans="1:32" x14ac:dyDescent="0.25">
      <c r="A4539" s="2">
        <v>2008</v>
      </c>
      <c r="B4539" s="1" t="s">
        <v>30</v>
      </c>
      <c r="C4539" s="8">
        <v>30</v>
      </c>
      <c r="D4539" s="8">
        <v>1381</v>
      </c>
      <c r="E4539" s="8">
        <f t="shared" si="266"/>
        <v>3836.1111111111109</v>
      </c>
      <c r="F4539" s="8">
        <v>3427</v>
      </c>
      <c r="G4539" s="8">
        <v>294</v>
      </c>
      <c r="H4539" s="8">
        <v>82</v>
      </c>
      <c r="I4539" s="8">
        <v>62</v>
      </c>
      <c r="J4539" s="8">
        <v>0</v>
      </c>
      <c r="K4539" s="8">
        <v>0</v>
      </c>
      <c r="L4539" s="8">
        <v>1595</v>
      </c>
      <c r="M4539" s="8">
        <f t="shared" si="267"/>
        <v>53.166666666666664</v>
      </c>
      <c r="N4539" s="8">
        <v>8</v>
      </c>
      <c r="O4539" s="8">
        <v>3</v>
      </c>
      <c r="P4539" s="8">
        <v>1</v>
      </c>
      <c r="Q4539" s="8">
        <v>17140</v>
      </c>
      <c r="R4539" s="8">
        <f t="shared" si="264"/>
        <v>571.33333333333337</v>
      </c>
      <c r="S4539" s="5">
        <v>1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1</v>
      </c>
      <c r="AA4539" s="5">
        <v>1</v>
      </c>
      <c r="AB4539" s="5">
        <v>0</v>
      </c>
      <c r="AC4539" s="5">
        <v>1</v>
      </c>
      <c r="AD4539" s="5">
        <v>0</v>
      </c>
      <c r="AE4539" s="8">
        <v>6830</v>
      </c>
      <c r="AF4539" s="5">
        <v>0</v>
      </c>
    </row>
    <row r="4540" spans="1:32" x14ac:dyDescent="0.25">
      <c r="A4540" s="2">
        <v>2008</v>
      </c>
      <c r="B4540" s="1" t="s">
        <v>33</v>
      </c>
      <c r="C4540" s="8">
        <v>36</v>
      </c>
      <c r="D4540" s="8">
        <v>1504</v>
      </c>
      <c r="E4540" s="8">
        <f t="shared" si="266"/>
        <v>3481.4814814814818</v>
      </c>
      <c r="F4540" s="8">
        <v>3475</v>
      </c>
      <c r="G4540" s="8">
        <v>239</v>
      </c>
      <c r="H4540" s="8">
        <v>100</v>
      </c>
      <c r="I4540" s="8">
        <v>5</v>
      </c>
      <c r="J4540" s="8">
        <v>0</v>
      </c>
      <c r="K4540" s="8">
        <v>0</v>
      </c>
      <c r="L4540" s="8">
        <v>4042</v>
      </c>
      <c r="M4540" s="8">
        <f t="shared" si="267"/>
        <v>112.27777777777777</v>
      </c>
      <c r="N4540" s="8">
        <v>12</v>
      </c>
      <c r="O4540" s="8">
        <v>2</v>
      </c>
      <c r="P4540" s="8">
        <v>0</v>
      </c>
      <c r="Q4540" s="8">
        <v>11082</v>
      </c>
      <c r="R4540" s="8">
        <f t="shared" si="264"/>
        <v>307.83333333333331</v>
      </c>
      <c r="S4540" s="5">
        <v>1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1</v>
      </c>
      <c r="AA4540" s="5">
        <v>1</v>
      </c>
      <c r="AB4540" s="5">
        <v>0</v>
      </c>
      <c r="AC4540" s="5">
        <v>1</v>
      </c>
      <c r="AD4540" s="5">
        <v>0</v>
      </c>
      <c r="AE4540" s="8">
        <v>4955</v>
      </c>
      <c r="AF4540" s="5">
        <v>0</v>
      </c>
    </row>
    <row r="4541" spans="1:32" x14ac:dyDescent="0.25">
      <c r="A4541" s="2">
        <v>2008</v>
      </c>
      <c r="B4541" s="1" t="s">
        <v>33</v>
      </c>
      <c r="C4541" s="8">
        <v>110</v>
      </c>
      <c r="D4541" s="8">
        <v>6244</v>
      </c>
      <c r="E4541" s="8">
        <f t="shared" si="266"/>
        <v>4730.3030303030309</v>
      </c>
      <c r="F4541" s="8">
        <v>5430</v>
      </c>
      <c r="G4541" s="8">
        <v>1137</v>
      </c>
      <c r="H4541" s="8">
        <v>488</v>
      </c>
      <c r="I4541" s="8">
        <v>0</v>
      </c>
      <c r="J4541" s="8">
        <v>0</v>
      </c>
      <c r="K4541" s="8">
        <v>0</v>
      </c>
      <c r="L4541" s="8">
        <v>6422</v>
      </c>
      <c r="M4541" s="8">
        <f t="shared" si="267"/>
        <v>58.381818181818183</v>
      </c>
      <c r="N4541" s="8">
        <v>23</v>
      </c>
      <c r="O4541" s="8">
        <v>6</v>
      </c>
      <c r="P4541" s="8">
        <v>0</v>
      </c>
      <c r="Q4541" s="8">
        <v>29205</v>
      </c>
      <c r="R4541" s="8">
        <f t="shared" si="264"/>
        <v>265.5</v>
      </c>
      <c r="S4541" s="5">
        <v>1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1</v>
      </c>
      <c r="AA4541" s="5">
        <v>0</v>
      </c>
      <c r="AB4541" s="5">
        <v>0</v>
      </c>
      <c r="AC4541" s="5">
        <v>1</v>
      </c>
      <c r="AD4541" s="5">
        <v>0</v>
      </c>
      <c r="AE4541" s="8">
        <v>20175</v>
      </c>
      <c r="AF4541" s="5">
        <v>0</v>
      </c>
    </row>
    <row r="4542" spans="1:32" x14ac:dyDescent="0.25">
      <c r="A4542" s="2">
        <v>2008</v>
      </c>
      <c r="B4542" s="1" t="s">
        <v>36</v>
      </c>
      <c r="C4542" s="8">
        <v>26</v>
      </c>
      <c r="D4542" s="8">
        <v>1699</v>
      </c>
      <c r="E4542" s="8">
        <f>IF(C4542&gt;0,D4542/C4542*1000/12,0)</f>
        <v>5445.5128205128194</v>
      </c>
      <c r="F4542" s="8">
        <v>2357</v>
      </c>
      <c r="G4542" s="8">
        <v>0</v>
      </c>
      <c r="H4542" s="8">
        <v>0</v>
      </c>
      <c r="I4542" s="8">
        <v>29</v>
      </c>
      <c r="J4542" s="8">
        <v>0</v>
      </c>
      <c r="K4542" s="8">
        <v>0</v>
      </c>
      <c r="L4542" s="8">
        <v>3500</v>
      </c>
      <c r="M4542" s="8">
        <f t="shared" si="267"/>
        <v>134.61538461538461</v>
      </c>
      <c r="N4542" s="8">
        <v>9</v>
      </c>
      <c r="O4542" s="8">
        <v>0</v>
      </c>
      <c r="P4542" s="8">
        <v>0</v>
      </c>
      <c r="Q4542" s="8">
        <v>7430</v>
      </c>
      <c r="R4542" s="8">
        <f t="shared" si="264"/>
        <v>285.76923076923077</v>
      </c>
      <c r="S4542" s="5">
        <v>1</v>
      </c>
      <c r="T4542" s="5">
        <v>1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1</v>
      </c>
      <c r="AB4542" s="5">
        <v>0</v>
      </c>
      <c r="AC4542" s="5">
        <v>0</v>
      </c>
      <c r="AD4542" s="5">
        <v>0</v>
      </c>
      <c r="AE4542" s="8">
        <v>4971</v>
      </c>
      <c r="AF4542" s="5">
        <v>0</v>
      </c>
    </row>
    <row r="4543" spans="1:32" x14ac:dyDescent="0.25">
      <c r="A4543" s="2">
        <v>2008</v>
      </c>
      <c r="B4543" s="1" t="s">
        <v>31</v>
      </c>
      <c r="C4543" s="8">
        <v>67</v>
      </c>
      <c r="D4543" s="8">
        <v>7407</v>
      </c>
      <c r="E4543" s="8">
        <f t="shared" ref="E4543:E4557" si="268">IF(C4543&gt;0,D4543/C4543*1000/12,0)</f>
        <v>9212.686567164179</v>
      </c>
      <c r="F4543" s="8">
        <v>2307</v>
      </c>
      <c r="G4543" s="8">
        <v>0</v>
      </c>
      <c r="H4543" s="8">
        <v>0</v>
      </c>
      <c r="I4543" s="8">
        <v>0</v>
      </c>
      <c r="J4543" s="8">
        <v>0</v>
      </c>
      <c r="K4543" s="8">
        <v>0</v>
      </c>
      <c r="L4543" s="8">
        <v>4085</v>
      </c>
      <c r="M4543" s="8">
        <f t="shared" si="267"/>
        <v>60.970149253731343</v>
      </c>
      <c r="N4543" s="8">
        <v>12</v>
      </c>
      <c r="O4543" s="8">
        <v>4</v>
      </c>
      <c r="P4543" s="8">
        <v>0</v>
      </c>
      <c r="Q4543" s="8">
        <v>55013</v>
      </c>
      <c r="R4543" s="8">
        <f t="shared" si="264"/>
        <v>821.08955223880594</v>
      </c>
      <c r="S4543" s="5">
        <v>1</v>
      </c>
      <c r="T4543" s="5">
        <v>1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  <c r="Z4543" s="5">
        <v>0</v>
      </c>
      <c r="AA4543" s="5">
        <v>0</v>
      </c>
      <c r="AB4543" s="5">
        <v>0</v>
      </c>
      <c r="AC4543" s="5">
        <v>0</v>
      </c>
      <c r="AD4543" s="5">
        <v>0</v>
      </c>
      <c r="AE4543" s="8">
        <v>30075</v>
      </c>
      <c r="AF4543" s="5">
        <v>1</v>
      </c>
    </row>
    <row r="4544" spans="1:32" x14ac:dyDescent="0.25">
      <c r="A4544" s="2">
        <v>2008</v>
      </c>
      <c r="B4544" s="1" t="s">
        <v>29</v>
      </c>
      <c r="C4544" s="8">
        <v>47</v>
      </c>
      <c r="D4544" s="8">
        <v>3249</v>
      </c>
      <c r="E4544" s="8">
        <f t="shared" si="268"/>
        <v>5760.6382978723404</v>
      </c>
      <c r="F4544" s="8">
        <v>2048</v>
      </c>
      <c r="G4544" s="8">
        <v>295</v>
      </c>
      <c r="H4544" s="8">
        <v>183</v>
      </c>
      <c r="I4544" s="8">
        <v>0</v>
      </c>
      <c r="J4544" s="8">
        <v>0</v>
      </c>
      <c r="K4544" s="8">
        <v>0</v>
      </c>
      <c r="L4544" s="8">
        <v>3723</v>
      </c>
      <c r="M4544" s="8">
        <f t="shared" si="267"/>
        <v>79.212765957446805</v>
      </c>
      <c r="N4544" s="8">
        <v>13</v>
      </c>
      <c r="O4544" s="8">
        <v>4</v>
      </c>
      <c r="P4544" s="8">
        <v>0</v>
      </c>
      <c r="Q4544" s="8">
        <v>21651</v>
      </c>
      <c r="R4544" s="8">
        <f t="shared" si="264"/>
        <v>460.65957446808511</v>
      </c>
      <c r="S4544" s="5">
        <v>1</v>
      </c>
      <c r="T4544" s="5">
        <v>1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1</v>
      </c>
      <c r="AA4544" s="5">
        <v>0</v>
      </c>
      <c r="AB4544" s="5">
        <v>0</v>
      </c>
      <c r="AC4544" s="5">
        <v>1</v>
      </c>
      <c r="AD4544" s="5">
        <v>0</v>
      </c>
      <c r="AE4544" s="8">
        <v>9701</v>
      </c>
      <c r="AF4544" s="5">
        <v>0</v>
      </c>
    </row>
    <row r="4545" spans="1:32" x14ac:dyDescent="0.25">
      <c r="A4545" s="2">
        <v>2008</v>
      </c>
      <c r="B4545" s="1" t="s">
        <v>29</v>
      </c>
      <c r="C4545" s="8">
        <v>4</v>
      </c>
      <c r="D4545" s="8">
        <v>131</v>
      </c>
      <c r="E4545" s="8">
        <f t="shared" si="268"/>
        <v>2729.1666666666665</v>
      </c>
      <c r="F4545" s="8">
        <v>1629</v>
      </c>
      <c r="G4545" s="8">
        <v>0</v>
      </c>
      <c r="H4545" s="8">
        <v>0</v>
      </c>
      <c r="I4545" s="8">
        <v>0</v>
      </c>
      <c r="J4545" s="8">
        <v>0</v>
      </c>
      <c r="K4545" s="8">
        <v>0</v>
      </c>
      <c r="L4545" s="8">
        <v>100</v>
      </c>
      <c r="M4545" s="8">
        <f t="shared" si="267"/>
        <v>25</v>
      </c>
      <c r="N4545" s="8">
        <v>1</v>
      </c>
      <c r="O4545" s="8">
        <v>0</v>
      </c>
      <c r="P4545" s="8">
        <v>0</v>
      </c>
      <c r="Q4545" s="8">
        <v>5503</v>
      </c>
      <c r="R4545" s="8">
        <f t="shared" si="264"/>
        <v>1375.75</v>
      </c>
      <c r="S4545" s="5">
        <v>1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0</v>
      </c>
      <c r="AD4545" s="5">
        <v>0</v>
      </c>
      <c r="AE4545" s="8">
        <v>7797</v>
      </c>
      <c r="AF4545" s="5">
        <v>1</v>
      </c>
    </row>
    <row r="4546" spans="1:32" x14ac:dyDescent="0.25">
      <c r="A4546" s="2">
        <v>2008</v>
      </c>
      <c r="B4546" s="1" t="s">
        <v>29</v>
      </c>
      <c r="C4546" s="8">
        <v>5</v>
      </c>
      <c r="D4546" s="8">
        <v>162</v>
      </c>
      <c r="E4546" s="8">
        <f t="shared" si="268"/>
        <v>2700</v>
      </c>
      <c r="F4546" s="8">
        <v>284</v>
      </c>
      <c r="G4546" s="8">
        <v>0</v>
      </c>
      <c r="H4546" s="8">
        <v>0</v>
      </c>
      <c r="I4546" s="8">
        <v>0</v>
      </c>
      <c r="J4546" s="8">
        <v>0</v>
      </c>
      <c r="K4546" s="8">
        <v>0</v>
      </c>
      <c r="L4546" s="8">
        <v>210</v>
      </c>
      <c r="M4546" s="8">
        <f t="shared" si="267"/>
        <v>42</v>
      </c>
      <c r="N4546" s="8">
        <v>2</v>
      </c>
      <c r="O4546" s="8">
        <v>1</v>
      </c>
      <c r="P4546" s="8">
        <v>0</v>
      </c>
      <c r="Q4546" s="8">
        <v>185</v>
      </c>
      <c r="R4546" s="8">
        <f t="shared" si="264"/>
        <v>37</v>
      </c>
      <c r="S4546" s="5">
        <v>1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0</v>
      </c>
      <c r="AD4546" s="5">
        <v>0</v>
      </c>
      <c r="AE4546" s="8">
        <v>819</v>
      </c>
      <c r="AF4546" s="5">
        <v>1</v>
      </c>
    </row>
    <row r="4547" spans="1:32" x14ac:dyDescent="0.25">
      <c r="A4547" s="2">
        <v>2008</v>
      </c>
      <c r="B4547" s="1" t="s">
        <v>29</v>
      </c>
      <c r="C4547" s="8">
        <v>20</v>
      </c>
      <c r="D4547" s="8">
        <v>992</v>
      </c>
      <c r="E4547" s="8">
        <f t="shared" si="268"/>
        <v>4133.333333333333</v>
      </c>
      <c r="F4547" s="8">
        <v>2867</v>
      </c>
      <c r="G4547" s="8">
        <v>0</v>
      </c>
      <c r="H4547" s="8">
        <v>0</v>
      </c>
      <c r="I4547" s="8">
        <v>0</v>
      </c>
      <c r="J4547" s="8">
        <v>0</v>
      </c>
      <c r="K4547" s="8">
        <v>0</v>
      </c>
      <c r="L4547" s="8">
        <v>1461</v>
      </c>
      <c r="M4547" s="8">
        <f t="shared" si="267"/>
        <v>73.05</v>
      </c>
      <c r="N4547" s="8">
        <v>9</v>
      </c>
      <c r="O4547" s="8">
        <v>2</v>
      </c>
      <c r="P4547" s="8">
        <v>0</v>
      </c>
      <c r="Q4547" s="8">
        <v>4077</v>
      </c>
      <c r="R4547" s="8">
        <f t="shared" si="264"/>
        <v>203.85</v>
      </c>
      <c r="S4547" s="5">
        <v>0</v>
      </c>
      <c r="T4547" s="5">
        <v>1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0</v>
      </c>
      <c r="AC4547" s="5">
        <v>0</v>
      </c>
      <c r="AD4547" s="5">
        <v>0</v>
      </c>
      <c r="AE4547" s="8">
        <v>12680</v>
      </c>
      <c r="AF4547" s="5">
        <v>1</v>
      </c>
    </row>
    <row r="4548" spans="1:32" x14ac:dyDescent="0.25">
      <c r="A4548" s="2">
        <v>2008</v>
      </c>
      <c r="B4548" s="1" t="s">
        <v>29</v>
      </c>
      <c r="C4548" s="8">
        <v>16</v>
      </c>
      <c r="D4548" s="8">
        <v>1088</v>
      </c>
      <c r="E4548" s="8">
        <f t="shared" si="268"/>
        <v>5666.666666666667</v>
      </c>
      <c r="F4548" s="8">
        <v>997</v>
      </c>
      <c r="G4548" s="8">
        <v>7</v>
      </c>
      <c r="H4548" s="8">
        <v>3</v>
      </c>
      <c r="I4548" s="8">
        <v>51</v>
      </c>
      <c r="J4548" s="8">
        <v>0</v>
      </c>
      <c r="K4548" s="8">
        <v>0</v>
      </c>
      <c r="L4548" s="8">
        <v>2985</v>
      </c>
      <c r="M4548" s="8">
        <f t="shared" si="267"/>
        <v>186.5625</v>
      </c>
      <c r="N4548" s="8">
        <v>10</v>
      </c>
      <c r="O4548" s="8">
        <v>4</v>
      </c>
      <c r="P4548" s="8">
        <v>0</v>
      </c>
      <c r="Q4548" s="8">
        <v>9955</v>
      </c>
      <c r="R4548" s="8">
        <f t="shared" si="264"/>
        <v>622.1875</v>
      </c>
      <c r="S4548" s="5">
        <v>1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1</v>
      </c>
      <c r="AA4548" s="5">
        <v>1</v>
      </c>
      <c r="AB4548" s="5">
        <v>0</v>
      </c>
      <c r="AC4548" s="5">
        <v>1</v>
      </c>
      <c r="AD4548" s="5">
        <v>0</v>
      </c>
      <c r="AE4548" s="8">
        <v>4290</v>
      </c>
      <c r="AF4548" s="5">
        <v>1</v>
      </c>
    </row>
    <row r="4549" spans="1:32" x14ac:dyDescent="0.25">
      <c r="A4549" s="2">
        <v>2008</v>
      </c>
      <c r="B4549" s="1" t="s">
        <v>29</v>
      </c>
      <c r="C4549" s="8">
        <v>31</v>
      </c>
      <c r="D4549" s="8">
        <v>1583</v>
      </c>
      <c r="E4549" s="8">
        <f t="shared" si="268"/>
        <v>4255.3763440860212</v>
      </c>
      <c r="F4549" s="8">
        <v>3785</v>
      </c>
      <c r="G4549" s="8">
        <v>81</v>
      </c>
      <c r="H4549" s="8">
        <v>51</v>
      </c>
      <c r="I4549" s="8">
        <v>8</v>
      </c>
      <c r="J4549" s="8">
        <v>0</v>
      </c>
      <c r="K4549" s="8">
        <v>0</v>
      </c>
      <c r="L4549" s="8">
        <v>2902</v>
      </c>
      <c r="M4549" s="8">
        <f t="shared" si="267"/>
        <v>93.612903225806448</v>
      </c>
      <c r="N4549" s="8">
        <v>6</v>
      </c>
      <c r="O4549" s="8">
        <v>2</v>
      </c>
      <c r="P4549" s="8">
        <v>0</v>
      </c>
      <c r="Q4549" s="8">
        <v>10516</v>
      </c>
      <c r="R4549" s="8">
        <f t="shared" si="264"/>
        <v>339.22580645161293</v>
      </c>
      <c r="S4549" s="5">
        <v>1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1</v>
      </c>
      <c r="AA4549" s="5">
        <v>1</v>
      </c>
      <c r="AB4549" s="5">
        <v>0</v>
      </c>
      <c r="AC4549" s="5">
        <v>1</v>
      </c>
      <c r="AD4549" s="5">
        <v>0</v>
      </c>
      <c r="AE4549" s="8">
        <v>3437</v>
      </c>
      <c r="AF4549" s="5">
        <v>1</v>
      </c>
    </row>
    <row r="4550" spans="1:32" x14ac:dyDescent="0.25">
      <c r="A4550" s="2">
        <v>2008</v>
      </c>
      <c r="B4550" s="1" t="s">
        <v>29</v>
      </c>
      <c r="C4550" s="8">
        <v>10</v>
      </c>
      <c r="D4550" s="8">
        <v>1010</v>
      </c>
      <c r="E4550" s="8">
        <f t="shared" si="268"/>
        <v>8416.6666666666661</v>
      </c>
      <c r="F4550" s="8">
        <v>1140</v>
      </c>
      <c r="G4550" s="8">
        <v>0</v>
      </c>
      <c r="H4550" s="8">
        <v>0</v>
      </c>
      <c r="I4550" s="8">
        <v>0</v>
      </c>
      <c r="J4550" s="8">
        <v>0</v>
      </c>
      <c r="K4550" s="8">
        <v>0</v>
      </c>
      <c r="L4550" s="8">
        <v>2550</v>
      </c>
      <c r="M4550" s="8">
        <f t="shared" si="267"/>
        <v>255</v>
      </c>
      <c r="N4550" s="8">
        <v>8</v>
      </c>
      <c r="O4550" s="8">
        <v>4</v>
      </c>
      <c r="P4550" s="8">
        <v>0</v>
      </c>
      <c r="Q4550" s="8">
        <v>13313</v>
      </c>
      <c r="R4550" s="8">
        <f t="shared" si="264"/>
        <v>1331.3</v>
      </c>
      <c r="S4550" s="5">
        <v>1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0</v>
      </c>
      <c r="AD4550" s="5">
        <v>0</v>
      </c>
      <c r="AE4550" s="8">
        <v>3013</v>
      </c>
      <c r="AF4550" s="5">
        <v>1</v>
      </c>
    </row>
    <row r="4551" spans="1:32" x14ac:dyDescent="0.25">
      <c r="A4551" s="2">
        <v>2008</v>
      </c>
      <c r="B4551" s="1" t="s">
        <v>29</v>
      </c>
      <c r="C4551" s="8">
        <v>117</v>
      </c>
      <c r="D4551" s="8">
        <v>5628</v>
      </c>
      <c r="E4551" s="8">
        <f t="shared" si="268"/>
        <v>4008.5470085470083</v>
      </c>
      <c r="F4551" s="8">
        <v>19601</v>
      </c>
      <c r="G4551" s="8">
        <v>341</v>
      </c>
      <c r="H4551" s="8">
        <v>181</v>
      </c>
      <c r="I4551" s="8">
        <v>129</v>
      </c>
      <c r="J4551" s="8">
        <v>0</v>
      </c>
      <c r="K4551" s="8">
        <v>0</v>
      </c>
      <c r="L4551" s="8">
        <v>1115</v>
      </c>
      <c r="M4551" s="8">
        <f t="shared" si="267"/>
        <v>9.5299145299145298</v>
      </c>
      <c r="N4551" s="8">
        <v>0</v>
      </c>
      <c r="O4551" s="8">
        <v>1</v>
      </c>
      <c r="P4551" s="8">
        <v>0</v>
      </c>
      <c r="Q4551" s="8">
        <v>7978</v>
      </c>
      <c r="R4551" s="8">
        <f t="shared" si="264"/>
        <v>68.188034188034194</v>
      </c>
      <c r="S4551" s="5">
        <v>1</v>
      </c>
      <c r="T4551" s="5">
        <v>1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1</v>
      </c>
      <c r="AA4551" s="5">
        <v>1</v>
      </c>
      <c r="AB4551" s="5">
        <v>0</v>
      </c>
      <c r="AC4551" s="5">
        <v>1</v>
      </c>
      <c r="AD4551" s="5">
        <v>0</v>
      </c>
      <c r="AE4551" s="8">
        <v>16302</v>
      </c>
      <c r="AF4551" s="5">
        <v>0</v>
      </c>
    </row>
    <row r="4552" spans="1:32" x14ac:dyDescent="0.25">
      <c r="A4552" s="2">
        <v>2008</v>
      </c>
      <c r="B4552" s="1" t="s">
        <v>30</v>
      </c>
      <c r="C4552" s="8">
        <v>69</v>
      </c>
      <c r="D4552" s="8">
        <v>3999</v>
      </c>
      <c r="E4552" s="8">
        <f t="shared" si="268"/>
        <v>4829.7101449275369</v>
      </c>
      <c r="F4552" s="8">
        <v>3700</v>
      </c>
      <c r="G4552" s="8">
        <v>447</v>
      </c>
      <c r="H4552" s="8">
        <v>235</v>
      </c>
      <c r="I4552" s="8">
        <v>207</v>
      </c>
      <c r="J4552" s="8">
        <v>0</v>
      </c>
      <c r="K4552" s="8">
        <v>0</v>
      </c>
      <c r="L4552" s="8">
        <v>7219</v>
      </c>
      <c r="M4552" s="8">
        <f t="shared" si="267"/>
        <v>104.62318840579709</v>
      </c>
      <c r="N4552" s="8">
        <v>21</v>
      </c>
      <c r="O4552" s="8">
        <v>5</v>
      </c>
      <c r="P4552" s="8">
        <v>0</v>
      </c>
      <c r="Q4552" s="8">
        <v>30621</v>
      </c>
      <c r="R4552" s="8">
        <f t="shared" si="264"/>
        <v>443.78260869565219</v>
      </c>
      <c r="S4552" s="5">
        <v>1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1</v>
      </c>
      <c r="AA4552" s="5">
        <v>1</v>
      </c>
      <c r="AB4552" s="5">
        <v>0</v>
      </c>
      <c r="AC4552" s="5">
        <v>1</v>
      </c>
      <c r="AD4552" s="5">
        <v>0</v>
      </c>
      <c r="AE4552" s="8">
        <v>13074</v>
      </c>
      <c r="AF4552" s="5">
        <v>0</v>
      </c>
    </row>
    <row r="4553" spans="1:32" x14ac:dyDescent="0.25">
      <c r="A4553" s="2">
        <v>2008</v>
      </c>
      <c r="B4553" s="1" t="s">
        <v>30</v>
      </c>
      <c r="C4553" s="8">
        <v>25</v>
      </c>
      <c r="D4553" s="8">
        <v>1602</v>
      </c>
      <c r="E4553" s="8">
        <f t="shared" si="268"/>
        <v>5340</v>
      </c>
      <c r="F4553" s="8">
        <v>1786</v>
      </c>
      <c r="G4553" s="8">
        <v>149</v>
      </c>
      <c r="H4553" s="8">
        <v>0</v>
      </c>
      <c r="I4553" s="8">
        <v>0</v>
      </c>
      <c r="J4553" s="8">
        <v>0</v>
      </c>
      <c r="K4553" s="8">
        <v>0</v>
      </c>
      <c r="L4553" s="8">
        <v>2618</v>
      </c>
      <c r="M4553" s="8">
        <f t="shared" si="267"/>
        <v>104.72</v>
      </c>
      <c r="N4553" s="8">
        <v>9</v>
      </c>
      <c r="O4553" s="8">
        <v>2</v>
      </c>
      <c r="P4553" s="8">
        <v>0</v>
      </c>
      <c r="Q4553" s="8">
        <v>14127</v>
      </c>
      <c r="R4553" s="8">
        <f t="shared" si="264"/>
        <v>565.08000000000004</v>
      </c>
      <c r="S4553" s="5">
        <v>1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1</v>
      </c>
      <c r="AA4553" s="5">
        <v>0</v>
      </c>
      <c r="AB4553" s="5">
        <v>0</v>
      </c>
      <c r="AC4553" s="5">
        <v>0</v>
      </c>
      <c r="AD4553" s="5">
        <v>0</v>
      </c>
      <c r="AE4553" s="8">
        <v>4442</v>
      </c>
      <c r="AF4553" s="5">
        <v>1</v>
      </c>
    </row>
    <row r="4554" spans="1:32" x14ac:dyDescent="0.25">
      <c r="A4554" s="2">
        <v>2008</v>
      </c>
      <c r="B4554" s="1" t="s">
        <v>30</v>
      </c>
      <c r="C4554" s="8">
        <v>50</v>
      </c>
      <c r="D4554" s="8">
        <v>2706</v>
      </c>
      <c r="E4554" s="8">
        <f t="shared" si="268"/>
        <v>4510</v>
      </c>
      <c r="F4554" s="8">
        <v>2694</v>
      </c>
      <c r="G4554" s="8">
        <v>219</v>
      </c>
      <c r="H4554" s="8">
        <v>100</v>
      </c>
      <c r="I4554" s="8">
        <v>0</v>
      </c>
      <c r="J4554" s="8">
        <v>0</v>
      </c>
      <c r="K4554" s="8">
        <v>0</v>
      </c>
      <c r="L4554" s="8">
        <v>4706</v>
      </c>
      <c r="M4554" s="8">
        <f t="shared" si="267"/>
        <v>94.12</v>
      </c>
      <c r="N4554" s="8">
        <v>13</v>
      </c>
      <c r="O4554" s="8">
        <v>5</v>
      </c>
      <c r="P4554" s="8">
        <v>0</v>
      </c>
      <c r="Q4554" s="8">
        <v>25539</v>
      </c>
      <c r="R4554" s="8">
        <f t="shared" si="264"/>
        <v>510.78</v>
      </c>
      <c r="S4554" s="5">
        <v>1</v>
      </c>
      <c r="T4554" s="5">
        <v>1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1</v>
      </c>
      <c r="AA4554" s="5">
        <v>0</v>
      </c>
      <c r="AB4554" s="5">
        <v>0</v>
      </c>
      <c r="AC4554" s="5">
        <v>1</v>
      </c>
      <c r="AD4554" s="5">
        <v>0</v>
      </c>
      <c r="AE4554" s="8">
        <v>14855</v>
      </c>
      <c r="AF4554" s="5">
        <v>1</v>
      </c>
    </row>
    <row r="4555" spans="1:32" x14ac:dyDescent="0.25">
      <c r="A4555" s="2">
        <v>2008</v>
      </c>
      <c r="B4555" s="1" t="s">
        <v>30</v>
      </c>
      <c r="C4555" s="8">
        <v>62</v>
      </c>
      <c r="D4555" s="8">
        <v>3530</v>
      </c>
      <c r="E4555" s="8">
        <f t="shared" si="268"/>
        <v>4744.6236559139788</v>
      </c>
      <c r="F4555" s="8">
        <v>3542</v>
      </c>
      <c r="G4555" s="8">
        <v>226</v>
      </c>
      <c r="H4555" s="8">
        <v>138</v>
      </c>
      <c r="I4555" s="8">
        <v>0</v>
      </c>
      <c r="J4555" s="8">
        <v>0</v>
      </c>
      <c r="K4555" s="8">
        <v>0</v>
      </c>
      <c r="L4555" s="8">
        <v>3441</v>
      </c>
      <c r="M4555" s="8">
        <f t="shared" si="267"/>
        <v>55.5</v>
      </c>
      <c r="N4555" s="8">
        <v>17</v>
      </c>
      <c r="O4555" s="8">
        <v>4</v>
      </c>
      <c r="P4555" s="8">
        <v>0</v>
      </c>
      <c r="Q4555" s="8">
        <v>23681</v>
      </c>
      <c r="R4555" s="8">
        <f t="shared" si="264"/>
        <v>381.95161290322579</v>
      </c>
      <c r="S4555" s="5">
        <v>1</v>
      </c>
      <c r="T4555" s="5">
        <v>0</v>
      </c>
      <c r="U4555" s="5">
        <v>0</v>
      </c>
      <c r="V4555" s="5">
        <v>0</v>
      </c>
      <c r="W4555" s="5">
        <v>0</v>
      </c>
      <c r="X4555" s="5">
        <v>1</v>
      </c>
      <c r="Y4555" s="5">
        <v>0</v>
      </c>
      <c r="Z4555" s="5">
        <v>1</v>
      </c>
      <c r="AA4555" s="5">
        <v>0</v>
      </c>
      <c r="AB4555" s="5">
        <v>0</v>
      </c>
      <c r="AC4555" s="5">
        <v>1</v>
      </c>
      <c r="AD4555" s="5">
        <v>0</v>
      </c>
      <c r="AE4555" s="8">
        <v>23464</v>
      </c>
      <c r="AF4555" s="5">
        <v>0</v>
      </c>
    </row>
    <row r="4556" spans="1:32" x14ac:dyDescent="0.25">
      <c r="A4556" s="2">
        <v>2008</v>
      </c>
      <c r="B4556" s="1" t="s">
        <v>30</v>
      </c>
      <c r="C4556" s="8">
        <v>22</v>
      </c>
      <c r="D4556" s="8">
        <v>854</v>
      </c>
      <c r="E4556" s="8">
        <f t="shared" si="268"/>
        <v>3234.8484848484854</v>
      </c>
      <c r="F4556" s="8">
        <v>0</v>
      </c>
      <c r="G4556" s="8">
        <v>131</v>
      </c>
      <c r="H4556" s="8">
        <v>68</v>
      </c>
      <c r="I4556" s="8">
        <v>12</v>
      </c>
      <c r="J4556" s="8">
        <v>0</v>
      </c>
      <c r="K4556" s="8">
        <v>0</v>
      </c>
      <c r="L4556" s="8">
        <v>2951</v>
      </c>
      <c r="M4556" s="8">
        <f t="shared" si="267"/>
        <v>134.13636363636363</v>
      </c>
      <c r="N4556" s="8">
        <v>11</v>
      </c>
      <c r="O4556" s="8">
        <v>5</v>
      </c>
      <c r="P4556" s="8">
        <v>0</v>
      </c>
      <c r="Q4556" s="8">
        <v>8128</v>
      </c>
      <c r="R4556" s="8">
        <f t="shared" si="264"/>
        <v>369.45454545454544</v>
      </c>
      <c r="S4556" s="5">
        <v>0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1</v>
      </c>
      <c r="AA4556" s="5">
        <v>1</v>
      </c>
      <c r="AB4556" s="5">
        <v>0</v>
      </c>
      <c r="AC4556" s="5">
        <v>1</v>
      </c>
      <c r="AD4556" s="5">
        <v>0</v>
      </c>
      <c r="AE4556" s="8">
        <v>1983</v>
      </c>
      <c r="AF4556" s="5">
        <v>0</v>
      </c>
    </row>
    <row r="4557" spans="1:32" x14ac:dyDescent="0.25">
      <c r="A4557" s="2">
        <v>2008</v>
      </c>
      <c r="B4557" s="1" t="s">
        <v>30</v>
      </c>
      <c r="C4557" s="8">
        <v>38</v>
      </c>
      <c r="D4557" s="8">
        <v>2084</v>
      </c>
      <c r="E4557" s="8">
        <f t="shared" si="268"/>
        <v>4570.1754385964914</v>
      </c>
      <c r="F4557" s="8">
        <v>2664</v>
      </c>
      <c r="G4557" s="8">
        <v>0</v>
      </c>
      <c r="H4557" s="8">
        <v>0</v>
      </c>
      <c r="I4557" s="8">
        <v>0</v>
      </c>
      <c r="J4557" s="8">
        <v>0</v>
      </c>
      <c r="K4557" s="8">
        <v>0</v>
      </c>
      <c r="L4557" s="8">
        <v>3359</v>
      </c>
      <c r="M4557" s="8">
        <f t="shared" si="267"/>
        <v>88.39473684210526</v>
      </c>
      <c r="N4557" s="8">
        <v>8</v>
      </c>
      <c r="O4557" s="8">
        <v>6</v>
      </c>
      <c r="P4557" s="8">
        <v>0</v>
      </c>
      <c r="Q4557" s="8">
        <v>9577</v>
      </c>
      <c r="R4557" s="8">
        <f t="shared" si="264"/>
        <v>252.02631578947367</v>
      </c>
      <c r="S4557" s="5">
        <v>1</v>
      </c>
      <c r="T4557" s="5">
        <v>1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0</v>
      </c>
      <c r="AD4557" s="5">
        <v>0</v>
      </c>
      <c r="AE4557" s="8">
        <v>8854</v>
      </c>
      <c r="AF4557" s="5">
        <v>1</v>
      </c>
    </row>
    <row r="4558" spans="1:32" x14ac:dyDescent="0.25">
      <c r="A4558" s="2">
        <v>2008</v>
      </c>
      <c r="B4558" s="1" t="s">
        <v>29</v>
      </c>
      <c r="C4558" s="8">
        <v>41</v>
      </c>
      <c r="D4558" s="8">
        <v>2800</v>
      </c>
      <c r="E4558" s="8">
        <f t="shared" ref="E4558:E4567" si="269">IF(C4558&gt;0,D4558/C4558*1000/12,0)</f>
        <v>5691.0569105691065</v>
      </c>
      <c r="F4558" s="8">
        <v>1591</v>
      </c>
      <c r="G4558" s="8">
        <v>282</v>
      </c>
      <c r="H4558" s="8">
        <v>170</v>
      </c>
      <c r="I4558" s="8">
        <v>0</v>
      </c>
      <c r="J4558" s="8">
        <v>0</v>
      </c>
      <c r="K4558" s="8">
        <v>0</v>
      </c>
      <c r="L4558" s="8">
        <v>3520</v>
      </c>
      <c r="M4558" s="8">
        <f t="shared" si="267"/>
        <v>85.853658536585371</v>
      </c>
      <c r="N4558" s="8">
        <v>5</v>
      </c>
      <c r="O4558" s="8">
        <v>0</v>
      </c>
      <c r="P4558" s="8">
        <v>0</v>
      </c>
      <c r="Q4558" s="8">
        <v>14028</v>
      </c>
      <c r="R4558" s="8">
        <f t="shared" si="264"/>
        <v>342.14634146341461</v>
      </c>
      <c r="S4558" s="5">
        <v>1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1</v>
      </c>
      <c r="AA4558" s="5">
        <v>0</v>
      </c>
      <c r="AB4558" s="5">
        <v>0</v>
      </c>
      <c r="AC4558" s="5">
        <v>1</v>
      </c>
      <c r="AD4558" s="5">
        <v>0</v>
      </c>
      <c r="AE4558" s="8">
        <v>5904</v>
      </c>
      <c r="AF4558" s="5">
        <v>1</v>
      </c>
    </row>
    <row r="4559" spans="1:32" x14ac:dyDescent="0.25">
      <c r="A4559" s="2">
        <v>2008</v>
      </c>
      <c r="B4559" s="1" t="s">
        <v>29</v>
      </c>
      <c r="C4559" s="8">
        <v>13</v>
      </c>
      <c r="D4559" s="8">
        <v>378</v>
      </c>
      <c r="E4559" s="8">
        <f t="shared" si="269"/>
        <v>2423.0769230769233</v>
      </c>
      <c r="F4559" s="8">
        <v>564</v>
      </c>
      <c r="G4559" s="8">
        <v>37</v>
      </c>
      <c r="H4559" s="8">
        <v>33</v>
      </c>
      <c r="I4559" s="8">
        <v>0</v>
      </c>
      <c r="J4559" s="8">
        <v>0</v>
      </c>
      <c r="K4559" s="8">
        <v>0</v>
      </c>
      <c r="L4559" s="8">
        <v>454</v>
      </c>
      <c r="M4559" s="8">
        <f t="shared" si="267"/>
        <v>34.92307692307692</v>
      </c>
      <c r="N4559" s="8">
        <v>4</v>
      </c>
      <c r="O4559" s="8">
        <v>0</v>
      </c>
      <c r="P4559" s="8">
        <v>0</v>
      </c>
      <c r="Q4559" s="8">
        <v>362</v>
      </c>
      <c r="R4559" s="8">
        <f t="shared" si="264"/>
        <v>27.846153846153847</v>
      </c>
      <c r="S4559" s="5">
        <v>1</v>
      </c>
      <c r="T4559" s="5">
        <v>0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  <c r="Z4559" s="5">
        <v>1</v>
      </c>
      <c r="AA4559" s="5">
        <v>0</v>
      </c>
      <c r="AB4559" s="5">
        <v>0</v>
      </c>
      <c r="AC4559" s="5">
        <v>1</v>
      </c>
      <c r="AD4559" s="5">
        <v>0</v>
      </c>
      <c r="AE4559" s="8">
        <v>834</v>
      </c>
      <c r="AF4559" s="5">
        <v>1</v>
      </c>
    </row>
    <row r="4560" spans="1:32" x14ac:dyDescent="0.25">
      <c r="A4560" s="2">
        <v>2008</v>
      </c>
      <c r="B4560" s="1" t="s">
        <v>29</v>
      </c>
      <c r="C4560" s="8">
        <v>42</v>
      </c>
      <c r="D4560" s="8">
        <v>2189</v>
      </c>
      <c r="E4560" s="8">
        <f t="shared" si="269"/>
        <v>4343.2539682539682</v>
      </c>
      <c r="F4560" s="8">
        <v>1895</v>
      </c>
      <c r="G4560" s="8">
        <v>211</v>
      </c>
      <c r="H4560" s="8">
        <v>130</v>
      </c>
      <c r="I4560" s="8">
        <v>0</v>
      </c>
      <c r="J4560" s="8">
        <v>0</v>
      </c>
      <c r="K4560" s="8">
        <v>0</v>
      </c>
      <c r="L4560" s="8">
        <v>3520</v>
      </c>
      <c r="M4560" s="8">
        <f t="shared" si="267"/>
        <v>83.80952380952381</v>
      </c>
      <c r="N4560" s="8">
        <v>13</v>
      </c>
      <c r="O4560" s="8">
        <v>3</v>
      </c>
      <c r="P4560" s="8">
        <v>0</v>
      </c>
      <c r="Q4560" s="8">
        <v>16406</v>
      </c>
      <c r="R4560" s="8">
        <f t="shared" si="264"/>
        <v>390.61904761904759</v>
      </c>
      <c r="S4560" s="5">
        <v>1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1</v>
      </c>
      <c r="Z4560" s="5">
        <v>1</v>
      </c>
      <c r="AA4560" s="5">
        <v>0</v>
      </c>
      <c r="AB4560" s="5">
        <v>0</v>
      </c>
      <c r="AC4560" s="5">
        <v>1</v>
      </c>
      <c r="AD4560" s="5">
        <v>0</v>
      </c>
      <c r="AE4560" s="8">
        <v>7284</v>
      </c>
      <c r="AF4560" s="5">
        <v>0</v>
      </c>
    </row>
    <row r="4561" spans="1:32" x14ac:dyDescent="0.25">
      <c r="A4561" s="2">
        <v>2008</v>
      </c>
      <c r="B4561" s="1" t="s">
        <v>29</v>
      </c>
      <c r="C4561" s="8">
        <v>16</v>
      </c>
      <c r="D4561" s="8">
        <v>725</v>
      </c>
      <c r="E4561" s="8">
        <f t="shared" si="269"/>
        <v>3776.0416666666665</v>
      </c>
      <c r="F4561" s="8">
        <v>1055</v>
      </c>
      <c r="G4561" s="8">
        <v>161</v>
      </c>
      <c r="H4561" s="8">
        <v>105</v>
      </c>
      <c r="I4561" s="8">
        <v>0</v>
      </c>
      <c r="J4561" s="8">
        <v>0</v>
      </c>
      <c r="K4561" s="8">
        <v>0</v>
      </c>
      <c r="L4561" s="8">
        <v>1178</v>
      </c>
      <c r="M4561" s="8">
        <f t="shared" si="267"/>
        <v>73.625</v>
      </c>
      <c r="N4561" s="8">
        <v>5</v>
      </c>
      <c r="O4561" s="8">
        <v>3</v>
      </c>
      <c r="P4561" s="8">
        <v>0</v>
      </c>
      <c r="Q4561" s="8">
        <v>7282</v>
      </c>
      <c r="R4561" s="8">
        <f t="shared" si="264"/>
        <v>455.125</v>
      </c>
      <c r="S4561" s="5">
        <v>1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1</v>
      </c>
      <c r="AA4561" s="5">
        <v>0</v>
      </c>
      <c r="AB4561" s="5">
        <v>0</v>
      </c>
      <c r="AC4561" s="5">
        <v>1</v>
      </c>
      <c r="AD4561" s="5">
        <v>0</v>
      </c>
      <c r="AE4561" s="8">
        <v>2150</v>
      </c>
      <c r="AF4561" s="5">
        <v>1</v>
      </c>
    </row>
    <row r="4562" spans="1:32" x14ac:dyDescent="0.25">
      <c r="A4562" s="2">
        <v>2008</v>
      </c>
      <c r="B4562" s="1" t="s">
        <v>29</v>
      </c>
      <c r="C4562" s="8">
        <v>20</v>
      </c>
      <c r="D4562" s="8">
        <v>1019</v>
      </c>
      <c r="E4562" s="8">
        <f t="shared" si="269"/>
        <v>4245.833333333333</v>
      </c>
      <c r="F4562" s="8">
        <v>1460</v>
      </c>
      <c r="G4562" s="8">
        <v>177</v>
      </c>
      <c r="H4562" s="8">
        <v>137</v>
      </c>
      <c r="I4562" s="8">
        <v>0</v>
      </c>
      <c r="J4562" s="8">
        <v>0</v>
      </c>
      <c r="K4562" s="8">
        <v>0</v>
      </c>
      <c r="L4562" s="8">
        <v>1605</v>
      </c>
      <c r="M4562" s="8">
        <f t="shared" si="267"/>
        <v>80.25</v>
      </c>
      <c r="N4562" s="8">
        <v>13</v>
      </c>
      <c r="O4562" s="8">
        <v>0</v>
      </c>
      <c r="P4562" s="8">
        <v>0</v>
      </c>
      <c r="Q4562" s="8">
        <v>1028</v>
      </c>
      <c r="R4562" s="8">
        <f t="shared" ref="R4562:R4625" si="270">IF(C4562&gt;0,Q4562/C4562,0)</f>
        <v>51.4</v>
      </c>
      <c r="S4562" s="5">
        <v>1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1</v>
      </c>
      <c r="AA4562" s="5">
        <v>0</v>
      </c>
      <c r="AB4562" s="5">
        <v>0</v>
      </c>
      <c r="AC4562" s="5">
        <v>1</v>
      </c>
      <c r="AD4562" s="5">
        <v>0</v>
      </c>
      <c r="AE4562" s="8">
        <v>2312</v>
      </c>
      <c r="AF4562" s="5">
        <v>0</v>
      </c>
    </row>
    <row r="4563" spans="1:32" x14ac:dyDescent="0.25">
      <c r="A4563" s="2">
        <v>2008</v>
      </c>
      <c r="B4563" s="1" t="s">
        <v>29</v>
      </c>
      <c r="C4563" s="8">
        <v>9</v>
      </c>
      <c r="D4563" s="8">
        <v>233.7</v>
      </c>
      <c r="E4563" s="8">
        <f t="shared" si="269"/>
        <v>2163.8888888888887</v>
      </c>
      <c r="F4563" s="8">
        <v>450</v>
      </c>
      <c r="G4563" s="8">
        <v>29</v>
      </c>
      <c r="H4563" s="8">
        <v>24</v>
      </c>
      <c r="I4563" s="8">
        <v>0</v>
      </c>
      <c r="J4563" s="8">
        <v>0</v>
      </c>
      <c r="K4563" s="8">
        <v>0</v>
      </c>
      <c r="L4563" s="8">
        <v>435</v>
      </c>
      <c r="M4563" s="8">
        <f t="shared" si="267"/>
        <v>48.333333333333336</v>
      </c>
      <c r="N4563" s="8">
        <v>3</v>
      </c>
      <c r="O4563" s="8">
        <v>0</v>
      </c>
      <c r="P4563" s="8">
        <v>0</v>
      </c>
      <c r="Q4563" s="8">
        <v>274</v>
      </c>
      <c r="R4563" s="8">
        <f t="shared" si="270"/>
        <v>30.444444444444443</v>
      </c>
      <c r="S4563" s="5">
        <v>0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1</v>
      </c>
      <c r="AA4563" s="5">
        <v>0</v>
      </c>
      <c r="AB4563" s="5">
        <v>0</v>
      </c>
      <c r="AC4563" s="5">
        <v>1</v>
      </c>
      <c r="AD4563" s="5">
        <v>0</v>
      </c>
      <c r="AE4563" s="8">
        <v>436</v>
      </c>
      <c r="AF4563" s="5">
        <v>0</v>
      </c>
    </row>
    <row r="4564" spans="1:32" x14ac:dyDescent="0.25">
      <c r="A4564" s="2">
        <v>2008</v>
      </c>
      <c r="B4564" s="1" t="s">
        <v>29</v>
      </c>
      <c r="C4564" s="8">
        <v>13</v>
      </c>
      <c r="D4564" s="8">
        <v>473</v>
      </c>
      <c r="E4564" s="8">
        <f>IF(C4564&gt;0,D4564/C4564*1000/12,0)</f>
        <v>3032.0512820512827</v>
      </c>
      <c r="F4564" s="8">
        <v>1000</v>
      </c>
      <c r="G4564" s="8">
        <v>136</v>
      </c>
      <c r="H4564" s="8">
        <v>102</v>
      </c>
      <c r="I4564" s="8">
        <v>0</v>
      </c>
      <c r="J4564" s="8">
        <v>0</v>
      </c>
      <c r="K4564" s="8">
        <v>0</v>
      </c>
      <c r="L4564" s="8">
        <v>580</v>
      </c>
      <c r="M4564" s="8">
        <f t="shared" si="267"/>
        <v>44.615384615384613</v>
      </c>
      <c r="N4564" s="8">
        <v>0</v>
      </c>
      <c r="O4564" s="8">
        <v>0</v>
      </c>
      <c r="P4564" s="8">
        <v>0</v>
      </c>
      <c r="Q4564" s="8">
        <v>836</v>
      </c>
      <c r="R4564" s="8">
        <f t="shared" si="270"/>
        <v>64.307692307692307</v>
      </c>
      <c r="S4564" s="5">
        <v>1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1</v>
      </c>
      <c r="AA4564" s="5">
        <v>0</v>
      </c>
      <c r="AB4564" s="5">
        <v>0</v>
      </c>
      <c r="AC4564" s="5">
        <v>1</v>
      </c>
      <c r="AD4564" s="5">
        <v>0</v>
      </c>
      <c r="AE4564" s="8">
        <v>1332</v>
      </c>
      <c r="AF4564" s="5">
        <v>0</v>
      </c>
    </row>
    <row r="4565" spans="1:32" x14ac:dyDescent="0.25">
      <c r="A4565" s="2">
        <v>2008</v>
      </c>
      <c r="B4565" s="1" t="s">
        <v>29</v>
      </c>
      <c r="C4565" s="8">
        <v>40</v>
      </c>
      <c r="D4565" s="8">
        <v>2344</v>
      </c>
      <c r="E4565" s="8">
        <f>IF(C4565&gt;0,D4565/C4565*1000/12,0)</f>
        <v>4883.333333333333</v>
      </c>
      <c r="F4565" s="8">
        <v>1700</v>
      </c>
      <c r="G4565" s="8">
        <v>361</v>
      </c>
      <c r="H4565" s="8">
        <v>164</v>
      </c>
      <c r="I4565" s="8">
        <v>0</v>
      </c>
      <c r="J4565" s="8">
        <v>0</v>
      </c>
      <c r="K4565" s="8">
        <v>0</v>
      </c>
      <c r="L4565" s="8">
        <v>2556</v>
      </c>
      <c r="M4565" s="8">
        <f t="shared" si="267"/>
        <v>63.9</v>
      </c>
      <c r="N4565" s="8">
        <v>12</v>
      </c>
      <c r="O4565" s="8">
        <v>2</v>
      </c>
      <c r="P4565" s="8">
        <v>2</v>
      </c>
      <c r="Q4565" s="8">
        <v>12628</v>
      </c>
      <c r="R4565" s="8">
        <f t="shared" si="270"/>
        <v>315.7</v>
      </c>
      <c r="S4565" s="5">
        <v>1</v>
      </c>
      <c r="T4565" s="5">
        <v>0</v>
      </c>
      <c r="U4565" s="5">
        <v>1</v>
      </c>
      <c r="V4565" s="5">
        <v>0</v>
      </c>
      <c r="W4565" s="5">
        <v>0</v>
      </c>
      <c r="X4565" s="5">
        <v>0</v>
      </c>
      <c r="Y4565" s="5">
        <v>0</v>
      </c>
      <c r="Z4565" s="5">
        <v>1</v>
      </c>
      <c r="AA4565" s="5">
        <v>0</v>
      </c>
      <c r="AB4565" s="5">
        <v>0</v>
      </c>
      <c r="AC4565" s="5">
        <v>1</v>
      </c>
      <c r="AD4565" s="5">
        <v>0</v>
      </c>
      <c r="AE4565" s="8">
        <v>5944</v>
      </c>
      <c r="AF4565" s="5">
        <v>0</v>
      </c>
    </row>
    <row r="4566" spans="1:32" x14ac:dyDescent="0.25">
      <c r="A4566" s="2">
        <v>2008</v>
      </c>
      <c r="B4566" s="1" t="s">
        <v>30</v>
      </c>
      <c r="C4566" s="8">
        <v>7</v>
      </c>
      <c r="D4566" s="8">
        <v>265</v>
      </c>
      <c r="E4566" s="8">
        <f t="shared" si="269"/>
        <v>3154.7619047619046</v>
      </c>
      <c r="F4566" s="8">
        <v>519</v>
      </c>
      <c r="G4566" s="8">
        <v>0</v>
      </c>
      <c r="H4566" s="8">
        <v>0</v>
      </c>
      <c r="I4566" s="8">
        <v>0</v>
      </c>
      <c r="J4566" s="8">
        <v>0</v>
      </c>
      <c r="K4566" s="8">
        <v>0</v>
      </c>
      <c r="L4566" s="8">
        <v>1247</v>
      </c>
      <c r="M4566" s="8">
        <f t="shared" si="267"/>
        <v>178.14285714285714</v>
      </c>
      <c r="N4566" s="8">
        <v>7</v>
      </c>
      <c r="O4566" s="8">
        <v>2</v>
      </c>
      <c r="P4566" s="8">
        <v>0</v>
      </c>
      <c r="Q4566" s="8">
        <v>1490</v>
      </c>
      <c r="R4566" s="8">
        <f t="shared" si="270"/>
        <v>212.85714285714286</v>
      </c>
      <c r="S4566" s="5">
        <v>1</v>
      </c>
      <c r="T4566" s="5">
        <v>0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  <c r="Z4566" s="5">
        <v>0</v>
      </c>
      <c r="AA4566" s="5">
        <v>0</v>
      </c>
      <c r="AB4566" s="5">
        <v>0</v>
      </c>
      <c r="AC4566" s="5">
        <v>0</v>
      </c>
      <c r="AD4566" s="5">
        <v>0</v>
      </c>
      <c r="AE4566" s="8">
        <v>257</v>
      </c>
      <c r="AF4566" s="5">
        <v>1</v>
      </c>
    </row>
    <row r="4567" spans="1:32" x14ac:dyDescent="0.25">
      <c r="A4567" s="2">
        <v>2008</v>
      </c>
      <c r="B4567" s="1" t="s">
        <v>30</v>
      </c>
      <c r="C4567" s="8">
        <v>127</v>
      </c>
      <c r="D4567" s="8">
        <v>15140</v>
      </c>
      <c r="E4567" s="8">
        <f t="shared" si="269"/>
        <v>9934.3832020997379</v>
      </c>
      <c r="F4567" s="8">
        <v>4840</v>
      </c>
      <c r="G4567" s="8">
        <v>1369</v>
      </c>
      <c r="H4567" s="8">
        <v>500</v>
      </c>
      <c r="I4567" s="8">
        <v>0</v>
      </c>
      <c r="J4567" s="8">
        <v>0</v>
      </c>
      <c r="K4567" s="8">
        <v>0</v>
      </c>
      <c r="L4567" s="8">
        <v>12786</v>
      </c>
      <c r="M4567" s="8">
        <f t="shared" si="267"/>
        <v>100.67716535433071</v>
      </c>
      <c r="N4567" s="8">
        <v>36</v>
      </c>
      <c r="O4567" s="8">
        <v>5</v>
      </c>
      <c r="P4567" s="8">
        <v>2</v>
      </c>
      <c r="Q4567" s="8">
        <v>85967</v>
      </c>
      <c r="R4567" s="8">
        <f t="shared" si="270"/>
        <v>676.90551181102364</v>
      </c>
      <c r="S4567" s="5">
        <v>1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1</v>
      </c>
      <c r="AA4567" s="5">
        <v>0</v>
      </c>
      <c r="AB4567" s="5">
        <v>0</v>
      </c>
      <c r="AC4567" s="5">
        <v>1</v>
      </c>
      <c r="AD4567" s="5">
        <v>0</v>
      </c>
      <c r="AE4567" s="8">
        <v>34078</v>
      </c>
      <c r="AF4567" s="5">
        <v>1</v>
      </c>
    </row>
    <row r="4568" spans="1:32" x14ac:dyDescent="0.25">
      <c r="A4568" s="2">
        <v>2008</v>
      </c>
      <c r="B4568" s="1" t="s">
        <v>29</v>
      </c>
      <c r="C4568" s="8">
        <v>44</v>
      </c>
      <c r="D4568" s="8">
        <v>3351</v>
      </c>
      <c r="E4568" s="8">
        <f>IF(C4568&gt;0,D4568/C4568*1000/12,0)</f>
        <v>6346.590909090909</v>
      </c>
      <c r="F4568" s="8">
        <v>5627</v>
      </c>
      <c r="G4568" s="8">
        <v>302</v>
      </c>
      <c r="H4568" s="8">
        <v>125</v>
      </c>
      <c r="I4568" s="8">
        <v>0</v>
      </c>
      <c r="J4568" s="8">
        <v>0</v>
      </c>
      <c r="K4568" s="8">
        <v>0</v>
      </c>
      <c r="L4568" s="8">
        <v>1172</v>
      </c>
      <c r="M4568" s="8">
        <f t="shared" si="267"/>
        <v>26.636363636363637</v>
      </c>
      <c r="N4568" s="8">
        <v>6</v>
      </c>
      <c r="O4568" s="8">
        <v>0</v>
      </c>
      <c r="P4568" s="8">
        <v>0</v>
      </c>
      <c r="Q4568" s="8">
        <v>9234</v>
      </c>
      <c r="R4568" s="8">
        <f t="shared" si="270"/>
        <v>209.86363636363637</v>
      </c>
      <c r="S4568" s="5">
        <v>1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1</v>
      </c>
      <c r="AA4568" s="5">
        <v>0</v>
      </c>
      <c r="AB4568" s="5">
        <v>0</v>
      </c>
      <c r="AC4568" s="5">
        <v>1</v>
      </c>
      <c r="AD4568" s="5">
        <v>0</v>
      </c>
      <c r="AE4568" s="8">
        <v>37461</v>
      </c>
      <c r="AF4568" s="5">
        <v>1</v>
      </c>
    </row>
    <row r="4569" spans="1:32" x14ac:dyDescent="0.25">
      <c r="A4569" s="2">
        <v>2008</v>
      </c>
      <c r="B4569" s="1" t="s">
        <v>30</v>
      </c>
      <c r="C4569" s="8">
        <v>59</v>
      </c>
      <c r="D4569" s="8">
        <v>3385</v>
      </c>
      <c r="E4569" s="8">
        <f>IF(C4569&gt;0,D4569/C4569*1000/12,0)</f>
        <v>4781.0734463276831</v>
      </c>
      <c r="F4569" s="8">
        <v>6003</v>
      </c>
      <c r="G4569" s="8">
        <v>420</v>
      </c>
      <c r="H4569" s="8">
        <v>228</v>
      </c>
      <c r="I4569" s="8">
        <v>0</v>
      </c>
      <c r="J4569" s="8">
        <v>0</v>
      </c>
      <c r="K4569" s="8">
        <v>0</v>
      </c>
      <c r="L4569" s="8">
        <v>160</v>
      </c>
      <c r="M4569" s="8">
        <f t="shared" si="267"/>
        <v>2.7118644067796609</v>
      </c>
      <c r="N4569" s="8">
        <v>0</v>
      </c>
      <c r="O4569" s="8">
        <v>1</v>
      </c>
      <c r="P4569" s="8">
        <v>1</v>
      </c>
      <c r="Q4569" s="8">
        <v>5738</v>
      </c>
      <c r="R4569" s="8">
        <f t="shared" si="270"/>
        <v>97.254237288135599</v>
      </c>
      <c r="S4569" s="5">
        <v>1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1</v>
      </c>
      <c r="AA4569" s="5">
        <v>0</v>
      </c>
      <c r="AB4569" s="5">
        <v>0</v>
      </c>
      <c r="AC4569" s="5">
        <v>1</v>
      </c>
      <c r="AD4569" s="5">
        <v>0</v>
      </c>
      <c r="AE4569" s="8">
        <v>14040</v>
      </c>
      <c r="AF4569" s="5">
        <v>0</v>
      </c>
    </row>
    <row r="4570" spans="1:32" x14ac:dyDescent="0.25">
      <c r="A4570" s="2">
        <v>2008</v>
      </c>
      <c r="B4570" s="1" t="s">
        <v>30</v>
      </c>
      <c r="C4570" s="8">
        <v>26</v>
      </c>
      <c r="D4570" s="8">
        <v>1342</v>
      </c>
      <c r="E4570" s="8">
        <f t="shared" ref="E4570:E4573" si="271">IF(C4570&gt;0,D4570/C4570*1000/12,0)</f>
        <v>4301.2820512820508</v>
      </c>
      <c r="F4570" s="8">
        <v>4498</v>
      </c>
      <c r="G4570" s="8">
        <v>160</v>
      </c>
      <c r="H4570" s="8">
        <v>100</v>
      </c>
      <c r="I4570" s="8">
        <v>0</v>
      </c>
      <c r="J4570" s="8">
        <v>0</v>
      </c>
      <c r="K4570" s="8">
        <v>0</v>
      </c>
      <c r="L4570" s="8">
        <v>86</v>
      </c>
      <c r="M4570" s="8">
        <f t="shared" si="267"/>
        <v>3.3076923076923075</v>
      </c>
      <c r="N4570" s="8">
        <v>0</v>
      </c>
      <c r="O4570" s="8">
        <v>0</v>
      </c>
      <c r="P4570" s="8">
        <v>0</v>
      </c>
      <c r="Q4570" s="8">
        <v>1886</v>
      </c>
      <c r="R4570" s="8">
        <f t="shared" si="270"/>
        <v>72.538461538461533</v>
      </c>
      <c r="S4570" s="5">
        <v>1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1</v>
      </c>
      <c r="AA4570" s="5">
        <v>0</v>
      </c>
      <c r="AB4570" s="5">
        <v>0</v>
      </c>
      <c r="AC4570" s="5">
        <v>1</v>
      </c>
      <c r="AD4570" s="5">
        <v>0</v>
      </c>
      <c r="AE4570" s="8">
        <v>5155</v>
      </c>
      <c r="AF4570" s="5">
        <v>1</v>
      </c>
    </row>
    <row r="4571" spans="1:32" x14ac:dyDescent="0.25">
      <c r="A4571" s="2">
        <v>2008</v>
      </c>
      <c r="B4571" s="1" t="s">
        <v>29</v>
      </c>
      <c r="C4571" s="8">
        <v>15</v>
      </c>
      <c r="D4571" s="8">
        <v>508</v>
      </c>
      <c r="E4571" s="8">
        <f t="shared" si="271"/>
        <v>2822.2222222222222</v>
      </c>
      <c r="F4571" s="8">
        <v>4370</v>
      </c>
      <c r="G4571" s="8">
        <v>51</v>
      </c>
      <c r="H4571" s="8">
        <v>34</v>
      </c>
      <c r="I4571" s="8">
        <v>29</v>
      </c>
      <c r="J4571" s="8">
        <v>0</v>
      </c>
      <c r="K4571" s="8">
        <v>0</v>
      </c>
      <c r="L4571" s="8">
        <v>3417</v>
      </c>
      <c r="M4571" s="8">
        <f t="shared" si="267"/>
        <v>227.8</v>
      </c>
      <c r="N4571" s="8">
        <v>8</v>
      </c>
      <c r="O4571" s="8">
        <v>0</v>
      </c>
      <c r="P4571" s="8">
        <v>1</v>
      </c>
      <c r="Q4571" s="8">
        <v>18667</v>
      </c>
      <c r="R4571" s="8">
        <f t="shared" si="270"/>
        <v>1244.4666666666667</v>
      </c>
      <c r="S4571" s="5">
        <v>1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1</v>
      </c>
      <c r="AA4571" s="5">
        <v>1</v>
      </c>
      <c r="AB4571" s="5">
        <v>0</v>
      </c>
      <c r="AC4571" s="5">
        <v>1</v>
      </c>
      <c r="AD4571" s="5">
        <v>0</v>
      </c>
      <c r="AE4571" s="8">
        <v>2369</v>
      </c>
      <c r="AF4571" s="5">
        <v>1</v>
      </c>
    </row>
    <row r="4572" spans="1:32" x14ac:dyDescent="0.25">
      <c r="A4572" s="2">
        <v>2008</v>
      </c>
      <c r="B4572" s="1" t="s">
        <v>29</v>
      </c>
      <c r="C4572" s="8">
        <v>60</v>
      </c>
      <c r="D4572" s="8">
        <v>2966</v>
      </c>
      <c r="E4572" s="8">
        <f t="shared" si="271"/>
        <v>4119.4444444444443</v>
      </c>
      <c r="F4572" s="8">
        <v>5090</v>
      </c>
      <c r="G4572" s="8">
        <v>957</v>
      </c>
      <c r="H4572" s="8">
        <v>330</v>
      </c>
      <c r="I4572" s="8">
        <v>0</v>
      </c>
      <c r="J4572" s="8">
        <v>0</v>
      </c>
      <c r="K4572" s="8">
        <v>0</v>
      </c>
      <c r="L4572" s="8">
        <v>5931</v>
      </c>
      <c r="M4572" s="8">
        <f t="shared" si="267"/>
        <v>98.85</v>
      </c>
      <c r="N4572" s="8">
        <v>17</v>
      </c>
      <c r="O4572" s="8">
        <v>4</v>
      </c>
      <c r="P4572" s="8">
        <v>1</v>
      </c>
      <c r="Q4572" s="8">
        <v>20464</v>
      </c>
      <c r="R4572" s="8">
        <f t="shared" si="270"/>
        <v>341.06666666666666</v>
      </c>
      <c r="S4572" s="5">
        <v>1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1</v>
      </c>
      <c r="AA4572" s="5">
        <v>0</v>
      </c>
      <c r="AB4572" s="5">
        <v>0</v>
      </c>
      <c r="AC4572" s="5">
        <v>1</v>
      </c>
      <c r="AD4572" s="5">
        <v>0</v>
      </c>
      <c r="AE4572" s="8">
        <v>17151</v>
      </c>
      <c r="AF4572" s="5">
        <v>1</v>
      </c>
    </row>
    <row r="4573" spans="1:32" x14ac:dyDescent="0.25">
      <c r="A4573" s="2">
        <v>2008</v>
      </c>
      <c r="B4573" s="1" t="s">
        <v>29</v>
      </c>
      <c r="C4573" s="8">
        <v>33</v>
      </c>
      <c r="D4573" s="8">
        <v>2223</v>
      </c>
      <c r="E4573" s="8">
        <f t="shared" si="271"/>
        <v>5613.6363636363631</v>
      </c>
      <c r="F4573" s="8">
        <v>3357</v>
      </c>
      <c r="G4573" s="8">
        <v>0</v>
      </c>
      <c r="H4573" s="8">
        <v>0</v>
      </c>
      <c r="I4573" s="8">
        <v>0</v>
      </c>
      <c r="J4573" s="8">
        <v>0</v>
      </c>
      <c r="K4573" s="8">
        <v>0</v>
      </c>
      <c r="L4573" s="8">
        <v>1635</v>
      </c>
      <c r="M4573" s="8">
        <f t="shared" si="267"/>
        <v>49.545454545454547</v>
      </c>
      <c r="N4573" s="8">
        <v>12</v>
      </c>
      <c r="O4573" s="8">
        <v>3</v>
      </c>
      <c r="P4573" s="8">
        <v>1</v>
      </c>
      <c r="Q4573" s="8">
        <v>517</v>
      </c>
      <c r="R4573" s="8">
        <f t="shared" si="270"/>
        <v>15.666666666666666</v>
      </c>
      <c r="S4573" s="5">
        <v>1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0</v>
      </c>
      <c r="AD4573" s="5">
        <v>0</v>
      </c>
      <c r="AE4573" s="8">
        <v>9636</v>
      </c>
      <c r="AF4573" s="5">
        <v>0</v>
      </c>
    </row>
    <row r="4574" spans="1:32" x14ac:dyDescent="0.25">
      <c r="A4574" s="2">
        <v>2008</v>
      </c>
      <c r="B4574" s="1" t="s">
        <v>30</v>
      </c>
      <c r="C4574" s="8">
        <v>220</v>
      </c>
      <c r="D4574" s="8">
        <v>17998</v>
      </c>
      <c r="E4574" s="8">
        <f>IF(C4574&gt;0,D4574/C4574*1000/12,0)</f>
        <v>6817.4242424242429</v>
      </c>
      <c r="F4574" s="8">
        <v>7341</v>
      </c>
      <c r="G4574" s="8">
        <v>1307</v>
      </c>
      <c r="H4574" s="8">
        <v>402</v>
      </c>
      <c r="I4574" s="8">
        <v>0</v>
      </c>
      <c r="J4574" s="8">
        <v>0</v>
      </c>
      <c r="K4574" s="8">
        <v>0</v>
      </c>
      <c r="L4574" s="8">
        <v>11636</v>
      </c>
      <c r="M4574" s="8">
        <f t="shared" si="267"/>
        <v>52.890909090909091</v>
      </c>
      <c r="N4574" s="8">
        <v>45</v>
      </c>
      <c r="O4574" s="8">
        <v>12</v>
      </c>
      <c r="P4574" s="8">
        <v>4</v>
      </c>
      <c r="Q4574" s="8">
        <v>91404</v>
      </c>
      <c r="R4574" s="8">
        <f t="shared" si="270"/>
        <v>415.4727272727273</v>
      </c>
      <c r="S4574" s="5">
        <v>1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1</v>
      </c>
      <c r="AA4574" s="5">
        <v>0</v>
      </c>
      <c r="AB4574" s="5">
        <v>0</v>
      </c>
      <c r="AC4574" s="5">
        <v>1</v>
      </c>
      <c r="AD4574" s="5">
        <v>0</v>
      </c>
      <c r="AE4574" s="8">
        <v>41944</v>
      </c>
      <c r="AF4574" s="5">
        <v>1</v>
      </c>
    </row>
    <row r="4575" spans="1:32" x14ac:dyDescent="0.25">
      <c r="A4575" s="2">
        <v>2008</v>
      </c>
      <c r="B4575" s="1" t="s">
        <v>29</v>
      </c>
      <c r="C4575" s="8">
        <v>82</v>
      </c>
      <c r="D4575" s="8">
        <v>5513</v>
      </c>
      <c r="E4575" s="8">
        <f t="shared" ref="E4575:E4582" si="272">IF(C4575&gt;0,D4575/C4575*1000/12,0)</f>
        <v>5602.6422764227646</v>
      </c>
      <c r="F4575" s="8">
        <v>14434</v>
      </c>
      <c r="G4575" s="8">
        <v>613</v>
      </c>
      <c r="H4575" s="8">
        <v>218</v>
      </c>
      <c r="I4575" s="8">
        <v>108</v>
      </c>
      <c r="J4575" s="8">
        <v>0</v>
      </c>
      <c r="K4575" s="8">
        <v>0</v>
      </c>
      <c r="L4575" s="8">
        <v>4740</v>
      </c>
      <c r="M4575" s="8">
        <f t="shared" si="267"/>
        <v>57.804878048780488</v>
      </c>
      <c r="N4575" s="8">
        <v>14</v>
      </c>
      <c r="O4575" s="8">
        <v>10</v>
      </c>
      <c r="P4575" s="8">
        <v>1</v>
      </c>
      <c r="Q4575" s="8">
        <v>142864</v>
      </c>
      <c r="R4575" s="8">
        <f t="shared" si="270"/>
        <v>1742.2439024390244</v>
      </c>
      <c r="S4575" s="5">
        <v>1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1</v>
      </c>
      <c r="AA4575" s="5">
        <v>1</v>
      </c>
      <c r="AB4575" s="5">
        <v>0</v>
      </c>
      <c r="AC4575" s="5">
        <v>1</v>
      </c>
      <c r="AD4575" s="5">
        <v>0</v>
      </c>
      <c r="AE4575" s="8">
        <v>37580</v>
      </c>
      <c r="AF4575" s="5">
        <v>1</v>
      </c>
    </row>
    <row r="4576" spans="1:32" x14ac:dyDescent="0.25">
      <c r="A4576" s="2">
        <v>2008</v>
      </c>
      <c r="B4576" s="1" t="s">
        <v>30</v>
      </c>
      <c r="C4576" s="8">
        <v>20</v>
      </c>
      <c r="D4576" s="8">
        <v>1679</v>
      </c>
      <c r="E4576" s="8">
        <f t="shared" si="272"/>
        <v>6995.833333333333</v>
      </c>
      <c r="F4576" s="8">
        <v>424</v>
      </c>
      <c r="G4576" s="8">
        <v>72</v>
      </c>
      <c r="H4576" s="8">
        <v>72</v>
      </c>
      <c r="I4576" s="8">
        <v>0</v>
      </c>
      <c r="J4576" s="8">
        <v>0</v>
      </c>
      <c r="K4576" s="8">
        <v>0</v>
      </c>
      <c r="L4576" s="8">
        <v>843</v>
      </c>
      <c r="M4576" s="8">
        <f t="shared" si="267"/>
        <v>42.15</v>
      </c>
      <c r="N4576" s="8">
        <v>1</v>
      </c>
      <c r="O4576" s="8">
        <v>0</v>
      </c>
      <c r="P4576" s="8">
        <v>0</v>
      </c>
      <c r="Q4576" s="8">
        <v>3632</v>
      </c>
      <c r="R4576" s="8">
        <f t="shared" si="270"/>
        <v>181.6</v>
      </c>
      <c r="S4576" s="5">
        <v>1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1</v>
      </c>
      <c r="AA4576" s="5">
        <v>0</v>
      </c>
      <c r="AB4576" s="5">
        <v>0</v>
      </c>
      <c r="AC4576" s="5">
        <v>1</v>
      </c>
      <c r="AD4576" s="5">
        <v>0</v>
      </c>
      <c r="AE4576" s="8">
        <v>6729</v>
      </c>
      <c r="AF4576" s="5">
        <v>0</v>
      </c>
    </row>
    <row r="4577" spans="1:32" x14ac:dyDescent="0.25">
      <c r="A4577" s="2">
        <v>2008</v>
      </c>
      <c r="B4577" s="1" t="s">
        <v>30</v>
      </c>
      <c r="C4577" s="8">
        <v>119</v>
      </c>
      <c r="D4577" s="8">
        <v>8834</v>
      </c>
      <c r="E4577" s="8">
        <f t="shared" si="272"/>
        <v>6186.2745098039222</v>
      </c>
      <c r="F4577" s="8">
        <v>3971</v>
      </c>
      <c r="G4577" s="8">
        <v>563</v>
      </c>
      <c r="H4577" s="8">
        <v>215</v>
      </c>
      <c r="I4577" s="8">
        <v>0</v>
      </c>
      <c r="J4577" s="8">
        <v>0</v>
      </c>
      <c r="K4577" s="8">
        <v>0</v>
      </c>
      <c r="L4577" s="8">
        <v>9360</v>
      </c>
      <c r="M4577" s="8">
        <f t="shared" si="267"/>
        <v>78.655462184873954</v>
      </c>
      <c r="N4577" s="8">
        <v>25</v>
      </c>
      <c r="O4577" s="8">
        <v>9</v>
      </c>
      <c r="P4577" s="8">
        <v>1</v>
      </c>
      <c r="Q4577" s="8">
        <v>73378</v>
      </c>
      <c r="R4577" s="8">
        <f t="shared" si="270"/>
        <v>616.62184873949582</v>
      </c>
      <c r="S4577" s="5">
        <v>1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1</v>
      </c>
      <c r="AA4577" s="5">
        <v>0</v>
      </c>
      <c r="AB4577" s="5">
        <v>0</v>
      </c>
      <c r="AC4577" s="5">
        <v>1</v>
      </c>
      <c r="AD4577" s="5">
        <v>0</v>
      </c>
      <c r="AE4577" s="8">
        <v>29223</v>
      </c>
      <c r="AF4577" s="5">
        <v>1</v>
      </c>
    </row>
    <row r="4578" spans="1:32" x14ac:dyDescent="0.25">
      <c r="A4578" s="2">
        <v>2008</v>
      </c>
      <c r="B4578" s="1" t="s">
        <v>30</v>
      </c>
      <c r="C4578" s="8">
        <v>76</v>
      </c>
      <c r="D4578" s="8">
        <v>3317</v>
      </c>
      <c r="E4578" s="8">
        <f t="shared" si="272"/>
        <v>3637.0614035087715</v>
      </c>
      <c r="F4578" s="8">
        <v>3720</v>
      </c>
      <c r="G4578" s="8">
        <v>424</v>
      </c>
      <c r="H4578" s="8">
        <v>180</v>
      </c>
      <c r="I4578" s="8">
        <v>0</v>
      </c>
      <c r="J4578" s="8">
        <v>0</v>
      </c>
      <c r="K4578" s="8">
        <v>0</v>
      </c>
      <c r="L4578" s="8">
        <v>5024</v>
      </c>
      <c r="M4578" s="8">
        <f t="shared" si="267"/>
        <v>66.10526315789474</v>
      </c>
      <c r="N4578" s="8">
        <v>10</v>
      </c>
      <c r="O4578" s="8">
        <v>4</v>
      </c>
      <c r="P4578" s="8">
        <v>2</v>
      </c>
      <c r="Q4578" s="8">
        <v>29181</v>
      </c>
      <c r="R4578" s="8">
        <f t="shared" si="270"/>
        <v>383.96052631578948</v>
      </c>
      <c r="S4578" s="5">
        <v>1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1</v>
      </c>
      <c r="AA4578" s="5">
        <v>0</v>
      </c>
      <c r="AB4578" s="5">
        <v>0</v>
      </c>
      <c r="AC4578" s="5">
        <v>1</v>
      </c>
      <c r="AD4578" s="5">
        <v>0</v>
      </c>
      <c r="AE4578" s="8">
        <v>11598</v>
      </c>
      <c r="AF4578" s="5">
        <v>1</v>
      </c>
    </row>
    <row r="4579" spans="1:32" x14ac:dyDescent="0.25">
      <c r="A4579" s="2">
        <v>2008</v>
      </c>
      <c r="B4579" s="1" t="s">
        <v>30</v>
      </c>
      <c r="C4579" s="8">
        <v>29</v>
      </c>
      <c r="D4579" s="8">
        <v>1351</v>
      </c>
      <c r="E4579" s="8">
        <f t="shared" si="272"/>
        <v>3882.1839080459772</v>
      </c>
      <c r="F4579" s="8">
        <v>1374</v>
      </c>
      <c r="G4579" s="8">
        <v>156</v>
      </c>
      <c r="H4579" s="8">
        <v>81</v>
      </c>
      <c r="I4579" s="8">
        <v>0</v>
      </c>
      <c r="J4579" s="8">
        <v>0</v>
      </c>
      <c r="K4579" s="8">
        <v>0</v>
      </c>
      <c r="L4579" s="8">
        <v>3202</v>
      </c>
      <c r="M4579" s="8">
        <f t="shared" si="267"/>
        <v>110.41379310344827</v>
      </c>
      <c r="N4579" s="8">
        <v>4</v>
      </c>
      <c r="O4579" s="8">
        <v>2</v>
      </c>
      <c r="P4579" s="8">
        <v>0</v>
      </c>
      <c r="Q4579" s="8">
        <v>7929</v>
      </c>
      <c r="R4579" s="8">
        <f t="shared" si="270"/>
        <v>273.41379310344826</v>
      </c>
      <c r="S4579" s="5">
        <v>1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1</v>
      </c>
      <c r="AA4579" s="5">
        <v>0</v>
      </c>
      <c r="AB4579" s="5">
        <v>0</v>
      </c>
      <c r="AC4579" s="5">
        <v>1</v>
      </c>
      <c r="AD4579" s="5">
        <v>0</v>
      </c>
      <c r="AE4579" s="8">
        <v>4019</v>
      </c>
      <c r="AF4579" s="5">
        <v>1</v>
      </c>
    </row>
    <row r="4580" spans="1:32" x14ac:dyDescent="0.25">
      <c r="A4580" s="2">
        <v>2008</v>
      </c>
      <c r="B4580" s="1" t="s">
        <v>29</v>
      </c>
      <c r="C4580" s="8">
        <v>14</v>
      </c>
      <c r="D4580" s="8">
        <v>597</v>
      </c>
      <c r="E4580" s="8">
        <f t="shared" si="272"/>
        <v>3553.5714285714289</v>
      </c>
      <c r="F4580" s="8">
        <v>624</v>
      </c>
      <c r="G4580" s="8">
        <v>0</v>
      </c>
      <c r="H4580" s="8">
        <v>0</v>
      </c>
      <c r="I4580" s="8">
        <v>0</v>
      </c>
      <c r="J4580" s="8">
        <v>0</v>
      </c>
      <c r="K4580" s="8">
        <v>0</v>
      </c>
      <c r="L4580" s="8">
        <v>920</v>
      </c>
      <c r="M4580" s="8">
        <f t="shared" si="267"/>
        <v>65.714285714285708</v>
      </c>
      <c r="N4580" s="8">
        <v>5</v>
      </c>
      <c r="O4580" s="8">
        <v>1</v>
      </c>
      <c r="P4580" s="8">
        <v>0</v>
      </c>
      <c r="Q4580" s="8">
        <v>13164</v>
      </c>
      <c r="R4580" s="8">
        <f t="shared" si="270"/>
        <v>940.28571428571433</v>
      </c>
      <c r="S4580" s="5">
        <v>1</v>
      </c>
      <c r="T4580" s="5">
        <v>0</v>
      </c>
      <c r="U4580" s="5">
        <v>1</v>
      </c>
      <c r="V4580" s="5">
        <v>0</v>
      </c>
      <c r="W4580" s="5">
        <v>0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0</v>
      </c>
      <c r="AD4580" s="5">
        <v>0</v>
      </c>
      <c r="AE4580" s="8">
        <v>4240</v>
      </c>
      <c r="AF4580" s="5">
        <v>1</v>
      </c>
    </row>
    <row r="4581" spans="1:32" x14ac:dyDescent="0.25">
      <c r="A4581" s="2">
        <v>2008</v>
      </c>
      <c r="B4581" s="1" t="s">
        <v>29</v>
      </c>
      <c r="C4581" s="8">
        <v>50</v>
      </c>
      <c r="D4581" s="8">
        <v>3670</v>
      </c>
      <c r="E4581" s="8">
        <f t="shared" si="272"/>
        <v>6116.666666666667</v>
      </c>
      <c r="F4581" s="8">
        <v>3338</v>
      </c>
      <c r="G4581" s="8">
        <v>0</v>
      </c>
      <c r="H4581" s="8">
        <v>0</v>
      </c>
      <c r="I4581" s="8">
        <v>0</v>
      </c>
      <c r="J4581" s="8">
        <v>0</v>
      </c>
      <c r="K4581" s="8">
        <v>0</v>
      </c>
      <c r="L4581" s="8">
        <v>5010</v>
      </c>
      <c r="M4581" s="8">
        <f t="shared" si="267"/>
        <v>100.2</v>
      </c>
      <c r="N4581" s="8">
        <v>17</v>
      </c>
      <c r="O4581" s="8">
        <v>6</v>
      </c>
      <c r="P4581" s="8">
        <v>1</v>
      </c>
      <c r="Q4581" s="8">
        <v>42649</v>
      </c>
      <c r="R4581" s="8">
        <f t="shared" si="270"/>
        <v>852.98</v>
      </c>
      <c r="S4581" s="5">
        <v>1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0</v>
      </c>
      <c r="AD4581" s="5">
        <v>0</v>
      </c>
      <c r="AE4581" s="8">
        <v>10881</v>
      </c>
      <c r="AF4581" s="5">
        <v>1</v>
      </c>
    </row>
    <row r="4582" spans="1:32" x14ac:dyDescent="0.25">
      <c r="A4582" s="2">
        <v>2008</v>
      </c>
      <c r="B4582" s="1" t="s">
        <v>29</v>
      </c>
      <c r="C4582" s="8">
        <v>22</v>
      </c>
      <c r="D4582" s="8">
        <v>1158</v>
      </c>
      <c r="E4582" s="8">
        <f t="shared" si="272"/>
        <v>4386.363636363636</v>
      </c>
      <c r="F4582" s="8">
        <v>1567</v>
      </c>
      <c r="G4582" s="8">
        <v>0</v>
      </c>
      <c r="H4582" s="8">
        <v>0</v>
      </c>
      <c r="I4582" s="8">
        <v>0</v>
      </c>
      <c r="J4582" s="8">
        <v>0</v>
      </c>
      <c r="K4582" s="8">
        <v>0</v>
      </c>
      <c r="L4582" s="8">
        <v>1695</v>
      </c>
      <c r="M4582" s="8">
        <f t="shared" si="267"/>
        <v>77.045454545454547</v>
      </c>
      <c r="N4582" s="8">
        <v>4</v>
      </c>
      <c r="O4582" s="8">
        <v>4</v>
      </c>
      <c r="P4582" s="8">
        <v>0</v>
      </c>
      <c r="Q4582" s="8">
        <v>17273</v>
      </c>
      <c r="R4582" s="8">
        <f t="shared" si="270"/>
        <v>785.13636363636363</v>
      </c>
      <c r="S4582" s="5">
        <v>1</v>
      </c>
      <c r="T4582" s="5">
        <v>0</v>
      </c>
      <c r="U4582" s="5">
        <v>1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0</v>
      </c>
      <c r="AD4582" s="5">
        <v>0</v>
      </c>
      <c r="AE4582" s="8">
        <v>7308</v>
      </c>
      <c r="AF4582" s="5">
        <v>1</v>
      </c>
    </row>
    <row r="4583" spans="1:32" x14ac:dyDescent="0.25">
      <c r="A4583" s="2">
        <v>2008</v>
      </c>
      <c r="B4583" s="1" t="s">
        <v>30</v>
      </c>
      <c r="C4583" s="8">
        <v>92</v>
      </c>
      <c r="D4583" s="8">
        <v>3342</v>
      </c>
      <c r="E4583" s="8">
        <f>IF(C4583&gt;0,D4583/C4583*1000/12,0)</f>
        <v>3027.1739130434785</v>
      </c>
      <c r="F4583" s="8">
        <v>3744</v>
      </c>
      <c r="G4583" s="8">
        <v>810</v>
      </c>
      <c r="H4583" s="8">
        <v>300</v>
      </c>
      <c r="I4583" s="8">
        <v>12</v>
      </c>
      <c r="J4583" s="8">
        <v>0</v>
      </c>
      <c r="K4583" s="8">
        <v>0</v>
      </c>
      <c r="L4583" s="8">
        <v>6797</v>
      </c>
      <c r="M4583" s="8">
        <f t="shared" si="267"/>
        <v>73.880434782608702</v>
      </c>
      <c r="N4583" s="8">
        <v>37</v>
      </c>
      <c r="O4583" s="8">
        <v>10</v>
      </c>
      <c r="P4583" s="8">
        <v>0</v>
      </c>
      <c r="Q4583" s="8">
        <v>18241</v>
      </c>
      <c r="R4583" s="8">
        <f t="shared" si="270"/>
        <v>198.27173913043478</v>
      </c>
      <c r="S4583" s="5">
        <v>1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1</v>
      </c>
      <c r="AA4583" s="5">
        <v>1</v>
      </c>
      <c r="AB4583" s="5">
        <v>0</v>
      </c>
      <c r="AC4583" s="5">
        <v>1</v>
      </c>
      <c r="AD4583" s="5">
        <v>0</v>
      </c>
      <c r="AE4583" s="8">
        <v>9533</v>
      </c>
      <c r="AF4583" s="5">
        <v>0</v>
      </c>
    </row>
    <row r="4584" spans="1:32" x14ac:dyDescent="0.25">
      <c r="A4584" s="2">
        <v>2008</v>
      </c>
      <c r="B4584" s="1" t="s">
        <v>30</v>
      </c>
      <c r="C4584" s="8">
        <v>15</v>
      </c>
      <c r="D4584" s="8">
        <v>450</v>
      </c>
      <c r="E4584" s="8">
        <f t="shared" ref="E4584:E4598" si="273">IF(C4584&gt;0,D4584/C4584*1000/12,0)</f>
        <v>2500</v>
      </c>
      <c r="F4584" s="8">
        <v>2404</v>
      </c>
      <c r="G4584" s="8">
        <v>63</v>
      </c>
      <c r="H4584" s="8">
        <v>24</v>
      </c>
      <c r="I4584" s="8">
        <v>0</v>
      </c>
      <c r="J4584" s="8">
        <v>0</v>
      </c>
      <c r="K4584" s="8">
        <v>0</v>
      </c>
      <c r="L4584" s="8">
        <v>2597</v>
      </c>
      <c r="M4584" s="8">
        <f t="shared" si="267"/>
        <v>173.13333333333333</v>
      </c>
      <c r="N4584" s="8">
        <v>18</v>
      </c>
      <c r="O4584" s="8">
        <v>4</v>
      </c>
      <c r="P4584" s="8">
        <v>0</v>
      </c>
      <c r="Q4584" s="8">
        <v>9479</v>
      </c>
      <c r="R4584" s="8">
        <f t="shared" si="270"/>
        <v>631.93333333333328</v>
      </c>
      <c r="S4584" s="5">
        <v>1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1</v>
      </c>
      <c r="AA4584" s="5">
        <v>0</v>
      </c>
      <c r="AB4584" s="5">
        <v>0</v>
      </c>
      <c r="AC4584" s="5">
        <v>1</v>
      </c>
      <c r="AD4584" s="5">
        <v>0</v>
      </c>
      <c r="AE4584" s="8">
        <v>612</v>
      </c>
      <c r="AF4584" s="5">
        <v>0</v>
      </c>
    </row>
    <row r="4585" spans="1:32" x14ac:dyDescent="0.25">
      <c r="A4585" s="2">
        <v>2008</v>
      </c>
      <c r="B4585" s="1" t="s">
        <v>29</v>
      </c>
      <c r="C4585" s="8">
        <v>1</v>
      </c>
      <c r="D4585" s="8">
        <v>64</v>
      </c>
      <c r="E4585" s="8">
        <f t="shared" si="273"/>
        <v>5333.333333333333</v>
      </c>
      <c r="F4585" s="8">
        <v>340</v>
      </c>
      <c r="G4585" s="8">
        <v>0</v>
      </c>
      <c r="H4585" s="8">
        <v>0</v>
      </c>
      <c r="I4585" s="8">
        <v>0</v>
      </c>
      <c r="J4585" s="8">
        <v>0</v>
      </c>
      <c r="K4585" s="8">
        <v>0</v>
      </c>
      <c r="L4585" s="8">
        <v>903</v>
      </c>
      <c r="M4585" s="8">
        <f t="shared" si="267"/>
        <v>903</v>
      </c>
      <c r="N4585" s="8">
        <v>3</v>
      </c>
      <c r="O4585" s="8">
        <v>1</v>
      </c>
      <c r="P4585" s="8">
        <v>0</v>
      </c>
      <c r="Q4585" s="8">
        <v>898</v>
      </c>
      <c r="R4585" s="8">
        <f t="shared" si="270"/>
        <v>898</v>
      </c>
      <c r="S4585" s="5">
        <v>1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0</v>
      </c>
      <c r="AD4585" s="5">
        <v>0</v>
      </c>
      <c r="AE4585" s="8">
        <v>100</v>
      </c>
      <c r="AF4585" s="5">
        <v>1</v>
      </c>
    </row>
    <row r="4586" spans="1:32" x14ac:dyDescent="0.25">
      <c r="A4586" s="2">
        <v>2008</v>
      </c>
      <c r="B4586" s="1" t="s">
        <v>30</v>
      </c>
      <c r="C4586" s="8">
        <v>3</v>
      </c>
      <c r="D4586" s="8">
        <v>87</v>
      </c>
      <c r="E4586" s="8">
        <f t="shared" si="273"/>
        <v>2416.6666666666665</v>
      </c>
      <c r="F4586" s="8">
        <v>1535</v>
      </c>
      <c r="G4586" s="8">
        <v>15</v>
      </c>
      <c r="H4586" s="8">
        <v>7</v>
      </c>
      <c r="I4586" s="8">
        <v>0</v>
      </c>
      <c r="J4586" s="8">
        <v>0</v>
      </c>
      <c r="K4586" s="8">
        <v>0</v>
      </c>
      <c r="L4586" s="8">
        <v>306</v>
      </c>
      <c r="M4586" s="8">
        <f t="shared" si="267"/>
        <v>102</v>
      </c>
      <c r="N4586" s="8">
        <v>1</v>
      </c>
      <c r="O4586" s="8">
        <v>0</v>
      </c>
      <c r="P4586" s="8">
        <v>0</v>
      </c>
      <c r="Q4586" s="8">
        <v>3219</v>
      </c>
      <c r="R4586" s="8">
        <f t="shared" si="270"/>
        <v>1073</v>
      </c>
      <c r="S4586" s="5">
        <v>0</v>
      </c>
      <c r="T4586" s="5">
        <v>0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  <c r="Z4586" s="5">
        <v>1</v>
      </c>
      <c r="AA4586" s="5">
        <v>0</v>
      </c>
      <c r="AB4586" s="5">
        <v>0</v>
      </c>
      <c r="AC4586" s="5">
        <v>1</v>
      </c>
      <c r="AD4586" s="5">
        <v>0</v>
      </c>
      <c r="AE4586" s="8">
        <v>138</v>
      </c>
      <c r="AF4586" s="5">
        <v>0</v>
      </c>
    </row>
    <row r="4587" spans="1:32" x14ac:dyDescent="0.25">
      <c r="A4587" s="2">
        <v>2008</v>
      </c>
      <c r="B4587" s="1" t="s">
        <v>30</v>
      </c>
      <c r="C4587" s="8">
        <v>8</v>
      </c>
      <c r="D4587" s="8">
        <v>275</v>
      </c>
      <c r="E4587" s="8">
        <f t="shared" si="273"/>
        <v>2864.5833333333335</v>
      </c>
      <c r="F4587" s="8">
        <v>3235</v>
      </c>
      <c r="G4587" s="8">
        <v>24</v>
      </c>
      <c r="H4587" s="8">
        <v>17</v>
      </c>
      <c r="I4587" s="8">
        <v>2</v>
      </c>
      <c r="J4587" s="8">
        <v>0</v>
      </c>
      <c r="K4587" s="8">
        <v>0</v>
      </c>
      <c r="L4587" s="8">
        <v>2859</v>
      </c>
      <c r="M4587" s="8">
        <f t="shared" ref="M4587:M4650" si="274">IF(C4587&gt;0,L4587/C4587,0)</f>
        <v>357.375</v>
      </c>
      <c r="N4587" s="8">
        <v>12</v>
      </c>
      <c r="O4587" s="8">
        <v>1</v>
      </c>
      <c r="P4587" s="8">
        <v>0</v>
      </c>
      <c r="Q4587" s="8">
        <v>8879</v>
      </c>
      <c r="R4587" s="8">
        <f t="shared" si="270"/>
        <v>1109.875</v>
      </c>
      <c r="S4587" s="5">
        <v>1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1</v>
      </c>
      <c r="AA4587" s="5">
        <v>1</v>
      </c>
      <c r="AB4587" s="5">
        <v>0</v>
      </c>
      <c r="AC4587" s="5">
        <v>1</v>
      </c>
      <c r="AD4587" s="5">
        <v>0</v>
      </c>
      <c r="AE4587" s="8">
        <v>588</v>
      </c>
      <c r="AF4587" s="5">
        <v>0</v>
      </c>
    </row>
    <row r="4588" spans="1:32" x14ac:dyDescent="0.25">
      <c r="A4588" s="2">
        <v>2008</v>
      </c>
      <c r="B4588" s="1" t="s">
        <v>30</v>
      </c>
      <c r="C4588" s="8">
        <v>6</v>
      </c>
      <c r="D4588" s="8">
        <v>216</v>
      </c>
      <c r="E4588" s="8">
        <f t="shared" si="273"/>
        <v>3000</v>
      </c>
      <c r="F4588" s="8">
        <v>3666</v>
      </c>
      <c r="G4588" s="8">
        <v>0</v>
      </c>
      <c r="H4588" s="8">
        <v>0</v>
      </c>
      <c r="I4588" s="8">
        <v>0</v>
      </c>
      <c r="J4588" s="8">
        <v>0</v>
      </c>
      <c r="K4588" s="8">
        <v>0</v>
      </c>
      <c r="L4588" s="8">
        <v>7261</v>
      </c>
      <c r="M4588" s="8">
        <f t="shared" si="274"/>
        <v>1210.1666666666667</v>
      </c>
      <c r="N4588" s="8">
        <v>14</v>
      </c>
      <c r="O4588" s="8">
        <v>5</v>
      </c>
      <c r="P4588" s="8">
        <v>1</v>
      </c>
      <c r="Q4588" s="8">
        <v>7861</v>
      </c>
      <c r="R4588" s="8">
        <f t="shared" si="270"/>
        <v>1310.1666666666667</v>
      </c>
      <c r="S4588" s="5">
        <v>1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1</v>
      </c>
      <c r="Z4588" s="5">
        <v>0</v>
      </c>
      <c r="AA4588" s="5">
        <v>0</v>
      </c>
      <c r="AB4588" s="5">
        <v>0</v>
      </c>
      <c r="AC4588" s="5">
        <v>0</v>
      </c>
      <c r="AD4588" s="5">
        <v>0</v>
      </c>
      <c r="AE4588" s="8">
        <v>2702</v>
      </c>
      <c r="AF4588" s="5">
        <v>1</v>
      </c>
    </row>
    <row r="4589" spans="1:32" x14ac:dyDescent="0.25">
      <c r="A4589" s="2">
        <v>2008</v>
      </c>
      <c r="B4589" s="1" t="s">
        <v>30</v>
      </c>
      <c r="C4589" s="8">
        <v>7</v>
      </c>
      <c r="D4589" s="8">
        <v>203</v>
      </c>
      <c r="E4589" s="8">
        <f t="shared" si="273"/>
        <v>2416.6666666666665</v>
      </c>
      <c r="F4589" s="8">
        <v>2852</v>
      </c>
      <c r="G4589" s="8">
        <v>5</v>
      </c>
      <c r="H4589" s="8">
        <v>1</v>
      </c>
      <c r="I4589" s="8">
        <v>16</v>
      </c>
      <c r="J4589" s="8">
        <v>0</v>
      </c>
      <c r="K4589" s="8">
        <v>0</v>
      </c>
      <c r="L4589" s="8">
        <v>1810</v>
      </c>
      <c r="M4589" s="8">
        <f t="shared" si="274"/>
        <v>258.57142857142856</v>
      </c>
      <c r="N4589" s="8">
        <v>11</v>
      </c>
      <c r="O4589" s="8">
        <v>4</v>
      </c>
      <c r="P4589" s="8">
        <v>0</v>
      </c>
      <c r="Q4589" s="8">
        <v>5095</v>
      </c>
      <c r="R4589" s="8">
        <f t="shared" si="270"/>
        <v>727.85714285714289</v>
      </c>
      <c r="S4589" s="5">
        <v>1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1</v>
      </c>
      <c r="Z4589" s="5">
        <v>1</v>
      </c>
      <c r="AA4589" s="5">
        <v>1</v>
      </c>
      <c r="AB4589" s="5">
        <v>0</v>
      </c>
      <c r="AC4589" s="5">
        <v>1</v>
      </c>
      <c r="AD4589" s="5">
        <v>0</v>
      </c>
      <c r="AE4589" s="8">
        <v>849</v>
      </c>
      <c r="AF4589" s="5">
        <v>0</v>
      </c>
    </row>
    <row r="4590" spans="1:32" x14ac:dyDescent="0.25">
      <c r="A4590" s="2">
        <v>2008</v>
      </c>
      <c r="B4590" s="1" t="s">
        <v>30</v>
      </c>
      <c r="C4590" s="8">
        <v>21</v>
      </c>
      <c r="D4590" s="8">
        <v>766</v>
      </c>
      <c r="E4590" s="8">
        <f t="shared" si="273"/>
        <v>3039.6825396825393</v>
      </c>
      <c r="F4590" s="8">
        <v>3999</v>
      </c>
      <c r="G4590" s="8">
        <v>92</v>
      </c>
      <c r="H4590" s="8">
        <v>37</v>
      </c>
      <c r="I4590" s="8">
        <v>0</v>
      </c>
      <c r="J4590" s="8">
        <v>0</v>
      </c>
      <c r="K4590" s="8">
        <v>0</v>
      </c>
      <c r="L4590" s="8">
        <v>1102</v>
      </c>
      <c r="M4590" s="8">
        <f t="shared" si="274"/>
        <v>52.476190476190474</v>
      </c>
      <c r="N4590" s="8">
        <v>6</v>
      </c>
      <c r="O4590" s="8">
        <v>2</v>
      </c>
      <c r="P4590" s="8">
        <v>1</v>
      </c>
      <c r="Q4590" s="8">
        <v>4608</v>
      </c>
      <c r="R4590" s="8">
        <f t="shared" si="270"/>
        <v>219.42857142857142</v>
      </c>
      <c r="S4590" s="5">
        <v>1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1</v>
      </c>
      <c r="AA4590" s="5">
        <v>0</v>
      </c>
      <c r="AB4590" s="5">
        <v>0</v>
      </c>
      <c r="AC4590" s="5">
        <v>1</v>
      </c>
      <c r="AD4590" s="5">
        <v>0</v>
      </c>
      <c r="AE4590" s="8">
        <v>1657</v>
      </c>
      <c r="AF4590" s="5">
        <v>0</v>
      </c>
    </row>
    <row r="4591" spans="1:32" x14ac:dyDescent="0.25">
      <c r="A4591" s="2">
        <v>2008</v>
      </c>
      <c r="B4591" s="1" t="s">
        <v>30</v>
      </c>
      <c r="C4591" s="8">
        <v>9</v>
      </c>
      <c r="D4591" s="8">
        <v>409</v>
      </c>
      <c r="E4591" s="8">
        <f t="shared" si="273"/>
        <v>3787.037037037037</v>
      </c>
      <c r="F4591" s="8">
        <v>2289</v>
      </c>
      <c r="G4591" s="8">
        <v>31</v>
      </c>
      <c r="H4591" s="8">
        <v>11</v>
      </c>
      <c r="I4591" s="8">
        <v>0</v>
      </c>
      <c r="J4591" s="8">
        <v>0</v>
      </c>
      <c r="K4591" s="8">
        <v>0</v>
      </c>
      <c r="L4591" s="8">
        <v>2141</v>
      </c>
      <c r="M4591" s="8">
        <f t="shared" si="274"/>
        <v>237.88888888888889</v>
      </c>
      <c r="N4591" s="8">
        <v>7</v>
      </c>
      <c r="O4591" s="8">
        <v>2</v>
      </c>
      <c r="P4591" s="8">
        <v>1</v>
      </c>
      <c r="Q4591" s="8">
        <v>7761</v>
      </c>
      <c r="R4591" s="8">
        <f t="shared" si="270"/>
        <v>862.33333333333337</v>
      </c>
      <c r="S4591" s="5">
        <v>1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1</v>
      </c>
      <c r="AA4591" s="5">
        <v>0</v>
      </c>
      <c r="AB4591" s="5">
        <v>0</v>
      </c>
      <c r="AC4591" s="5">
        <v>1</v>
      </c>
      <c r="AD4591" s="5">
        <v>0</v>
      </c>
      <c r="AE4591" s="8">
        <v>723</v>
      </c>
      <c r="AF4591" s="5">
        <v>0</v>
      </c>
    </row>
    <row r="4592" spans="1:32" x14ac:dyDescent="0.25">
      <c r="A4592" s="2">
        <v>2008</v>
      </c>
      <c r="B4592" s="1" t="s">
        <v>30</v>
      </c>
      <c r="C4592" s="8">
        <v>76</v>
      </c>
      <c r="D4592" s="8">
        <v>3765</v>
      </c>
      <c r="E4592" s="8">
        <f t="shared" si="273"/>
        <v>4128.2894736842109</v>
      </c>
      <c r="F4592" s="8">
        <v>5235</v>
      </c>
      <c r="G4592" s="8">
        <v>625</v>
      </c>
      <c r="H4592" s="8">
        <v>350</v>
      </c>
      <c r="I4592" s="8">
        <v>23</v>
      </c>
      <c r="J4592" s="8">
        <v>0</v>
      </c>
      <c r="K4592" s="8">
        <v>0</v>
      </c>
      <c r="L4592" s="8">
        <v>4439</v>
      </c>
      <c r="M4592" s="8">
        <f t="shared" si="274"/>
        <v>58.407894736842103</v>
      </c>
      <c r="N4592" s="8">
        <v>18</v>
      </c>
      <c r="O4592" s="8">
        <v>4</v>
      </c>
      <c r="P4592" s="8">
        <v>1</v>
      </c>
      <c r="Q4592" s="8">
        <v>29233</v>
      </c>
      <c r="R4592" s="8">
        <f t="shared" si="270"/>
        <v>384.64473684210526</v>
      </c>
      <c r="S4592" s="5">
        <v>1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1</v>
      </c>
      <c r="AA4592" s="5">
        <v>1</v>
      </c>
      <c r="AB4592" s="5">
        <v>0</v>
      </c>
      <c r="AC4592" s="5">
        <v>1</v>
      </c>
      <c r="AD4592" s="5">
        <v>0</v>
      </c>
      <c r="AE4592" s="8">
        <v>7362</v>
      </c>
      <c r="AF4592" s="5">
        <v>1</v>
      </c>
    </row>
    <row r="4593" spans="1:32" x14ac:dyDescent="0.25">
      <c r="A4593" s="2">
        <v>2008</v>
      </c>
      <c r="B4593" s="1" t="s">
        <v>30</v>
      </c>
      <c r="C4593" s="8">
        <v>6</v>
      </c>
      <c r="D4593" s="8">
        <v>186</v>
      </c>
      <c r="E4593" s="8">
        <f t="shared" si="273"/>
        <v>2583.3333333333335</v>
      </c>
      <c r="F4593" s="8">
        <v>3879</v>
      </c>
      <c r="G4593" s="8">
        <v>14</v>
      </c>
      <c r="H4593" s="8">
        <v>10</v>
      </c>
      <c r="I4593" s="8">
        <v>0</v>
      </c>
      <c r="J4593" s="8">
        <v>0</v>
      </c>
      <c r="K4593" s="8">
        <v>0</v>
      </c>
      <c r="L4593" s="8">
        <v>1842</v>
      </c>
      <c r="M4593" s="8">
        <f t="shared" si="274"/>
        <v>307</v>
      </c>
      <c r="N4593" s="8">
        <v>7</v>
      </c>
      <c r="O4593" s="8">
        <v>2</v>
      </c>
      <c r="P4593" s="8">
        <v>1</v>
      </c>
      <c r="Q4593" s="8">
        <v>18215</v>
      </c>
      <c r="R4593" s="8">
        <f t="shared" si="270"/>
        <v>3035.8333333333335</v>
      </c>
      <c r="S4593" s="5">
        <v>1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1</v>
      </c>
      <c r="AA4593" s="5">
        <v>0</v>
      </c>
      <c r="AB4593" s="5">
        <v>0</v>
      </c>
      <c r="AC4593" s="5">
        <v>1</v>
      </c>
      <c r="AD4593" s="5">
        <v>0</v>
      </c>
      <c r="AE4593" s="8">
        <v>434</v>
      </c>
      <c r="AF4593" s="5">
        <v>0</v>
      </c>
    </row>
    <row r="4594" spans="1:32" x14ac:dyDescent="0.25">
      <c r="A4594" s="2">
        <v>2008</v>
      </c>
      <c r="B4594" s="1" t="s">
        <v>30</v>
      </c>
      <c r="C4594" s="8">
        <v>18</v>
      </c>
      <c r="D4594" s="8">
        <v>677</v>
      </c>
      <c r="E4594" s="8">
        <f t="shared" si="273"/>
        <v>3134.2592592592596</v>
      </c>
      <c r="F4594" s="8">
        <v>3483</v>
      </c>
      <c r="G4594" s="8">
        <v>120</v>
      </c>
      <c r="H4594" s="8">
        <v>83</v>
      </c>
      <c r="I4594" s="8">
        <v>0</v>
      </c>
      <c r="J4594" s="8">
        <v>0</v>
      </c>
      <c r="K4594" s="8">
        <v>0</v>
      </c>
      <c r="L4594" s="8">
        <v>6423</v>
      </c>
      <c r="M4594" s="8">
        <f t="shared" si="274"/>
        <v>356.83333333333331</v>
      </c>
      <c r="N4594" s="8">
        <v>16</v>
      </c>
      <c r="O4594" s="8">
        <v>2</v>
      </c>
      <c r="P4594" s="8">
        <v>0</v>
      </c>
      <c r="Q4594" s="8">
        <v>12679</v>
      </c>
      <c r="R4594" s="8">
        <f t="shared" si="270"/>
        <v>704.38888888888891</v>
      </c>
      <c r="S4594" s="5">
        <v>1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1</v>
      </c>
      <c r="AA4594" s="5">
        <v>0</v>
      </c>
      <c r="AB4594" s="5">
        <v>0</v>
      </c>
      <c r="AC4594" s="5">
        <v>1</v>
      </c>
      <c r="AD4594" s="5">
        <v>0</v>
      </c>
      <c r="AE4594" s="8">
        <v>1195</v>
      </c>
      <c r="AF4594" s="5">
        <v>0</v>
      </c>
    </row>
    <row r="4595" spans="1:32" x14ac:dyDescent="0.25">
      <c r="A4595" s="2">
        <v>2008</v>
      </c>
      <c r="B4595" s="1" t="s">
        <v>30</v>
      </c>
      <c r="C4595" s="8">
        <v>7</v>
      </c>
      <c r="D4595" s="8">
        <v>206</v>
      </c>
      <c r="E4595" s="8">
        <f t="shared" si="273"/>
        <v>2452.3809523809523</v>
      </c>
      <c r="F4595" s="8">
        <v>1659</v>
      </c>
      <c r="G4595" s="8">
        <v>9</v>
      </c>
      <c r="H4595" s="8">
        <v>3</v>
      </c>
      <c r="I4595" s="8">
        <v>0</v>
      </c>
      <c r="J4595" s="8">
        <v>0</v>
      </c>
      <c r="K4595" s="8">
        <v>0</v>
      </c>
      <c r="L4595" s="8">
        <v>839</v>
      </c>
      <c r="M4595" s="8">
        <f t="shared" si="274"/>
        <v>119.85714285714286</v>
      </c>
      <c r="N4595" s="8">
        <v>5</v>
      </c>
      <c r="O4595" s="8">
        <v>1</v>
      </c>
      <c r="P4595" s="8">
        <v>0</v>
      </c>
      <c r="Q4595" s="8">
        <v>3244</v>
      </c>
      <c r="R4595" s="8">
        <f t="shared" si="270"/>
        <v>463.42857142857144</v>
      </c>
      <c r="S4595" s="5">
        <v>1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1</v>
      </c>
      <c r="AA4595" s="5">
        <v>0</v>
      </c>
      <c r="AB4595" s="5">
        <v>0</v>
      </c>
      <c r="AC4595" s="5">
        <v>1</v>
      </c>
      <c r="AD4595" s="5">
        <v>0</v>
      </c>
      <c r="AE4595" s="8">
        <v>452</v>
      </c>
      <c r="AF4595" s="5">
        <v>0</v>
      </c>
    </row>
    <row r="4596" spans="1:32" x14ac:dyDescent="0.25">
      <c r="A4596" s="2">
        <v>2008</v>
      </c>
      <c r="B4596" s="1" t="s">
        <v>30</v>
      </c>
      <c r="C4596" s="8">
        <v>12</v>
      </c>
      <c r="D4596" s="8">
        <v>737</v>
      </c>
      <c r="E4596" s="8">
        <f t="shared" si="273"/>
        <v>5118.0555555555557</v>
      </c>
      <c r="F4596" s="8">
        <v>2795</v>
      </c>
      <c r="G4596" s="8">
        <v>9</v>
      </c>
      <c r="H4596" s="8">
        <v>0</v>
      </c>
      <c r="I4596" s="8">
        <v>17</v>
      </c>
      <c r="J4596" s="8">
        <v>0</v>
      </c>
      <c r="K4596" s="8">
        <v>0</v>
      </c>
      <c r="L4596" s="8">
        <v>2385</v>
      </c>
      <c r="M4596" s="8">
        <f t="shared" si="274"/>
        <v>198.75</v>
      </c>
      <c r="N4596" s="8">
        <v>5</v>
      </c>
      <c r="O4596" s="8">
        <v>2</v>
      </c>
      <c r="P4596" s="8">
        <v>0</v>
      </c>
      <c r="Q4596" s="8">
        <v>6613</v>
      </c>
      <c r="R4596" s="8">
        <f t="shared" si="270"/>
        <v>551.08333333333337</v>
      </c>
      <c r="S4596" s="5">
        <v>1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1</v>
      </c>
      <c r="AA4596" s="5">
        <v>1</v>
      </c>
      <c r="AB4596" s="5">
        <v>0</v>
      </c>
      <c r="AC4596" s="5">
        <v>0</v>
      </c>
      <c r="AD4596" s="5">
        <v>0</v>
      </c>
      <c r="AE4596" s="8">
        <v>1307</v>
      </c>
      <c r="AF4596" s="5">
        <v>0</v>
      </c>
    </row>
    <row r="4597" spans="1:32" x14ac:dyDescent="0.25">
      <c r="A4597" s="2">
        <v>2008</v>
      </c>
      <c r="B4597" s="1" t="s">
        <v>30</v>
      </c>
      <c r="C4597" s="8">
        <v>4</v>
      </c>
      <c r="D4597" s="8">
        <v>110</v>
      </c>
      <c r="E4597" s="8">
        <f>IF(C4597&gt;0,D4597/C4597*1000/12,0)</f>
        <v>2291.6666666666665</v>
      </c>
      <c r="F4597" s="8">
        <v>75</v>
      </c>
      <c r="G4597" s="8">
        <v>11</v>
      </c>
      <c r="H4597" s="8">
        <v>3</v>
      </c>
      <c r="I4597" s="8">
        <v>0</v>
      </c>
      <c r="J4597" s="8">
        <v>0</v>
      </c>
      <c r="K4597" s="8">
        <v>0</v>
      </c>
      <c r="L4597" s="8">
        <v>775</v>
      </c>
      <c r="M4597" s="8">
        <f t="shared" si="274"/>
        <v>193.75</v>
      </c>
      <c r="N4597" s="8">
        <v>2</v>
      </c>
      <c r="O4597" s="8">
        <v>0</v>
      </c>
      <c r="P4597" s="8">
        <v>0</v>
      </c>
      <c r="Q4597" s="8">
        <v>298</v>
      </c>
      <c r="R4597" s="8">
        <f t="shared" si="270"/>
        <v>74.5</v>
      </c>
      <c r="S4597" s="5">
        <v>1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1</v>
      </c>
      <c r="AA4597" s="5">
        <v>0</v>
      </c>
      <c r="AB4597" s="5">
        <v>0</v>
      </c>
      <c r="AC4597" s="5">
        <v>1</v>
      </c>
      <c r="AD4597" s="5">
        <v>0</v>
      </c>
      <c r="AE4597" s="8">
        <v>156</v>
      </c>
      <c r="AF4597" s="5">
        <v>1</v>
      </c>
    </row>
    <row r="4598" spans="1:32" x14ac:dyDescent="0.25">
      <c r="A4598" s="2">
        <v>2008</v>
      </c>
      <c r="B4598" s="1" t="s">
        <v>30</v>
      </c>
      <c r="C4598" s="8">
        <v>5</v>
      </c>
      <c r="D4598" s="8">
        <v>241</v>
      </c>
      <c r="E4598" s="8">
        <f t="shared" si="273"/>
        <v>4016.6666666666665</v>
      </c>
      <c r="F4598" s="8">
        <v>540</v>
      </c>
      <c r="G4598" s="8">
        <v>42</v>
      </c>
      <c r="H4598" s="8">
        <v>12</v>
      </c>
      <c r="I4598" s="8">
        <v>62</v>
      </c>
      <c r="J4598" s="8">
        <v>0</v>
      </c>
      <c r="K4598" s="8">
        <v>0</v>
      </c>
      <c r="L4598" s="8">
        <v>1120</v>
      </c>
      <c r="M4598" s="8">
        <f t="shared" si="274"/>
        <v>224</v>
      </c>
      <c r="N4598" s="8">
        <v>3</v>
      </c>
      <c r="O4598" s="8">
        <v>0</v>
      </c>
      <c r="P4598" s="8">
        <v>0</v>
      </c>
      <c r="Q4598" s="8">
        <v>10495</v>
      </c>
      <c r="R4598" s="8">
        <f t="shared" si="270"/>
        <v>2099</v>
      </c>
      <c r="S4598" s="5">
        <v>1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1</v>
      </c>
      <c r="Z4598" s="5">
        <v>1</v>
      </c>
      <c r="AA4598" s="5">
        <v>1</v>
      </c>
      <c r="AB4598" s="5">
        <v>0</v>
      </c>
      <c r="AC4598" s="5">
        <v>1</v>
      </c>
      <c r="AD4598" s="5">
        <v>0</v>
      </c>
      <c r="AE4598" s="8">
        <v>2842</v>
      </c>
      <c r="AF4598" s="5">
        <v>1</v>
      </c>
    </row>
    <row r="4599" spans="1:32" x14ac:dyDescent="0.25">
      <c r="A4599" s="2">
        <v>2008</v>
      </c>
      <c r="B4599" s="1" t="s">
        <v>30</v>
      </c>
      <c r="C4599" s="8">
        <v>24</v>
      </c>
      <c r="D4599" s="8">
        <v>973</v>
      </c>
      <c r="E4599" s="8">
        <f>IF(C4599&gt;0,D4599/C4599*1000/12,0)</f>
        <v>3378.4722222222222</v>
      </c>
      <c r="F4599" s="8">
        <v>2829</v>
      </c>
      <c r="G4599" s="8">
        <v>236</v>
      </c>
      <c r="H4599" s="8">
        <v>100</v>
      </c>
      <c r="I4599" s="8">
        <v>0</v>
      </c>
      <c r="J4599" s="8">
        <v>0</v>
      </c>
      <c r="K4599" s="8">
        <v>0</v>
      </c>
      <c r="L4599" s="8">
        <v>1822</v>
      </c>
      <c r="M4599" s="8">
        <f t="shared" si="274"/>
        <v>75.916666666666671</v>
      </c>
      <c r="N4599" s="8">
        <v>7</v>
      </c>
      <c r="O4599" s="8">
        <v>0</v>
      </c>
      <c r="P4599" s="8">
        <v>0</v>
      </c>
      <c r="Q4599" s="8">
        <v>21736</v>
      </c>
      <c r="R4599" s="8">
        <f t="shared" si="270"/>
        <v>905.66666666666663</v>
      </c>
      <c r="S4599" s="5">
        <v>1</v>
      </c>
      <c r="T4599" s="5">
        <v>0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  <c r="Z4599" s="5">
        <v>1</v>
      </c>
      <c r="AA4599" s="5">
        <v>0</v>
      </c>
      <c r="AB4599" s="5">
        <v>0</v>
      </c>
      <c r="AC4599" s="5">
        <v>1</v>
      </c>
      <c r="AD4599" s="5">
        <v>0</v>
      </c>
      <c r="AE4599" s="8">
        <v>3812</v>
      </c>
      <c r="AF4599" s="5">
        <v>0</v>
      </c>
    </row>
    <row r="4600" spans="1:32" x14ac:dyDescent="0.25">
      <c r="A4600" s="2">
        <v>2008</v>
      </c>
      <c r="B4600" s="1" t="s">
        <v>30</v>
      </c>
      <c r="C4600" s="8">
        <v>34</v>
      </c>
      <c r="D4600" s="8">
        <v>1951</v>
      </c>
      <c r="E4600" s="8">
        <f t="shared" ref="E4600:E4608" si="275">IF(C4600&gt;0,D4600/C4600*1000/12,0)</f>
        <v>4781.8627450980393</v>
      </c>
      <c r="F4600" s="8">
        <v>1058</v>
      </c>
      <c r="G4600" s="8">
        <v>161</v>
      </c>
      <c r="H4600" s="8">
        <v>75</v>
      </c>
      <c r="I4600" s="8">
        <v>66</v>
      </c>
      <c r="J4600" s="8">
        <v>0</v>
      </c>
      <c r="K4600" s="8">
        <v>0</v>
      </c>
      <c r="L4600" s="8">
        <v>2299</v>
      </c>
      <c r="M4600" s="8">
        <f t="shared" si="274"/>
        <v>67.617647058823536</v>
      </c>
      <c r="N4600" s="8">
        <v>8</v>
      </c>
      <c r="O4600" s="8">
        <v>2</v>
      </c>
      <c r="P4600" s="8">
        <v>1</v>
      </c>
      <c r="Q4600" s="8">
        <v>6078</v>
      </c>
      <c r="R4600" s="8">
        <f t="shared" si="270"/>
        <v>178.76470588235293</v>
      </c>
      <c r="S4600" s="5">
        <v>1</v>
      </c>
      <c r="T4600" s="5">
        <v>0</v>
      </c>
      <c r="U4600" s="5">
        <v>1</v>
      </c>
      <c r="V4600" s="5">
        <v>0</v>
      </c>
      <c r="W4600" s="5">
        <v>0</v>
      </c>
      <c r="X4600" s="5">
        <v>0</v>
      </c>
      <c r="Y4600" s="5">
        <v>0</v>
      </c>
      <c r="Z4600" s="5">
        <v>1</v>
      </c>
      <c r="AA4600" s="5">
        <v>1</v>
      </c>
      <c r="AB4600" s="5">
        <v>0</v>
      </c>
      <c r="AC4600" s="5">
        <v>1</v>
      </c>
      <c r="AD4600" s="5">
        <v>0</v>
      </c>
      <c r="AE4600" s="8">
        <v>3920</v>
      </c>
      <c r="AF4600" s="5">
        <v>0</v>
      </c>
    </row>
    <row r="4601" spans="1:32" x14ac:dyDescent="0.25">
      <c r="A4601" s="2">
        <v>2008</v>
      </c>
      <c r="B4601" s="1" t="s">
        <v>30</v>
      </c>
      <c r="C4601" s="8">
        <v>9</v>
      </c>
      <c r="D4601" s="8">
        <v>265</v>
      </c>
      <c r="E4601" s="8">
        <f t="shared" si="275"/>
        <v>2453.7037037037035</v>
      </c>
      <c r="F4601" s="8">
        <v>1147</v>
      </c>
      <c r="G4601" s="8">
        <v>39</v>
      </c>
      <c r="H4601" s="8">
        <v>24</v>
      </c>
      <c r="I4601" s="8">
        <v>9</v>
      </c>
      <c r="J4601" s="8">
        <v>0</v>
      </c>
      <c r="K4601" s="8">
        <v>0</v>
      </c>
      <c r="L4601" s="8">
        <v>200</v>
      </c>
      <c r="M4601" s="8">
        <f t="shared" si="274"/>
        <v>22.222222222222221</v>
      </c>
      <c r="N4601" s="8">
        <v>0</v>
      </c>
      <c r="O4601" s="8">
        <v>1</v>
      </c>
      <c r="P4601" s="8">
        <v>0</v>
      </c>
      <c r="Q4601" s="8">
        <v>7627</v>
      </c>
      <c r="R4601" s="8">
        <f t="shared" si="270"/>
        <v>847.44444444444446</v>
      </c>
      <c r="S4601" s="5">
        <v>1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1</v>
      </c>
      <c r="AA4601" s="5">
        <v>1</v>
      </c>
      <c r="AB4601" s="5">
        <v>0</v>
      </c>
      <c r="AC4601" s="5">
        <v>1</v>
      </c>
      <c r="AD4601" s="5">
        <v>0</v>
      </c>
      <c r="AE4601" s="8">
        <v>1355</v>
      </c>
      <c r="AF4601" s="5">
        <v>0</v>
      </c>
    </row>
    <row r="4602" spans="1:32" x14ac:dyDescent="0.25">
      <c r="A4602" s="2">
        <v>2008</v>
      </c>
      <c r="B4602" s="1" t="s">
        <v>30</v>
      </c>
      <c r="C4602" s="8">
        <v>43</v>
      </c>
      <c r="D4602" s="8">
        <v>1559</v>
      </c>
      <c r="E4602" s="8">
        <f t="shared" si="275"/>
        <v>3021.3178294573645</v>
      </c>
      <c r="F4602" s="8">
        <v>2344</v>
      </c>
      <c r="G4602" s="8">
        <v>130</v>
      </c>
      <c r="H4602" s="8">
        <v>93</v>
      </c>
      <c r="I4602" s="8">
        <v>0</v>
      </c>
      <c r="J4602" s="8">
        <v>0</v>
      </c>
      <c r="K4602" s="8">
        <v>0</v>
      </c>
      <c r="L4602" s="8">
        <v>3046</v>
      </c>
      <c r="M4602" s="8">
        <f t="shared" si="274"/>
        <v>70.837209302325576</v>
      </c>
      <c r="N4602" s="8">
        <v>9</v>
      </c>
      <c r="O4602" s="8">
        <v>4</v>
      </c>
      <c r="P4602" s="8">
        <v>1</v>
      </c>
      <c r="Q4602" s="8">
        <v>26544</v>
      </c>
      <c r="R4602" s="8">
        <f t="shared" si="270"/>
        <v>617.30232558139539</v>
      </c>
      <c r="S4602" s="5">
        <v>1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1</v>
      </c>
      <c r="AA4602" s="5">
        <v>0</v>
      </c>
      <c r="AB4602" s="5">
        <v>0</v>
      </c>
      <c r="AC4602" s="5">
        <v>1</v>
      </c>
      <c r="AD4602" s="5">
        <v>0</v>
      </c>
      <c r="AE4602" s="8">
        <v>3918</v>
      </c>
      <c r="AF4602" s="5">
        <v>0</v>
      </c>
    </row>
    <row r="4603" spans="1:32" x14ac:dyDescent="0.25">
      <c r="A4603" s="2">
        <v>2008</v>
      </c>
      <c r="B4603" s="1" t="s">
        <v>30</v>
      </c>
      <c r="C4603" s="8">
        <v>33</v>
      </c>
      <c r="D4603" s="8">
        <v>1761</v>
      </c>
      <c r="E4603" s="8">
        <f t="shared" si="275"/>
        <v>4446.969696969697</v>
      </c>
      <c r="F4603" s="8">
        <v>1842</v>
      </c>
      <c r="G4603" s="8">
        <v>95</v>
      </c>
      <c r="H4603" s="8">
        <v>54</v>
      </c>
      <c r="I4603" s="8">
        <v>0</v>
      </c>
      <c r="J4603" s="8">
        <v>0</v>
      </c>
      <c r="K4603" s="8">
        <v>0</v>
      </c>
      <c r="L4603" s="8">
        <v>2483</v>
      </c>
      <c r="M4603" s="8">
        <f t="shared" si="274"/>
        <v>75.242424242424249</v>
      </c>
      <c r="N4603" s="8">
        <v>0</v>
      </c>
      <c r="O4603" s="8">
        <v>4</v>
      </c>
      <c r="P4603" s="8">
        <v>1</v>
      </c>
      <c r="Q4603" s="8">
        <v>5813</v>
      </c>
      <c r="R4603" s="8">
        <f t="shared" si="270"/>
        <v>176.15151515151516</v>
      </c>
      <c r="S4603" s="5">
        <v>0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1</v>
      </c>
      <c r="AA4603" s="5">
        <v>0</v>
      </c>
      <c r="AB4603" s="5">
        <v>0</v>
      </c>
      <c r="AC4603" s="5">
        <v>1</v>
      </c>
      <c r="AD4603" s="5">
        <v>0</v>
      </c>
      <c r="AE4603" s="8">
        <v>2640</v>
      </c>
      <c r="AF4603" s="5">
        <v>1</v>
      </c>
    </row>
    <row r="4604" spans="1:32" x14ac:dyDescent="0.25">
      <c r="A4604" s="2">
        <v>2008</v>
      </c>
      <c r="B4604" s="1" t="s">
        <v>30</v>
      </c>
      <c r="C4604" s="8">
        <v>22</v>
      </c>
      <c r="D4604" s="8">
        <v>1084</v>
      </c>
      <c r="E4604" s="8">
        <f t="shared" si="275"/>
        <v>4106.060606060606</v>
      </c>
      <c r="F4604" s="8">
        <v>2825</v>
      </c>
      <c r="G4604" s="8">
        <v>190</v>
      </c>
      <c r="H4604" s="8">
        <v>84</v>
      </c>
      <c r="I4604" s="8">
        <v>6</v>
      </c>
      <c r="J4604" s="8">
        <v>0</v>
      </c>
      <c r="K4604" s="8">
        <v>0</v>
      </c>
      <c r="L4604" s="8">
        <v>2597</v>
      </c>
      <c r="M4604" s="8">
        <f t="shared" si="274"/>
        <v>118.04545454545455</v>
      </c>
      <c r="N4604" s="8">
        <v>9</v>
      </c>
      <c r="O4604" s="8">
        <v>1</v>
      </c>
      <c r="P4604" s="8">
        <v>0</v>
      </c>
      <c r="Q4604" s="8">
        <v>10140</v>
      </c>
      <c r="R4604" s="8">
        <f t="shared" si="270"/>
        <v>460.90909090909093</v>
      </c>
      <c r="S4604" s="5">
        <v>1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1</v>
      </c>
      <c r="AA4604" s="5">
        <v>1</v>
      </c>
      <c r="AB4604" s="5">
        <v>0</v>
      </c>
      <c r="AC4604" s="5">
        <v>1</v>
      </c>
      <c r="AD4604" s="5">
        <v>0</v>
      </c>
      <c r="AE4604" s="8">
        <v>3782</v>
      </c>
      <c r="AF4604" s="5">
        <v>1</v>
      </c>
    </row>
    <row r="4605" spans="1:32" x14ac:dyDescent="0.25">
      <c r="A4605" s="2">
        <v>2008</v>
      </c>
      <c r="B4605" s="1" t="s">
        <v>30</v>
      </c>
      <c r="C4605" s="8">
        <v>40</v>
      </c>
      <c r="D4605" s="8">
        <v>1688</v>
      </c>
      <c r="E4605" s="8">
        <f t="shared" si="275"/>
        <v>3516.6666666666665</v>
      </c>
      <c r="F4605" s="8">
        <v>2441</v>
      </c>
      <c r="G4605" s="8">
        <v>314</v>
      </c>
      <c r="H4605" s="8">
        <v>150</v>
      </c>
      <c r="I4605" s="8">
        <v>0</v>
      </c>
      <c r="J4605" s="8">
        <v>0</v>
      </c>
      <c r="K4605" s="8">
        <v>0</v>
      </c>
      <c r="L4605" s="8">
        <v>4612</v>
      </c>
      <c r="M4605" s="8">
        <f t="shared" si="274"/>
        <v>115.3</v>
      </c>
      <c r="N4605" s="8">
        <v>17</v>
      </c>
      <c r="O4605" s="8">
        <v>4</v>
      </c>
      <c r="P4605" s="8">
        <v>1</v>
      </c>
      <c r="Q4605" s="8">
        <v>24033</v>
      </c>
      <c r="R4605" s="8">
        <f t="shared" si="270"/>
        <v>600.82500000000005</v>
      </c>
      <c r="S4605" s="5">
        <v>1</v>
      </c>
      <c r="T4605" s="5">
        <v>0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  <c r="Z4605" s="5">
        <v>1</v>
      </c>
      <c r="AA4605" s="5">
        <v>0</v>
      </c>
      <c r="AB4605" s="5">
        <v>0</v>
      </c>
      <c r="AC4605" s="5">
        <v>1</v>
      </c>
      <c r="AD4605" s="5">
        <v>0</v>
      </c>
      <c r="AE4605" s="8">
        <v>4611</v>
      </c>
      <c r="AF4605" s="5">
        <v>1</v>
      </c>
    </row>
    <row r="4606" spans="1:32" x14ac:dyDescent="0.25">
      <c r="A4606" s="2">
        <v>2008</v>
      </c>
      <c r="B4606" s="1" t="s">
        <v>30</v>
      </c>
      <c r="C4606" s="8">
        <v>14</v>
      </c>
      <c r="D4606" s="8">
        <v>627</v>
      </c>
      <c r="E4606" s="8">
        <f t="shared" si="275"/>
        <v>3732.1428571428569</v>
      </c>
      <c r="F4606" s="54">
        <v>0</v>
      </c>
      <c r="G4606" s="8">
        <v>0</v>
      </c>
      <c r="H4606" s="8">
        <v>0</v>
      </c>
      <c r="I4606" s="8">
        <v>0</v>
      </c>
      <c r="J4606" s="8">
        <v>0</v>
      </c>
      <c r="K4606" s="8">
        <v>0</v>
      </c>
      <c r="L4606" s="8">
        <v>210</v>
      </c>
      <c r="M4606" s="8">
        <f t="shared" si="274"/>
        <v>15</v>
      </c>
      <c r="N4606" s="8">
        <v>0</v>
      </c>
      <c r="O4606" s="8">
        <v>0</v>
      </c>
      <c r="P4606" s="8">
        <v>0</v>
      </c>
      <c r="Q4606" s="8">
        <v>24827</v>
      </c>
      <c r="R4606" s="8">
        <f t="shared" si="270"/>
        <v>1773.3571428571429</v>
      </c>
      <c r="S4606" s="5">
        <v>1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0</v>
      </c>
      <c r="AD4606" s="5">
        <v>0</v>
      </c>
      <c r="AE4606" s="8">
        <v>708</v>
      </c>
      <c r="AF4606" s="5">
        <v>1</v>
      </c>
    </row>
    <row r="4607" spans="1:32" x14ac:dyDescent="0.25">
      <c r="A4607" s="2">
        <v>2008</v>
      </c>
      <c r="B4607" s="1" t="s">
        <v>30</v>
      </c>
      <c r="C4607" s="8">
        <v>8</v>
      </c>
      <c r="D4607" s="8">
        <v>407</v>
      </c>
      <c r="E4607" s="8">
        <f t="shared" si="275"/>
        <v>4239.583333333333</v>
      </c>
      <c r="F4607" s="54">
        <v>0</v>
      </c>
      <c r="G4607" s="8">
        <v>34</v>
      </c>
      <c r="H4607" s="8">
        <v>20</v>
      </c>
      <c r="I4607" s="8">
        <v>0</v>
      </c>
      <c r="J4607" s="8">
        <v>0</v>
      </c>
      <c r="K4607" s="8">
        <v>0</v>
      </c>
      <c r="L4607" s="8">
        <v>918</v>
      </c>
      <c r="M4607" s="8">
        <f t="shared" si="274"/>
        <v>114.75</v>
      </c>
      <c r="N4607" s="8">
        <v>3</v>
      </c>
      <c r="O4607" s="8">
        <v>1</v>
      </c>
      <c r="P4607" s="8">
        <v>0</v>
      </c>
      <c r="Q4607" s="8">
        <v>3883</v>
      </c>
      <c r="R4607" s="8">
        <f t="shared" si="270"/>
        <v>485.375</v>
      </c>
      <c r="S4607" s="5">
        <v>1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1</v>
      </c>
      <c r="AA4607" s="5">
        <v>0</v>
      </c>
      <c r="AB4607" s="5">
        <v>0</v>
      </c>
      <c r="AC4607" s="5">
        <v>1</v>
      </c>
      <c r="AD4607" s="5">
        <v>0</v>
      </c>
      <c r="AE4607" s="8">
        <v>542</v>
      </c>
      <c r="AF4607" s="5">
        <v>1</v>
      </c>
    </row>
    <row r="4608" spans="1:32" x14ac:dyDescent="0.25">
      <c r="A4608" s="2">
        <v>2008</v>
      </c>
      <c r="B4608" s="1" t="s">
        <v>30</v>
      </c>
      <c r="C4608" s="8">
        <v>19</v>
      </c>
      <c r="D4608" s="8">
        <v>641</v>
      </c>
      <c r="E4608" s="8">
        <f t="shared" si="275"/>
        <v>2811.4035087719299</v>
      </c>
      <c r="F4608" s="8">
        <v>1343</v>
      </c>
      <c r="G4608" s="8">
        <v>146</v>
      </c>
      <c r="H4608" s="8">
        <v>75</v>
      </c>
      <c r="I4608" s="8">
        <v>0</v>
      </c>
      <c r="J4608" s="8">
        <v>0</v>
      </c>
      <c r="K4608" s="8">
        <v>0</v>
      </c>
      <c r="L4608" s="8">
        <v>3114</v>
      </c>
      <c r="M4608" s="8">
        <f t="shared" si="274"/>
        <v>163.89473684210526</v>
      </c>
      <c r="N4608" s="8">
        <v>13</v>
      </c>
      <c r="O4608" s="8">
        <v>3</v>
      </c>
      <c r="P4608" s="8">
        <v>1</v>
      </c>
      <c r="Q4608" s="8">
        <v>5421</v>
      </c>
      <c r="R4608" s="8">
        <f t="shared" si="270"/>
        <v>285.31578947368422</v>
      </c>
      <c r="S4608" s="5">
        <v>1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1</v>
      </c>
      <c r="AA4608" s="5">
        <v>0</v>
      </c>
      <c r="AB4608" s="5">
        <v>0</v>
      </c>
      <c r="AC4608" s="5">
        <v>1</v>
      </c>
      <c r="AD4608" s="5">
        <v>0</v>
      </c>
      <c r="AE4608" s="8">
        <v>2466</v>
      </c>
      <c r="AF4608" s="5">
        <v>0</v>
      </c>
    </row>
    <row r="4609" spans="1:32" x14ac:dyDescent="0.25">
      <c r="A4609" s="2">
        <v>2008</v>
      </c>
      <c r="B4609" s="1" t="s">
        <v>31</v>
      </c>
      <c r="C4609" s="8">
        <v>131</v>
      </c>
      <c r="D4609" s="8">
        <v>10432</v>
      </c>
      <c r="E4609" s="8">
        <f>IF(C4609&gt;0,D4609/C4609*1000/12,0)</f>
        <v>6636.1323155216278</v>
      </c>
      <c r="F4609" s="8">
        <v>5260</v>
      </c>
      <c r="G4609" s="8">
        <v>1238</v>
      </c>
      <c r="H4609" s="8">
        <v>420</v>
      </c>
      <c r="I4609" s="8">
        <v>0</v>
      </c>
      <c r="J4609" s="8">
        <v>0</v>
      </c>
      <c r="K4609" s="8">
        <v>0</v>
      </c>
      <c r="L4609" s="8">
        <v>7756</v>
      </c>
      <c r="M4609" s="8">
        <f t="shared" si="274"/>
        <v>59.206106870229007</v>
      </c>
      <c r="N4609" s="8">
        <v>27</v>
      </c>
      <c r="O4609" s="8">
        <v>7</v>
      </c>
      <c r="P4609" s="8">
        <v>3</v>
      </c>
      <c r="Q4609" s="8">
        <v>56730</v>
      </c>
      <c r="R4609" s="8">
        <f t="shared" si="270"/>
        <v>433.05343511450383</v>
      </c>
      <c r="S4609" s="5">
        <v>1</v>
      </c>
      <c r="T4609" s="5">
        <v>0</v>
      </c>
      <c r="U4609" s="5">
        <v>1</v>
      </c>
      <c r="V4609" s="5">
        <v>0</v>
      </c>
      <c r="W4609" s="5">
        <v>0</v>
      </c>
      <c r="X4609" s="5">
        <v>0</v>
      </c>
      <c r="Y4609" s="5">
        <v>0</v>
      </c>
      <c r="Z4609" s="5">
        <v>1</v>
      </c>
      <c r="AA4609" s="5">
        <v>0</v>
      </c>
      <c r="AB4609" s="5">
        <v>0</v>
      </c>
      <c r="AC4609" s="5">
        <v>1</v>
      </c>
      <c r="AD4609" s="5">
        <v>0</v>
      </c>
      <c r="AE4609" s="8">
        <v>27240</v>
      </c>
      <c r="AF4609" s="5">
        <v>1</v>
      </c>
    </row>
    <row r="4610" spans="1:32" x14ac:dyDescent="0.25">
      <c r="A4610" s="2">
        <v>2008</v>
      </c>
      <c r="B4610" s="1" t="s">
        <v>30</v>
      </c>
      <c r="C4610" s="8">
        <v>117</v>
      </c>
      <c r="D4610" s="8">
        <v>7690</v>
      </c>
      <c r="E4610" s="8">
        <f t="shared" ref="E4610:E4624" si="276">IF(C4610&gt;0,D4610/C4610*1000/12,0)</f>
        <v>5477.2079772079778</v>
      </c>
      <c r="F4610" s="8">
        <v>2861</v>
      </c>
      <c r="G4610" s="8">
        <v>1171</v>
      </c>
      <c r="H4610" s="8">
        <v>425</v>
      </c>
      <c r="I4610" s="8">
        <v>0</v>
      </c>
      <c r="J4610" s="8">
        <v>0</v>
      </c>
      <c r="K4610" s="8">
        <v>0</v>
      </c>
      <c r="L4610" s="8">
        <v>8490</v>
      </c>
      <c r="M4610" s="8">
        <f t="shared" si="274"/>
        <v>72.564102564102569</v>
      </c>
      <c r="N4610" s="8">
        <v>31</v>
      </c>
      <c r="O4610" s="8">
        <v>7</v>
      </c>
      <c r="P4610" s="8">
        <v>1</v>
      </c>
      <c r="Q4610" s="8">
        <v>45760</v>
      </c>
      <c r="R4610" s="8">
        <f t="shared" si="270"/>
        <v>391.11111111111109</v>
      </c>
      <c r="S4610" s="5">
        <v>1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1</v>
      </c>
      <c r="AA4610" s="5">
        <v>0</v>
      </c>
      <c r="AB4610" s="5">
        <v>0</v>
      </c>
      <c r="AC4610" s="5">
        <v>1</v>
      </c>
      <c r="AD4610" s="5">
        <v>0</v>
      </c>
      <c r="AE4610" s="8">
        <v>17888</v>
      </c>
      <c r="AF4610" s="5">
        <v>0</v>
      </c>
    </row>
    <row r="4611" spans="1:32" x14ac:dyDescent="0.25">
      <c r="A4611" s="2">
        <v>2008</v>
      </c>
      <c r="B4611" s="1" t="s">
        <v>30</v>
      </c>
      <c r="C4611" s="8">
        <v>74</v>
      </c>
      <c r="D4611" s="8">
        <v>5936</v>
      </c>
      <c r="E4611" s="8">
        <f t="shared" si="276"/>
        <v>6684.6846846846847</v>
      </c>
      <c r="F4611" s="8">
        <v>5163</v>
      </c>
      <c r="G4611" s="8">
        <v>904</v>
      </c>
      <c r="H4611" s="8">
        <v>325</v>
      </c>
      <c r="I4611" s="8">
        <v>0</v>
      </c>
      <c r="J4611" s="8">
        <v>0</v>
      </c>
      <c r="K4611" s="8">
        <v>0</v>
      </c>
      <c r="L4611" s="8">
        <v>6821</v>
      </c>
      <c r="M4611" s="8">
        <f t="shared" si="274"/>
        <v>92.175675675675677</v>
      </c>
      <c r="N4611" s="8">
        <v>18</v>
      </c>
      <c r="O4611" s="8">
        <v>3</v>
      </c>
      <c r="P4611" s="8">
        <v>3</v>
      </c>
      <c r="Q4611" s="8">
        <v>52453</v>
      </c>
      <c r="R4611" s="8">
        <f t="shared" si="270"/>
        <v>708.82432432432438</v>
      </c>
      <c r="S4611" s="5">
        <v>1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1</v>
      </c>
      <c r="AA4611" s="5">
        <v>0</v>
      </c>
      <c r="AB4611" s="5">
        <v>0</v>
      </c>
      <c r="AC4611" s="5">
        <v>1</v>
      </c>
      <c r="AD4611" s="5">
        <v>0</v>
      </c>
      <c r="AE4611" s="8">
        <v>15202</v>
      </c>
      <c r="AF4611" s="5">
        <v>0</v>
      </c>
    </row>
    <row r="4612" spans="1:32" x14ac:dyDescent="0.25">
      <c r="A4612" s="2">
        <v>2008</v>
      </c>
      <c r="B4612" s="1" t="s">
        <v>30</v>
      </c>
      <c r="C4612" s="8">
        <v>176</v>
      </c>
      <c r="D4612" s="8">
        <v>17673</v>
      </c>
      <c r="E4612" s="8">
        <f t="shared" si="276"/>
        <v>8367.8977272727279</v>
      </c>
      <c r="F4612" s="8">
        <v>4087</v>
      </c>
      <c r="G4612" s="8">
        <v>2069</v>
      </c>
      <c r="H4612" s="8">
        <v>630</v>
      </c>
      <c r="I4612" s="8">
        <v>0</v>
      </c>
      <c r="J4612" s="8">
        <v>0</v>
      </c>
      <c r="K4612" s="8">
        <v>0</v>
      </c>
      <c r="L4612" s="8">
        <v>13138</v>
      </c>
      <c r="M4612" s="8">
        <f t="shared" si="274"/>
        <v>74.647727272727266</v>
      </c>
      <c r="N4612" s="8">
        <v>45</v>
      </c>
      <c r="O4612" s="8">
        <v>8</v>
      </c>
      <c r="P4612" s="8">
        <v>6</v>
      </c>
      <c r="Q4612" s="8">
        <v>158192</v>
      </c>
      <c r="R4612" s="8">
        <f t="shared" si="270"/>
        <v>898.81818181818187</v>
      </c>
      <c r="S4612" s="5">
        <v>1</v>
      </c>
      <c r="T4612" s="5">
        <v>0</v>
      </c>
      <c r="U4612" s="5">
        <v>1</v>
      </c>
      <c r="V4612" s="5">
        <v>0</v>
      </c>
      <c r="W4612" s="5">
        <v>0</v>
      </c>
      <c r="X4612" s="5">
        <v>0</v>
      </c>
      <c r="Y4612" s="5">
        <v>0</v>
      </c>
      <c r="Z4612" s="5">
        <v>1</v>
      </c>
      <c r="AA4612" s="5">
        <v>0</v>
      </c>
      <c r="AB4612" s="5">
        <v>0</v>
      </c>
      <c r="AC4612" s="5">
        <v>1</v>
      </c>
      <c r="AD4612" s="5">
        <v>0</v>
      </c>
      <c r="AE4612" s="8">
        <v>52088</v>
      </c>
      <c r="AF4612" s="5">
        <v>1</v>
      </c>
    </row>
    <row r="4613" spans="1:32" x14ac:dyDescent="0.25">
      <c r="A4613" s="2">
        <v>2008</v>
      </c>
      <c r="B4613" s="1" t="s">
        <v>30</v>
      </c>
      <c r="C4613" s="8">
        <v>120</v>
      </c>
      <c r="D4613" s="8">
        <v>6832</v>
      </c>
      <c r="E4613" s="8">
        <f t="shared" si="276"/>
        <v>4744.4444444444443</v>
      </c>
      <c r="F4613" s="8">
        <v>3530</v>
      </c>
      <c r="G4613" s="8">
        <v>1135</v>
      </c>
      <c r="H4613" s="8">
        <v>423</v>
      </c>
      <c r="I4613" s="8">
        <v>0</v>
      </c>
      <c r="J4613" s="8">
        <v>0</v>
      </c>
      <c r="K4613" s="8">
        <v>0</v>
      </c>
      <c r="L4613" s="8">
        <v>8608</v>
      </c>
      <c r="M4613" s="8">
        <f t="shared" si="274"/>
        <v>71.733333333333334</v>
      </c>
      <c r="N4613" s="8">
        <v>22</v>
      </c>
      <c r="O4613" s="8">
        <v>6</v>
      </c>
      <c r="P4613" s="8">
        <v>4</v>
      </c>
      <c r="Q4613" s="8">
        <v>50084</v>
      </c>
      <c r="R4613" s="8">
        <f t="shared" si="270"/>
        <v>417.36666666666667</v>
      </c>
      <c r="S4613" s="5">
        <v>1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1</v>
      </c>
      <c r="AA4613" s="5">
        <v>0</v>
      </c>
      <c r="AB4613" s="5">
        <v>0</v>
      </c>
      <c r="AC4613" s="5">
        <v>1</v>
      </c>
      <c r="AD4613" s="5">
        <v>0</v>
      </c>
      <c r="AE4613" s="8">
        <v>16897</v>
      </c>
      <c r="AF4613" s="5">
        <v>0</v>
      </c>
    </row>
    <row r="4614" spans="1:32" x14ac:dyDescent="0.25">
      <c r="A4614" s="2">
        <v>2008</v>
      </c>
      <c r="B4614" s="1" t="s">
        <v>30</v>
      </c>
      <c r="C4614" s="8">
        <v>82</v>
      </c>
      <c r="D4614" s="8">
        <v>6228</v>
      </c>
      <c r="E4614" s="8">
        <f t="shared" si="276"/>
        <v>6329.2682926829266</v>
      </c>
      <c r="F4614" s="8">
        <v>3819</v>
      </c>
      <c r="G4614" s="8">
        <v>698</v>
      </c>
      <c r="H4614" s="8">
        <v>244</v>
      </c>
      <c r="I4614" s="8">
        <v>0</v>
      </c>
      <c r="J4614" s="8">
        <v>0</v>
      </c>
      <c r="K4614" s="8">
        <v>0</v>
      </c>
      <c r="L4614" s="8">
        <v>6738</v>
      </c>
      <c r="M4614" s="8">
        <f t="shared" si="274"/>
        <v>82.170731707317074</v>
      </c>
      <c r="N4614" s="8">
        <v>28</v>
      </c>
      <c r="O4614" s="8">
        <v>3</v>
      </c>
      <c r="P4614" s="8">
        <v>1</v>
      </c>
      <c r="Q4614" s="8">
        <v>29206</v>
      </c>
      <c r="R4614" s="8">
        <f t="shared" si="270"/>
        <v>356.17073170731709</v>
      </c>
      <c r="S4614" s="5">
        <v>1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1</v>
      </c>
      <c r="AA4614" s="5">
        <v>0</v>
      </c>
      <c r="AB4614" s="5">
        <v>0</v>
      </c>
      <c r="AC4614" s="5">
        <v>1</v>
      </c>
      <c r="AD4614" s="5">
        <v>0</v>
      </c>
      <c r="AE4614" s="8">
        <v>11398</v>
      </c>
      <c r="AF4614" s="5">
        <v>1</v>
      </c>
    </row>
    <row r="4615" spans="1:32" x14ac:dyDescent="0.25">
      <c r="A4615" s="2">
        <v>2008</v>
      </c>
      <c r="B4615" s="1" t="s">
        <v>30</v>
      </c>
      <c r="C4615" s="8">
        <v>56</v>
      </c>
      <c r="D4615" s="8">
        <v>4311</v>
      </c>
      <c r="E4615" s="8">
        <f t="shared" si="276"/>
        <v>6415.1785714285716</v>
      </c>
      <c r="F4615" s="8">
        <v>2608</v>
      </c>
      <c r="G4615" s="8">
        <v>610</v>
      </c>
      <c r="H4615" s="8">
        <v>210</v>
      </c>
      <c r="I4615" s="8">
        <v>0</v>
      </c>
      <c r="J4615" s="8">
        <v>0</v>
      </c>
      <c r="K4615" s="8">
        <v>0</v>
      </c>
      <c r="L4615" s="8">
        <v>5343</v>
      </c>
      <c r="M4615" s="8">
        <f t="shared" si="274"/>
        <v>95.410714285714292</v>
      </c>
      <c r="N4615" s="8">
        <v>21</v>
      </c>
      <c r="O4615" s="8">
        <v>5</v>
      </c>
      <c r="P4615" s="8">
        <v>2</v>
      </c>
      <c r="Q4615" s="8">
        <v>26526</v>
      </c>
      <c r="R4615" s="8">
        <f t="shared" si="270"/>
        <v>473.67857142857144</v>
      </c>
      <c r="S4615" s="5">
        <v>1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1</v>
      </c>
      <c r="AA4615" s="5">
        <v>0</v>
      </c>
      <c r="AB4615" s="5">
        <v>0</v>
      </c>
      <c r="AC4615" s="5">
        <v>1</v>
      </c>
      <c r="AD4615" s="5">
        <v>0</v>
      </c>
      <c r="AE4615" s="8">
        <v>9009</v>
      </c>
      <c r="AF4615" s="5">
        <v>1</v>
      </c>
    </row>
    <row r="4616" spans="1:32" x14ac:dyDescent="0.25">
      <c r="A4616" s="2">
        <v>2008</v>
      </c>
      <c r="B4616" s="1" t="s">
        <v>30</v>
      </c>
      <c r="C4616" s="8">
        <v>59</v>
      </c>
      <c r="D4616" s="8">
        <v>3291</v>
      </c>
      <c r="E4616" s="8">
        <f t="shared" si="276"/>
        <v>4648.3050847457625</v>
      </c>
      <c r="F4616" s="8">
        <v>3493</v>
      </c>
      <c r="G4616" s="8">
        <v>421</v>
      </c>
      <c r="H4616" s="8">
        <v>224</v>
      </c>
      <c r="I4616" s="8">
        <v>0</v>
      </c>
      <c r="J4616" s="8">
        <v>0</v>
      </c>
      <c r="K4616" s="8">
        <v>0</v>
      </c>
      <c r="L4616" s="8">
        <v>6521</v>
      </c>
      <c r="M4616" s="8">
        <f t="shared" si="274"/>
        <v>110.52542372881356</v>
      </c>
      <c r="N4616" s="8">
        <v>12</v>
      </c>
      <c r="O4616" s="8">
        <v>2</v>
      </c>
      <c r="P4616" s="8">
        <v>0</v>
      </c>
      <c r="Q4616" s="8">
        <v>23049</v>
      </c>
      <c r="R4616" s="8">
        <f t="shared" si="270"/>
        <v>390.66101694915255</v>
      </c>
      <c r="S4616" s="5">
        <v>1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1</v>
      </c>
      <c r="AA4616" s="5">
        <v>0</v>
      </c>
      <c r="AB4616" s="5">
        <v>0</v>
      </c>
      <c r="AC4616" s="5">
        <v>1</v>
      </c>
      <c r="AD4616" s="5">
        <v>0</v>
      </c>
      <c r="AE4616" s="8">
        <v>7103</v>
      </c>
      <c r="AF4616" s="5">
        <v>0</v>
      </c>
    </row>
    <row r="4617" spans="1:32" x14ac:dyDescent="0.25">
      <c r="A4617" s="2">
        <v>2008</v>
      </c>
      <c r="B4617" s="1" t="s">
        <v>30</v>
      </c>
      <c r="C4617" s="8">
        <v>67</v>
      </c>
      <c r="D4617" s="8">
        <v>4521</v>
      </c>
      <c r="E4617" s="8">
        <f t="shared" si="276"/>
        <v>5623.1343283582091</v>
      </c>
      <c r="F4617" s="8">
        <v>1284</v>
      </c>
      <c r="G4617" s="8">
        <v>436</v>
      </c>
      <c r="H4617" s="8">
        <v>200</v>
      </c>
      <c r="I4617" s="8">
        <v>0</v>
      </c>
      <c r="J4617" s="8">
        <v>0</v>
      </c>
      <c r="K4617" s="8">
        <v>0</v>
      </c>
      <c r="L4617" s="8">
        <v>4238</v>
      </c>
      <c r="M4617" s="8">
        <f t="shared" si="274"/>
        <v>63.253731343283583</v>
      </c>
      <c r="N4617" s="8">
        <v>17</v>
      </c>
      <c r="O4617" s="8">
        <v>2</v>
      </c>
      <c r="P4617" s="8">
        <v>2</v>
      </c>
      <c r="Q4617" s="8">
        <v>20286</v>
      </c>
      <c r="R4617" s="8">
        <f t="shared" si="270"/>
        <v>302.7761194029851</v>
      </c>
      <c r="S4617" s="5">
        <v>1</v>
      </c>
      <c r="T4617" s="5">
        <v>0</v>
      </c>
      <c r="U4617" s="5">
        <v>1</v>
      </c>
      <c r="V4617" s="5">
        <v>0</v>
      </c>
      <c r="W4617" s="5">
        <v>0</v>
      </c>
      <c r="X4617" s="5">
        <v>0</v>
      </c>
      <c r="Y4617" s="5">
        <v>0</v>
      </c>
      <c r="Z4617" s="5">
        <v>1</v>
      </c>
      <c r="AA4617" s="5">
        <v>0</v>
      </c>
      <c r="AB4617" s="5">
        <v>0</v>
      </c>
      <c r="AC4617" s="5">
        <v>1</v>
      </c>
      <c r="AD4617" s="5">
        <v>0</v>
      </c>
      <c r="AE4617" s="8">
        <v>10336</v>
      </c>
      <c r="AF4617" s="5">
        <v>1</v>
      </c>
    </row>
    <row r="4618" spans="1:32" x14ac:dyDescent="0.25">
      <c r="A4618" s="2">
        <v>2008</v>
      </c>
      <c r="B4618" s="1" t="s">
        <v>30</v>
      </c>
      <c r="C4618" s="8">
        <v>5</v>
      </c>
      <c r="D4618" s="8">
        <v>121</v>
      </c>
      <c r="E4618" s="8">
        <f t="shared" si="276"/>
        <v>2016.6666666666667</v>
      </c>
      <c r="F4618" s="8">
        <v>1362</v>
      </c>
      <c r="G4618" s="8">
        <v>0</v>
      </c>
      <c r="H4618" s="8">
        <v>0</v>
      </c>
      <c r="I4618" s="8">
        <v>0</v>
      </c>
      <c r="J4618" s="8">
        <v>0</v>
      </c>
      <c r="K4618" s="8">
        <v>0</v>
      </c>
      <c r="L4618" s="8">
        <v>926</v>
      </c>
      <c r="M4618" s="8">
        <f t="shared" si="274"/>
        <v>185.2</v>
      </c>
      <c r="N4618" s="8">
        <v>3</v>
      </c>
      <c r="O4618" s="8">
        <v>1</v>
      </c>
      <c r="P4618" s="8">
        <v>1</v>
      </c>
      <c r="Q4618" s="8">
        <v>6587</v>
      </c>
      <c r="R4618" s="8">
        <f t="shared" si="270"/>
        <v>1317.4</v>
      </c>
      <c r="S4618" s="5">
        <v>1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0</v>
      </c>
      <c r="AD4618" s="5">
        <v>0</v>
      </c>
      <c r="AE4618" s="8">
        <v>146</v>
      </c>
      <c r="AF4618" s="5">
        <v>0</v>
      </c>
    </row>
    <row r="4619" spans="1:32" x14ac:dyDescent="0.25">
      <c r="A4619" s="2">
        <v>2008</v>
      </c>
      <c r="B4619" s="1" t="s">
        <v>29</v>
      </c>
      <c r="C4619" s="8">
        <v>11</v>
      </c>
      <c r="D4619" s="8">
        <v>524</v>
      </c>
      <c r="E4619" s="8">
        <f t="shared" si="276"/>
        <v>3969.6969696969695</v>
      </c>
      <c r="F4619" s="8">
        <v>428</v>
      </c>
      <c r="G4619" s="8">
        <v>119</v>
      </c>
      <c r="H4619" s="8">
        <v>41</v>
      </c>
      <c r="I4619" s="8">
        <v>0</v>
      </c>
      <c r="J4619" s="8">
        <v>0</v>
      </c>
      <c r="K4619" s="8">
        <v>0</v>
      </c>
      <c r="L4619" s="8">
        <v>1618</v>
      </c>
      <c r="M4619" s="8">
        <f t="shared" si="274"/>
        <v>147.09090909090909</v>
      </c>
      <c r="N4619" s="8">
        <v>7</v>
      </c>
      <c r="O4619" s="8">
        <v>2</v>
      </c>
      <c r="P4619" s="8">
        <v>0</v>
      </c>
      <c r="Q4619" s="8">
        <v>3887</v>
      </c>
      <c r="R4619" s="8">
        <f t="shared" si="270"/>
        <v>353.36363636363637</v>
      </c>
      <c r="S4619" s="5">
        <v>1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1</v>
      </c>
      <c r="AA4619" s="5">
        <v>0</v>
      </c>
      <c r="AB4619" s="5">
        <v>0</v>
      </c>
      <c r="AC4619" s="5">
        <v>1</v>
      </c>
      <c r="AD4619" s="5">
        <v>0</v>
      </c>
      <c r="AE4619" s="8">
        <v>1539</v>
      </c>
      <c r="AF4619" s="5">
        <v>1</v>
      </c>
    </row>
    <row r="4620" spans="1:32" x14ac:dyDescent="0.25">
      <c r="A4620" s="2">
        <v>2008</v>
      </c>
      <c r="B4620" s="1" t="s">
        <v>29</v>
      </c>
      <c r="C4620" s="8">
        <v>19</v>
      </c>
      <c r="D4620" s="8">
        <v>763</v>
      </c>
      <c r="E4620" s="8">
        <f t="shared" si="276"/>
        <v>3346.4912280701751</v>
      </c>
      <c r="F4620" s="8">
        <v>600</v>
      </c>
      <c r="G4620" s="8">
        <v>205</v>
      </c>
      <c r="H4620" s="8">
        <v>109</v>
      </c>
      <c r="I4620" s="8">
        <v>0</v>
      </c>
      <c r="J4620" s="8">
        <v>0</v>
      </c>
      <c r="K4620" s="8">
        <v>0</v>
      </c>
      <c r="L4620" s="8">
        <v>1826</v>
      </c>
      <c r="M4620" s="8">
        <f t="shared" si="274"/>
        <v>96.10526315789474</v>
      </c>
      <c r="N4620" s="8">
        <v>9</v>
      </c>
      <c r="O4620" s="8">
        <v>3</v>
      </c>
      <c r="P4620" s="8">
        <v>1</v>
      </c>
      <c r="Q4620" s="8">
        <v>5386</v>
      </c>
      <c r="R4620" s="8">
        <f t="shared" si="270"/>
        <v>283.4736842105263</v>
      </c>
      <c r="S4620" s="5">
        <v>1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1</v>
      </c>
      <c r="AA4620" s="5">
        <v>0</v>
      </c>
      <c r="AB4620" s="5">
        <v>0</v>
      </c>
      <c r="AC4620" s="5">
        <v>1</v>
      </c>
      <c r="AD4620" s="5">
        <v>0</v>
      </c>
      <c r="AE4620" s="8">
        <v>2725</v>
      </c>
      <c r="AF4620" s="5">
        <v>1</v>
      </c>
    </row>
    <row r="4621" spans="1:32" x14ac:dyDescent="0.25">
      <c r="A4621" s="2">
        <v>2008</v>
      </c>
      <c r="B4621" s="1" t="s">
        <v>30</v>
      </c>
      <c r="C4621" s="8">
        <v>18</v>
      </c>
      <c r="D4621" s="8">
        <v>1012</v>
      </c>
      <c r="E4621" s="8">
        <f t="shared" si="276"/>
        <v>4685.1851851851852</v>
      </c>
      <c r="F4621" s="8">
        <v>1100</v>
      </c>
      <c r="G4621" s="8">
        <v>120</v>
      </c>
      <c r="H4621" s="8">
        <v>77</v>
      </c>
      <c r="I4621" s="8">
        <v>0</v>
      </c>
      <c r="J4621" s="8">
        <v>0</v>
      </c>
      <c r="K4621" s="8">
        <v>0</v>
      </c>
      <c r="L4621" s="8">
        <v>2368</v>
      </c>
      <c r="M4621" s="8">
        <f t="shared" si="274"/>
        <v>131.55555555555554</v>
      </c>
      <c r="N4621" s="8">
        <v>11</v>
      </c>
      <c r="O4621" s="8">
        <v>3</v>
      </c>
      <c r="P4621" s="8">
        <v>1</v>
      </c>
      <c r="Q4621" s="8">
        <v>2850</v>
      </c>
      <c r="R4621" s="8">
        <f t="shared" si="270"/>
        <v>158.33333333333334</v>
      </c>
      <c r="S4621" s="5">
        <v>1</v>
      </c>
      <c r="T4621" s="5">
        <v>0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  <c r="Z4621" s="5">
        <v>1</v>
      </c>
      <c r="AA4621" s="5">
        <v>0</v>
      </c>
      <c r="AB4621" s="5">
        <v>0</v>
      </c>
      <c r="AC4621" s="5">
        <v>1</v>
      </c>
      <c r="AD4621" s="5">
        <v>0</v>
      </c>
      <c r="AE4621" s="8">
        <v>2123</v>
      </c>
      <c r="AF4621" s="5">
        <v>0</v>
      </c>
    </row>
    <row r="4622" spans="1:32" x14ac:dyDescent="0.25">
      <c r="A4622" s="2">
        <v>2008</v>
      </c>
      <c r="B4622" s="1" t="s">
        <v>30</v>
      </c>
      <c r="C4622" s="8">
        <v>55</v>
      </c>
      <c r="D4622" s="8">
        <v>2989</v>
      </c>
      <c r="E4622" s="8">
        <f t="shared" si="276"/>
        <v>4528.787878787879</v>
      </c>
      <c r="F4622" s="8">
        <v>2506</v>
      </c>
      <c r="G4622" s="8">
        <v>613</v>
      </c>
      <c r="H4622" s="8">
        <v>241</v>
      </c>
      <c r="I4622" s="8">
        <v>0</v>
      </c>
      <c r="J4622" s="8">
        <v>0</v>
      </c>
      <c r="K4622" s="8">
        <v>0</v>
      </c>
      <c r="L4622" s="8">
        <v>3147</v>
      </c>
      <c r="M4622" s="8">
        <f t="shared" si="274"/>
        <v>57.218181818181819</v>
      </c>
      <c r="N4622" s="8">
        <v>11</v>
      </c>
      <c r="O4622" s="8">
        <v>3</v>
      </c>
      <c r="P4622" s="8">
        <v>2</v>
      </c>
      <c r="Q4622" s="8">
        <v>8281</v>
      </c>
      <c r="R4622" s="8">
        <f t="shared" si="270"/>
        <v>150.56363636363636</v>
      </c>
      <c r="S4622" s="5">
        <v>1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1</v>
      </c>
      <c r="AA4622" s="5">
        <v>0</v>
      </c>
      <c r="AB4622" s="5">
        <v>0</v>
      </c>
      <c r="AC4622" s="5">
        <v>1</v>
      </c>
      <c r="AD4622" s="5">
        <v>0</v>
      </c>
      <c r="AE4622" s="8">
        <v>6960</v>
      </c>
      <c r="AF4622" s="5">
        <v>1</v>
      </c>
    </row>
    <row r="4623" spans="1:32" x14ac:dyDescent="0.25">
      <c r="A4623" s="2">
        <v>2008</v>
      </c>
      <c r="B4623" s="1" t="s">
        <v>29</v>
      </c>
      <c r="C4623" s="8">
        <v>5</v>
      </c>
      <c r="D4623" s="8">
        <v>257</v>
      </c>
      <c r="E4623" s="8">
        <f t="shared" si="276"/>
        <v>4283.333333333333</v>
      </c>
      <c r="F4623" s="8">
        <v>250</v>
      </c>
      <c r="G4623" s="8">
        <v>0</v>
      </c>
      <c r="H4623" s="8">
        <v>0</v>
      </c>
      <c r="I4623" s="8">
        <v>0</v>
      </c>
      <c r="J4623" s="8">
        <v>0</v>
      </c>
      <c r="K4623" s="8">
        <v>0</v>
      </c>
      <c r="L4623" s="8">
        <v>792</v>
      </c>
      <c r="M4623" s="8">
        <f t="shared" si="274"/>
        <v>158.4</v>
      </c>
      <c r="N4623" s="8">
        <v>3</v>
      </c>
      <c r="O4623" s="8">
        <v>2</v>
      </c>
      <c r="P4623" s="8">
        <v>0</v>
      </c>
      <c r="Q4623" s="8">
        <v>60</v>
      </c>
      <c r="R4623" s="8">
        <f t="shared" si="270"/>
        <v>12</v>
      </c>
      <c r="S4623" s="5">
        <v>1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0</v>
      </c>
      <c r="AD4623" s="5">
        <v>0</v>
      </c>
      <c r="AE4623" s="8">
        <v>406</v>
      </c>
      <c r="AF4623" s="5">
        <v>0</v>
      </c>
    </row>
    <row r="4624" spans="1:32" x14ac:dyDescent="0.25">
      <c r="A4624" s="2">
        <v>2008</v>
      </c>
      <c r="B4624" s="1" t="s">
        <v>29</v>
      </c>
      <c r="C4624" s="8">
        <v>70</v>
      </c>
      <c r="D4624" s="8">
        <v>4136</v>
      </c>
      <c r="E4624" s="8">
        <f t="shared" si="276"/>
        <v>4923.8095238095239</v>
      </c>
      <c r="F4624" s="8">
        <v>1300</v>
      </c>
      <c r="G4624" s="8">
        <v>599</v>
      </c>
      <c r="H4624" s="8">
        <v>199</v>
      </c>
      <c r="I4624" s="8">
        <v>0</v>
      </c>
      <c r="J4624" s="8">
        <v>0</v>
      </c>
      <c r="K4624" s="8">
        <v>0</v>
      </c>
      <c r="L4624" s="8">
        <v>3359</v>
      </c>
      <c r="M4624" s="8">
        <f t="shared" si="274"/>
        <v>47.985714285714288</v>
      </c>
      <c r="N4624" s="8">
        <v>13</v>
      </c>
      <c r="O4624" s="8">
        <v>5</v>
      </c>
      <c r="P4624" s="8">
        <v>0</v>
      </c>
      <c r="Q4624" s="8">
        <v>25375</v>
      </c>
      <c r="R4624" s="8">
        <f t="shared" si="270"/>
        <v>362.5</v>
      </c>
      <c r="S4624" s="5">
        <v>1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1</v>
      </c>
      <c r="AA4624" s="5">
        <v>0</v>
      </c>
      <c r="AB4624" s="5">
        <v>0</v>
      </c>
      <c r="AC4624" s="5">
        <v>1</v>
      </c>
      <c r="AD4624" s="5">
        <v>0</v>
      </c>
      <c r="AE4624" s="8">
        <v>10317</v>
      </c>
      <c r="AF4624" s="5">
        <v>1</v>
      </c>
    </row>
    <row r="4625" spans="1:32" x14ac:dyDescent="0.25">
      <c r="A4625" s="2">
        <v>2008</v>
      </c>
      <c r="B4625" s="1" t="s">
        <v>30</v>
      </c>
      <c r="C4625" s="8">
        <v>30</v>
      </c>
      <c r="D4625" s="8">
        <v>1476</v>
      </c>
      <c r="E4625" s="8">
        <f>IF(C4625&gt;0,D4625/C4625*1000/12,0)</f>
        <v>4100</v>
      </c>
      <c r="F4625" s="8">
        <v>1370</v>
      </c>
      <c r="G4625" s="8">
        <v>226</v>
      </c>
      <c r="H4625" s="8">
        <v>86</v>
      </c>
      <c r="I4625" s="8">
        <v>64</v>
      </c>
      <c r="J4625" s="8">
        <v>0</v>
      </c>
      <c r="K4625" s="8">
        <v>0</v>
      </c>
      <c r="L4625" s="8">
        <v>4560</v>
      </c>
      <c r="M4625" s="8">
        <f t="shared" si="274"/>
        <v>152</v>
      </c>
      <c r="N4625" s="8">
        <v>12</v>
      </c>
      <c r="O4625" s="8">
        <v>3</v>
      </c>
      <c r="P4625" s="8">
        <v>2</v>
      </c>
      <c r="Q4625" s="8">
        <v>29600</v>
      </c>
      <c r="R4625" s="8">
        <f t="shared" si="270"/>
        <v>986.66666666666663</v>
      </c>
      <c r="S4625" s="5">
        <v>1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1</v>
      </c>
      <c r="AA4625" s="5">
        <v>1</v>
      </c>
      <c r="AB4625" s="5">
        <v>0</v>
      </c>
      <c r="AC4625" s="5">
        <v>1</v>
      </c>
      <c r="AD4625" s="5">
        <v>0</v>
      </c>
      <c r="AE4625" s="8">
        <v>4432</v>
      </c>
      <c r="AF4625" s="5">
        <v>0</v>
      </c>
    </row>
    <row r="4626" spans="1:32" x14ac:dyDescent="0.25">
      <c r="A4626" s="2">
        <v>2008</v>
      </c>
      <c r="B4626" s="1" t="s">
        <v>29</v>
      </c>
      <c r="C4626" s="8">
        <v>7</v>
      </c>
      <c r="D4626" s="8">
        <v>249</v>
      </c>
      <c r="E4626" s="8">
        <f t="shared" ref="E4626:E4633" si="277">IF(C4626&gt;0,D4626/C4626*1000/12,0)</f>
        <v>2964.2857142857142</v>
      </c>
      <c r="F4626" s="8">
        <v>338</v>
      </c>
      <c r="G4626" s="8">
        <v>0</v>
      </c>
      <c r="H4626" s="8">
        <v>0</v>
      </c>
      <c r="I4626" s="8">
        <v>0</v>
      </c>
      <c r="J4626" s="8">
        <v>0</v>
      </c>
      <c r="K4626" s="8">
        <v>0</v>
      </c>
      <c r="L4626" s="8">
        <v>1700</v>
      </c>
      <c r="M4626" s="8">
        <f t="shared" si="274"/>
        <v>242.85714285714286</v>
      </c>
      <c r="N4626" s="8">
        <v>9</v>
      </c>
      <c r="O4626" s="8">
        <v>1</v>
      </c>
      <c r="P4626" s="8">
        <v>0</v>
      </c>
      <c r="Q4626" s="8">
        <v>1229</v>
      </c>
      <c r="R4626" s="8">
        <f t="shared" ref="R4626:R4689" si="278">IF(C4626&gt;0,Q4626/C4626,0)</f>
        <v>175.57142857142858</v>
      </c>
      <c r="S4626" s="5">
        <v>1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0</v>
      </c>
      <c r="AD4626" s="5">
        <v>0</v>
      </c>
      <c r="AE4626" s="8">
        <v>565</v>
      </c>
      <c r="AF4626" s="5">
        <v>0</v>
      </c>
    </row>
    <row r="4627" spans="1:32" x14ac:dyDescent="0.25">
      <c r="A4627" s="2">
        <v>2008</v>
      </c>
      <c r="B4627" s="1" t="s">
        <v>30</v>
      </c>
      <c r="C4627" s="8">
        <v>40</v>
      </c>
      <c r="D4627" s="8">
        <v>3328</v>
      </c>
      <c r="E4627" s="8">
        <f t="shared" si="277"/>
        <v>6933.333333333333</v>
      </c>
      <c r="F4627" s="8">
        <v>990</v>
      </c>
      <c r="G4627" s="8">
        <v>275</v>
      </c>
      <c r="H4627" s="8">
        <v>122</v>
      </c>
      <c r="I4627" s="8">
        <v>81</v>
      </c>
      <c r="J4627" s="8">
        <v>0</v>
      </c>
      <c r="K4627" s="8">
        <v>0</v>
      </c>
      <c r="L4627" s="8">
        <v>3239</v>
      </c>
      <c r="M4627" s="8">
        <f t="shared" si="274"/>
        <v>80.974999999999994</v>
      </c>
      <c r="N4627" s="8">
        <v>13</v>
      </c>
      <c r="O4627" s="8">
        <v>3</v>
      </c>
      <c r="P4627" s="8">
        <v>0</v>
      </c>
      <c r="Q4627" s="8">
        <v>24537</v>
      </c>
      <c r="R4627" s="8">
        <f t="shared" si="278"/>
        <v>613.42499999999995</v>
      </c>
      <c r="S4627" s="5">
        <v>1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  <c r="Z4627" s="5">
        <v>1</v>
      </c>
      <c r="AA4627" s="5">
        <v>1</v>
      </c>
      <c r="AB4627" s="5">
        <v>0</v>
      </c>
      <c r="AC4627" s="5">
        <v>1</v>
      </c>
      <c r="AD4627" s="5">
        <v>0</v>
      </c>
      <c r="AE4627" s="8">
        <v>6633</v>
      </c>
      <c r="AF4627" s="5">
        <v>1</v>
      </c>
    </row>
    <row r="4628" spans="1:32" x14ac:dyDescent="0.25">
      <c r="A4628" s="2">
        <v>2008</v>
      </c>
      <c r="B4628" s="1" t="s">
        <v>29</v>
      </c>
      <c r="C4628" s="8">
        <v>63</v>
      </c>
      <c r="D4628" s="8">
        <v>5878</v>
      </c>
      <c r="E4628" s="8">
        <f t="shared" si="277"/>
        <v>7775.1322751322759</v>
      </c>
      <c r="F4628" s="8">
        <v>2286</v>
      </c>
      <c r="G4628" s="8">
        <v>708</v>
      </c>
      <c r="H4628" s="8">
        <v>201</v>
      </c>
      <c r="I4628" s="8">
        <v>0</v>
      </c>
      <c r="J4628" s="8">
        <v>0</v>
      </c>
      <c r="K4628" s="8">
        <v>0</v>
      </c>
      <c r="L4628" s="8">
        <v>5685</v>
      </c>
      <c r="M4628" s="8">
        <f t="shared" si="274"/>
        <v>90.238095238095241</v>
      </c>
      <c r="N4628" s="8">
        <v>17</v>
      </c>
      <c r="O4628" s="8">
        <v>4</v>
      </c>
      <c r="P4628" s="8">
        <v>0</v>
      </c>
      <c r="Q4628" s="8">
        <v>27716</v>
      </c>
      <c r="R4628" s="8">
        <f t="shared" si="278"/>
        <v>439.93650793650795</v>
      </c>
      <c r="S4628" s="5">
        <v>1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1</v>
      </c>
      <c r="AA4628" s="5">
        <v>0</v>
      </c>
      <c r="AB4628" s="5">
        <v>0</v>
      </c>
      <c r="AC4628" s="5">
        <v>1</v>
      </c>
      <c r="AD4628" s="5">
        <v>0</v>
      </c>
      <c r="AE4628" s="8">
        <v>13531</v>
      </c>
      <c r="AF4628" s="5">
        <v>1</v>
      </c>
    </row>
    <row r="4629" spans="1:32" x14ac:dyDescent="0.25">
      <c r="A4629" s="2">
        <v>2008</v>
      </c>
      <c r="B4629" s="1" t="s">
        <v>30</v>
      </c>
      <c r="C4629" s="8">
        <v>68</v>
      </c>
      <c r="D4629" s="8">
        <v>5550</v>
      </c>
      <c r="E4629" s="8">
        <f t="shared" si="277"/>
        <v>6801.4705882352946</v>
      </c>
      <c r="F4629" s="8">
        <v>3106</v>
      </c>
      <c r="G4629" s="8">
        <v>411</v>
      </c>
      <c r="H4629" s="8">
        <v>170</v>
      </c>
      <c r="I4629" s="8">
        <v>0</v>
      </c>
      <c r="J4629" s="8">
        <v>0</v>
      </c>
      <c r="K4629" s="8">
        <v>0</v>
      </c>
      <c r="L4629" s="8">
        <v>4645</v>
      </c>
      <c r="M4629" s="8">
        <f t="shared" si="274"/>
        <v>68.308823529411768</v>
      </c>
      <c r="N4629" s="8">
        <v>23</v>
      </c>
      <c r="O4629" s="8">
        <v>2</v>
      </c>
      <c r="P4629" s="8">
        <v>2</v>
      </c>
      <c r="Q4629" s="8">
        <v>34963</v>
      </c>
      <c r="R4629" s="8">
        <f t="shared" si="278"/>
        <v>514.16176470588232</v>
      </c>
      <c r="S4629" s="5">
        <v>1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1</v>
      </c>
      <c r="AA4629" s="5">
        <v>0</v>
      </c>
      <c r="AB4629" s="5">
        <v>0</v>
      </c>
      <c r="AC4629" s="5">
        <v>1</v>
      </c>
      <c r="AD4629" s="5">
        <v>0</v>
      </c>
      <c r="AE4629" s="8">
        <v>14962</v>
      </c>
      <c r="AF4629" s="5">
        <v>1</v>
      </c>
    </row>
    <row r="4630" spans="1:32" x14ac:dyDescent="0.25">
      <c r="A4630" s="2">
        <v>2008</v>
      </c>
      <c r="B4630" s="1" t="s">
        <v>36</v>
      </c>
      <c r="C4630" s="8">
        <v>11</v>
      </c>
      <c r="D4630" s="8">
        <v>639</v>
      </c>
      <c r="E4630" s="8">
        <f t="shared" si="277"/>
        <v>4840.909090909091</v>
      </c>
      <c r="F4630" s="8">
        <v>825</v>
      </c>
      <c r="G4630" s="8">
        <v>0</v>
      </c>
      <c r="H4630" s="8">
        <v>0</v>
      </c>
      <c r="I4630" s="8">
        <v>0</v>
      </c>
      <c r="J4630" s="8">
        <v>0</v>
      </c>
      <c r="K4630" s="8">
        <v>0</v>
      </c>
      <c r="L4630" s="8">
        <v>791</v>
      </c>
      <c r="M4630" s="8">
        <f t="shared" si="274"/>
        <v>71.909090909090907</v>
      </c>
      <c r="N4630" s="8">
        <v>5</v>
      </c>
      <c r="O4630" s="8">
        <v>1</v>
      </c>
      <c r="P4630" s="8">
        <v>0</v>
      </c>
      <c r="Q4630" s="8">
        <v>6536</v>
      </c>
      <c r="R4630" s="8">
        <f t="shared" si="278"/>
        <v>594.18181818181813</v>
      </c>
      <c r="S4630" s="5">
        <v>1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0</v>
      </c>
      <c r="AD4630" s="5">
        <v>0</v>
      </c>
      <c r="AE4630" s="8">
        <v>954</v>
      </c>
      <c r="AF4630" s="5">
        <v>1</v>
      </c>
    </row>
    <row r="4631" spans="1:32" x14ac:dyDescent="0.25">
      <c r="A4631" s="2">
        <v>2008</v>
      </c>
      <c r="B4631" s="1" t="s">
        <v>29</v>
      </c>
      <c r="C4631" s="8">
        <v>7</v>
      </c>
      <c r="D4631" s="8">
        <v>442</v>
      </c>
      <c r="E4631" s="8">
        <f t="shared" si="277"/>
        <v>5261.9047619047624</v>
      </c>
      <c r="F4631" s="8">
        <v>398</v>
      </c>
      <c r="G4631" s="8">
        <v>0</v>
      </c>
      <c r="H4631" s="8">
        <v>0</v>
      </c>
      <c r="I4631" s="8">
        <v>0</v>
      </c>
      <c r="J4631" s="8">
        <v>0</v>
      </c>
      <c r="K4631" s="8">
        <v>0</v>
      </c>
      <c r="L4631" s="8">
        <v>1140</v>
      </c>
      <c r="M4631" s="8">
        <f t="shared" si="274"/>
        <v>162.85714285714286</v>
      </c>
      <c r="N4631" s="8">
        <v>7</v>
      </c>
      <c r="O4631" s="8">
        <v>1</v>
      </c>
      <c r="P4631" s="8">
        <v>0</v>
      </c>
      <c r="Q4631" s="8">
        <v>8271</v>
      </c>
      <c r="R4631" s="8">
        <f t="shared" si="278"/>
        <v>1181.5714285714287</v>
      </c>
      <c r="S4631" s="5">
        <v>1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0</v>
      </c>
      <c r="AD4631" s="5">
        <v>0</v>
      </c>
      <c r="AE4631" s="8">
        <v>3688</v>
      </c>
      <c r="AF4631" s="5">
        <v>1</v>
      </c>
    </row>
    <row r="4632" spans="1:32" x14ac:dyDescent="0.25">
      <c r="A4632" s="2">
        <v>2008</v>
      </c>
      <c r="B4632" s="1" t="s">
        <v>29</v>
      </c>
      <c r="C4632" s="8">
        <v>36</v>
      </c>
      <c r="D4632" s="8">
        <v>1921</v>
      </c>
      <c r="E4632" s="8">
        <f t="shared" si="277"/>
        <v>4446.75925925926</v>
      </c>
      <c r="F4632" s="8">
        <v>796</v>
      </c>
      <c r="G4632" s="8">
        <v>132</v>
      </c>
      <c r="H4632" s="8">
        <v>43</v>
      </c>
      <c r="I4632" s="8">
        <v>0</v>
      </c>
      <c r="J4632" s="8">
        <v>0</v>
      </c>
      <c r="K4632" s="8">
        <v>0</v>
      </c>
      <c r="L4632" s="8">
        <v>1224</v>
      </c>
      <c r="M4632" s="8">
        <f t="shared" si="274"/>
        <v>34</v>
      </c>
      <c r="N4632" s="8">
        <v>13</v>
      </c>
      <c r="O4632" s="8">
        <v>2</v>
      </c>
      <c r="P4632" s="8">
        <v>0</v>
      </c>
      <c r="Q4632" s="8">
        <v>7010</v>
      </c>
      <c r="R4632" s="8">
        <f t="shared" si="278"/>
        <v>194.72222222222223</v>
      </c>
      <c r="S4632" s="5">
        <v>1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1</v>
      </c>
      <c r="Z4632" s="5">
        <v>1</v>
      </c>
      <c r="AA4632" s="5">
        <v>0</v>
      </c>
      <c r="AB4632" s="5">
        <v>0</v>
      </c>
      <c r="AC4632" s="5">
        <v>1</v>
      </c>
      <c r="AD4632" s="5">
        <v>0</v>
      </c>
      <c r="AE4632" s="8">
        <v>3266</v>
      </c>
      <c r="AF4632" s="5">
        <v>1</v>
      </c>
    </row>
    <row r="4633" spans="1:32" x14ac:dyDescent="0.25">
      <c r="A4633" s="2">
        <v>2008</v>
      </c>
      <c r="B4633" s="1" t="s">
        <v>30</v>
      </c>
      <c r="C4633" s="8">
        <v>2</v>
      </c>
      <c r="D4633" s="8">
        <v>93</v>
      </c>
      <c r="E4633" s="8">
        <f t="shared" si="277"/>
        <v>3875</v>
      </c>
      <c r="F4633" s="8">
        <v>212</v>
      </c>
      <c r="G4633" s="8">
        <v>0</v>
      </c>
      <c r="H4633" s="8">
        <v>0</v>
      </c>
      <c r="I4633" s="8">
        <v>0</v>
      </c>
      <c r="J4633" s="8">
        <v>0</v>
      </c>
      <c r="K4633" s="8">
        <v>0</v>
      </c>
      <c r="L4633" s="8">
        <v>220</v>
      </c>
      <c r="M4633" s="8">
        <f t="shared" si="274"/>
        <v>110</v>
      </c>
      <c r="N4633" s="8">
        <v>2</v>
      </c>
      <c r="O4633" s="8">
        <v>1</v>
      </c>
      <c r="P4633" s="8">
        <v>0</v>
      </c>
      <c r="Q4633" s="8">
        <v>591</v>
      </c>
      <c r="R4633" s="8">
        <f t="shared" si="278"/>
        <v>295.5</v>
      </c>
      <c r="S4633" s="5">
        <v>1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0</v>
      </c>
      <c r="AD4633" s="5">
        <v>0</v>
      </c>
      <c r="AE4633" s="8">
        <v>84</v>
      </c>
      <c r="AF4633" s="5">
        <v>1</v>
      </c>
    </row>
    <row r="4634" spans="1:32" x14ac:dyDescent="0.25">
      <c r="A4634" s="2">
        <v>2008</v>
      </c>
      <c r="B4634" s="1" t="s">
        <v>30</v>
      </c>
      <c r="C4634" s="7">
        <v>29</v>
      </c>
      <c r="D4634" s="7">
        <v>582</v>
      </c>
      <c r="E4634" s="7">
        <f>IF(C4634&gt;0,D4634/C4634*1000/12,0)</f>
        <v>1672.4137931034484</v>
      </c>
      <c r="F4634" s="7">
        <v>3237</v>
      </c>
      <c r="G4634" s="7">
        <v>67</v>
      </c>
      <c r="H4634" s="7">
        <v>50</v>
      </c>
      <c r="I4634" s="7">
        <v>0</v>
      </c>
      <c r="J4634" s="7">
        <v>0</v>
      </c>
      <c r="K4634" s="7">
        <v>0</v>
      </c>
      <c r="L4634" s="7">
        <v>912</v>
      </c>
      <c r="M4634" s="7">
        <f t="shared" si="274"/>
        <v>31.448275862068964</v>
      </c>
      <c r="N4634" s="7">
        <v>8</v>
      </c>
      <c r="O4634" s="7">
        <v>3</v>
      </c>
      <c r="P4634" s="7">
        <v>0</v>
      </c>
      <c r="Q4634" s="7">
        <v>17649</v>
      </c>
      <c r="R4634" s="7">
        <f t="shared" si="278"/>
        <v>608.58620689655174</v>
      </c>
      <c r="S4634" s="5">
        <v>1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1</v>
      </c>
      <c r="AA4634" s="5">
        <v>0</v>
      </c>
      <c r="AB4634" s="5">
        <v>0</v>
      </c>
      <c r="AC4634" s="5">
        <v>1</v>
      </c>
      <c r="AD4634" s="5">
        <v>0</v>
      </c>
      <c r="AE4634" s="7">
        <v>602</v>
      </c>
      <c r="AF4634" s="5">
        <v>0</v>
      </c>
    </row>
    <row r="4635" spans="1:32" x14ac:dyDescent="0.25">
      <c r="A4635" s="2">
        <v>2008</v>
      </c>
      <c r="B4635" s="1" t="s">
        <v>30</v>
      </c>
      <c r="C4635" s="7">
        <v>28</v>
      </c>
      <c r="D4635" s="7">
        <v>700</v>
      </c>
      <c r="E4635" s="7">
        <f t="shared" ref="E4635:E4649" si="279">IF(C4635&gt;0,D4635/C4635*1000/12,0)</f>
        <v>2083.3333333333335</v>
      </c>
      <c r="F4635" s="7">
        <v>3238</v>
      </c>
      <c r="G4635" s="7">
        <v>181</v>
      </c>
      <c r="H4635" s="7">
        <v>76</v>
      </c>
      <c r="I4635" s="7">
        <v>0</v>
      </c>
      <c r="J4635" s="7">
        <v>0</v>
      </c>
      <c r="K4635" s="7">
        <v>0</v>
      </c>
      <c r="L4635" s="7">
        <v>3574</v>
      </c>
      <c r="M4635" s="7">
        <f t="shared" si="274"/>
        <v>127.64285714285714</v>
      </c>
      <c r="N4635" s="7">
        <v>11</v>
      </c>
      <c r="O4635" s="7">
        <v>2</v>
      </c>
      <c r="P4635" s="7">
        <v>1</v>
      </c>
      <c r="Q4635" s="7">
        <v>9315</v>
      </c>
      <c r="R4635" s="7">
        <f t="shared" si="278"/>
        <v>332.67857142857144</v>
      </c>
      <c r="S4635" s="5">
        <v>1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1</v>
      </c>
      <c r="AA4635" s="5">
        <v>0</v>
      </c>
      <c r="AB4635" s="5">
        <v>0</v>
      </c>
      <c r="AC4635" s="5">
        <v>1</v>
      </c>
      <c r="AD4635" s="5">
        <v>0</v>
      </c>
      <c r="AE4635" s="7">
        <v>2006</v>
      </c>
      <c r="AF4635" s="5">
        <v>0</v>
      </c>
    </row>
    <row r="4636" spans="1:32" x14ac:dyDescent="0.25">
      <c r="A4636" s="2">
        <v>2008</v>
      </c>
      <c r="B4636" s="1" t="s">
        <v>30</v>
      </c>
      <c r="C4636" s="7">
        <v>40</v>
      </c>
      <c r="D4636" s="7">
        <v>1315</v>
      </c>
      <c r="E4636" s="7">
        <f t="shared" si="279"/>
        <v>2739.5833333333335</v>
      </c>
      <c r="F4636" s="7">
        <v>4934</v>
      </c>
      <c r="G4636" s="7">
        <v>235</v>
      </c>
      <c r="H4636" s="7">
        <v>139</v>
      </c>
      <c r="I4636" s="7">
        <v>0</v>
      </c>
      <c r="J4636" s="7">
        <v>0</v>
      </c>
      <c r="K4636" s="7">
        <v>0</v>
      </c>
      <c r="L4636" s="7">
        <v>3078</v>
      </c>
      <c r="M4636" s="7">
        <f t="shared" si="274"/>
        <v>76.95</v>
      </c>
      <c r="N4636" s="7">
        <v>15</v>
      </c>
      <c r="O4636" s="7">
        <v>3</v>
      </c>
      <c r="P4636" s="7">
        <v>0</v>
      </c>
      <c r="Q4636" s="7">
        <v>8539</v>
      </c>
      <c r="R4636" s="7">
        <f t="shared" si="278"/>
        <v>213.47499999999999</v>
      </c>
      <c r="S4636" s="5">
        <v>1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1</v>
      </c>
      <c r="AA4636" s="5">
        <v>0</v>
      </c>
      <c r="AB4636" s="5">
        <v>0</v>
      </c>
      <c r="AC4636" s="5">
        <v>1</v>
      </c>
      <c r="AD4636" s="5">
        <v>0</v>
      </c>
      <c r="AE4636" s="7">
        <v>3099</v>
      </c>
      <c r="AF4636" s="5">
        <v>0</v>
      </c>
    </row>
    <row r="4637" spans="1:32" x14ac:dyDescent="0.25">
      <c r="A4637" s="2">
        <v>2008</v>
      </c>
      <c r="B4637" s="1" t="s">
        <v>30</v>
      </c>
      <c r="C4637" s="7">
        <v>74</v>
      </c>
      <c r="D4637" s="7">
        <v>3398</v>
      </c>
      <c r="E4637" s="7">
        <f t="shared" si="279"/>
        <v>3826.5765765765768</v>
      </c>
      <c r="F4637" s="7">
        <v>3885</v>
      </c>
      <c r="G4637" s="7">
        <v>833</v>
      </c>
      <c r="H4637" s="7">
        <v>305</v>
      </c>
      <c r="I4637" s="7">
        <v>0</v>
      </c>
      <c r="J4637" s="7">
        <v>0</v>
      </c>
      <c r="K4637" s="7">
        <v>0</v>
      </c>
      <c r="L4637" s="7">
        <v>7556</v>
      </c>
      <c r="M4637" s="7">
        <f t="shared" si="274"/>
        <v>102.10810810810811</v>
      </c>
      <c r="N4637" s="7">
        <v>24</v>
      </c>
      <c r="O4637" s="7">
        <v>4</v>
      </c>
      <c r="P4637" s="7">
        <v>0</v>
      </c>
      <c r="Q4637" s="7">
        <v>18750</v>
      </c>
      <c r="R4637" s="7">
        <f t="shared" si="278"/>
        <v>253.37837837837839</v>
      </c>
      <c r="S4637" s="5">
        <v>1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1</v>
      </c>
      <c r="Z4637" s="5">
        <v>1</v>
      </c>
      <c r="AA4637" s="5">
        <v>0</v>
      </c>
      <c r="AB4637" s="5">
        <v>0</v>
      </c>
      <c r="AC4637" s="5">
        <v>1</v>
      </c>
      <c r="AD4637" s="5">
        <v>0</v>
      </c>
      <c r="AE4637" s="7">
        <v>8504</v>
      </c>
      <c r="AF4637" s="5">
        <v>1</v>
      </c>
    </row>
    <row r="4638" spans="1:32" x14ac:dyDescent="0.25">
      <c r="A4638" s="2">
        <v>2008</v>
      </c>
      <c r="B4638" s="1" t="s">
        <v>29</v>
      </c>
      <c r="C4638" s="7">
        <v>48</v>
      </c>
      <c r="D4638" s="7">
        <v>3088</v>
      </c>
      <c r="E4638" s="7">
        <f t="shared" si="279"/>
        <v>5361.1111111111104</v>
      </c>
      <c r="F4638" s="7">
        <v>2983</v>
      </c>
      <c r="G4638" s="7">
        <v>427</v>
      </c>
      <c r="H4638" s="7">
        <v>227</v>
      </c>
      <c r="I4638" s="7">
        <v>0</v>
      </c>
      <c r="J4638" s="7">
        <v>0</v>
      </c>
      <c r="K4638" s="7">
        <v>0</v>
      </c>
      <c r="L4638" s="7">
        <v>2975</v>
      </c>
      <c r="M4638" s="7">
        <f t="shared" si="274"/>
        <v>61.979166666666664</v>
      </c>
      <c r="N4638" s="7">
        <v>14</v>
      </c>
      <c r="O4638" s="7">
        <v>3</v>
      </c>
      <c r="P4638" s="7">
        <v>1</v>
      </c>
      <c r="Q4638" s="7">
        <v>31923</v>
      </c>
      <c r="R4638" s="7">
        <f t="shared" si="278"/>
        <v>665.0625</v>
      </c>
      <c r="S4638" s="5">
        <v>1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1</v>
      </c>
      <c r="AA4638" s="5">
        <v>0</v>
      </c>
      <c r="AB4638" s="5">
        <v>0</v>
      </c>
      <c r="AC4638" s="5">
        <v>1</v>
      </c>
      <c r="AD4638" s="5">
        <v>0</v>
      </c>
      <c r="AE4638" s="7">
        <v>7418</v>
      </c>
      <c r="AF4638" s="5">
        <v>0</v>
      </c>
    </row>
    <row r="4639" spans="1:32" x14ac:dyDescent="0.25">
      <c r="A4639" s="2">
        <v>2008</v>
      </c>
      <c r="B4639" s="1" t="s">
        <v>29</v>
      </c>
      <c r="C4639" s="7">
        <v>46</v>
      </c>
      <c r="D4639" s="7">
        <v>2274</v>
      </c>
      <c r="E4639" s="7">
        <f t="shared" si="279"/>
        <v>4119.565217391304</v>
      </c>
      <c r="F4639" s="7">
        <v>2106</v>
      </c>
      <c r="G4639" s="7">
        <v>263</v>
      </c>
      <c r="H4639" s="7">
        <v>158</v>
      </c>
      <c r="I4639" s="7">
        <v>0</v>
      </c>
      <c r="J4639" s="7">
        <v>0</v>
      </c>
      <c r="K4639" s="7">
        <v>0</v>
      </c>
      <c r="L4639" s="7">
        <v>2961</v>
      </c>
      <c r="M4639" s="7">
        <f t="shared" si="274"/>
        <v>64.369565217391298</v>
      </c>
      <c r="N4639" s="7">
        <v>12</v>
      </c>
      <c r="O4639" s="7">
        <v>6</v>
      </c>
      <c r="P4639" s="7">
        <v>0</v>
      </c>
      <c r="Q4639" s="7">
        <v>15903</v>
      </c>
      <c r="R4639" s="7">
        <f t="shared" si="278"/>
        <v>345.71739130434781</v>
      </c>
      <c r="S4639" s="5">
        <v>1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1</v>
      </c>
      <c r="AA4639" s="5">
        <v>0</v>
      </c>
      <c r="AB4639" s="5">
        <v>0</v>
      </c>
      <c r="AC4639" s="5">
        <v>1</v>
      </c>
      <c r="AD4639" s="5">
        <v>0</v>
      </c>
      <c r="AE4639" s="7">
        <v>4517</v>
      </c>
      <c r="AF4639" s="5">
        <v>0</v>
      </c>
    </row>
    <row r="4640" spans="1:32" x14ac:dyDescent="0.25">
      <c r="A4640" s="2">
        <v>2008</v>
      </c>
      <c r="B4640" s="1" t="s">
        <v>29</v>
      </c>
      <c r="C4640" s="7">
        <v>22</v>
      </c>
      <c r="D4640" s="7">
        <v>842</v>
      </c>
      <c r="E4640" s="7">
        <f t="shared" si="279"/>
        <v>3189.3939393939395</v>
      </c>
      <c r="F4640" s="7">
        <v>2178</v>
      </c>
      <c r="G4640" s="7">
        <v>126</v>
      </c>
      <c r="H4640" s="7">
        <v>60</v>
      </c>
      <c r="I4640" s="7">
        <v>0</v>
      </c>
      <c r="J4640" s="7">
        <v>0</v>
      </c>
      <c r="K4640" s="7">
        <v>0</v>
      </c>
      <c r="L4640" s="7">
        <v>735</v>
      </c>
      <c r="M4640" s="7">
        <f t="shared" si="274"/>
        <v>33.409090909090907</v>
      </c>
      <c r="N4640" s="7">
        <v>5</v>
      </c>
      <c r="O4640" s="7">
        <v>2</v>
      </c>
      <c r="P4640" s="7">
        <v>0</v>
      </c>
      <c r="Q4640" s="7">
        <v>19146</v>
      </c>
      <c r="R4640" s="7">
        <f t="shared" si="278"/>
        <v>870.27272727272725</v>
      </c>
      <c r="S4640" s="5">
        <v>1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1</v>
      </c>
      <c r="AA4640" s="5">
        <v>1</v>
      </c>
      <c r="AB4640" s="5">
        <v>0</v>
      </c>
      <c r="AC4640" s="5">
        <v>1</v>
      </c>
      <c r="AD4640" s="5">
        <v>0</v>
      </c>
      <c r="AE4640" s="7">
        <v>2336</v>
      </c>
      <c r="AF4640" s="5">
        <v>0</v>
      </c>
    </row>
    <row r="4641" spans="1:32" x14ac:dyDescent="0.25">
      <c r="A4641" s="2">
        <v>2008</v>
      </c>
      <c r="B4641" s="1" t="s">
        <v>30</v>
      </c>
      <c r="C4641" s="7">
        <v>17</v>
      </c>
      <c r="D4641" s="7">
        <v>769</v>
      </c>
      <c r="E4641" s="7">
        <f t="shared" si="279"/>
        <v>3769.6078431372548</v>
      </c>
      <c r="F4641" s="7">
        <v>2067</v>
      </c>
      <c r="G4641" s="7">
        <v>100</v>
      </c>
      <c r="H4641" s="7">
        <v>80</v>
      </c>
      <c r="I4641" s="7">
        <v>0</v>
      </c>
      <c r="J4641" s="7">
        <v>0</v>
      </c>
      <c r="K4641" s="7">
        <v>0</v>
      </c>
      <c r="L4641" s="7">
        <v>2571</v>
      </c>
      <c r="M4641" s="7">
        <f t="shared" si="274"/>
        <v>151.23529411764707</v>
      </c>
      <c r="N4641" s="7">
        <v>0</v>
      </c>
      <c r="O4641" s="7">
        <v>0</v>
      </c>
      <c r="P4641" s="7">
        <v>0</v>
      </c>
      <c r="Q4641" s="7">
        <v>3768</v>
      </c>
      <c r="R4641" s="7">
        <f t="shared" si="278"/>
        <v>221.64705882352942</v>
      </c>
      <c r="S4641" s="5">
        <v>1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1</v>
      </c>
      <c r="AA4641" s="5">
        <v>0</v>
      </c>
      <c r="AB4641" s="5">
        <v>0</v>
      </c>
      <c r="AC4641" s="5">
        <v>1</v>
      </c>
      <c r="AD4641" s="5">
        <v>0</v>
      </c>
      <c r="AE4641" s="7">
        <v>3735</v>
      </c>
      <c r="AF4641" s="5">
        <v>0</v>
      </c>
    </row>
    <row r="4642" spans="1:32" x14ac:dyDescent="0.25">
      <c r="A4642" s="2">
        <v>2008</v>
      </c>
      <c r="B4642" s="1" t="s">
        <v>29</v>
      </c>
      <c r="C4642" s="7">
        <v>17</v>
      </c>
      <c r="D4642" s="7">
        <v>448</v>
      </c>
      <c r="E4642" s="7">
        <f t="shared" si="279"/>
        <v>2196.0784313725489</v>
      </c>
      <c r="F4642" s="7">
        <v>1248</v>
      </c>
      <c r="G4642" s="7">
        <v>95</v>
      </c>
      <c r="H4642" s="7">
        <v>62</v>
      </c>
      <c r="I4642" s="7">
        <v>0</v>
      </c>
      <c r="J4642" s="7">
        <v>0</v>
      </c>
      <c r="K4642" s="7">
        <v>0</v>
      </c>
      <c r="L4642" s="7">
        <v>1995</v>
      </c>
      <c r="M4642" s="7">
        <f t="shared" si="274"/>
        <v>117.35294117647059</v>
      </c>
      <c r="N4642" s="7">
        <v>7</v>
      </c>
      <c r="O4642" s="7">
        <v>0</v>
      </c>
      <c r="P4642" s="7">
        <v>3</v>
      </c>
      <c r="Q4642" s="7">
        <v>7855</v>
      </c>
      <c r="R4642" s="7">
        <f t="shared" si="278"/>
        <v>462.05882352941177</v>
      </c>
      <c r="S4642" s="5">
        <v>1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1</v>
      </c>
      <c r="AA4642" s="5">
        <v>0</v>
      </c>
      <c r="AB4642" s="5">
        <v>0</v>
      </c>
      <c r="AC4642" s="5">
        <v>1</v>
      </c>
      <c r="AD4642" s="5">
        <v>0</v>
      </c>
      <c r="AE4642" s="7">
        <v>686</v>
      </c>
      <c r="AF4642" s="5">
        <v>0</v>
      </c>
    </row>
    <row r="4643" spans="1:32" x14ac:dyDescent="0.25">
      <c r="A4643" s="2">
        <v>2008</v>
      </c>
      <c r="B4643" s="1" t="s">
        <v>29</v>
      </c>
      <c r="C4643" s="7">
        <v>3</v>
      </c>
      <c r="D4643" s="7">
        <v>198</v>
      </c>
      <c r="E4643" s="7">
        <f t="shared" si="279"/>
        <v>5500</v>
      </c>
      <c r="F4643" s="7">
        <v>1132</v>
      </c>
      <c r="G4643" s="7">
        <v>0</v>
      </c>
      <c r="H4643" s="7">
        <v>0</v>
      </c>
      <c r="I4643" s="7">
        <v>0</v>
      </c>
      <c r="J4643" s="7">
        <v>0</v>
      </c>
      <c r="K4643" s="7">
        <v>0</v>
      </c>
      <c r="L4643" s="7">
        <v>1952</v>
      </c>
      <c r="M4643" s="7">
        <f t="shared" si="274"/>
        <v>650.66666666666663</v>
      </c>
      <c r="N4643" s="7">
        <v>14</v>
      </c>
      <c r="O4643" s="7">
        <v>0</v>
      </c>
      <c r="P4643" s="7">
        <v>6</v>
      </c>
      <c r="Q4643" s="7">
        <v>6459</v>
      </c>
      <c r="R4643" s="7">
        <f t="shared" si="278"/>
        <v>2153</v>
      </c>
      <c r="S4643" s="5">
        <v>0</v>
      </c>
      <c r="T4643" s="5">
        <v>0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7">
        <v>3171</v>
      </c>
      <c r="AF4643" s="5">
        <v>1</v>
      </c>
    </row>
    <row r="4644" spans="1:32" x14ac:dyDescent="0.25">
      <c r="A4644" s="2">
        <v>2008</v>
      </c>
      <c r="B4644" s="1" t="s">
        <v>30</v>
      </c>
      <c r="C4644" s="7">
        <v>10</v>
      </c>
      <c r="D4644" s="7">
        <v>516</v>
      </c>
      <c r="E4644" s="7">
        <f t="shared" si="279"/>
        <v>4300</v>
      </c>
      <c r="F4644" s="7">
        <v>730</v>
      </c>
      <c r="G4644" s="7">
        <v>0</v>
      </c>
      <c r="H4644" s="7">
        <v>0</v>
      </c>
      <c r="I4644" s="7">
        <v>1032</v>
      </c>
      <c r="J4644" s="7">
        <v>0</v>
      </c>
      <c r="K4644" s="7">
        <v>0</v>
      </c>
      <c r="L4644" s="7">
        <v>955</v>
      </c>
      <c r="M4644" s="7">
        <f t="shared" si="274"/>
        <v>95.5</v>
      </c>
      <c r="N4644" s="7">
        <v>8</v>
      </c>
      <c r="O4644" s="7">
        <v>0</v>
      </c>
      <c r="P4644" s="7">
        <v>1</v>
      </c>
      <c r="Q4644" s="7">
        <v>1823</v>
      </c>
      <c r="R4644" s="7">
        <f t="shared" si="278"/>
        <v>182.3</v>
      </c>
      <c r="S4644" s="5">
        <v>1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1</v>
      </c>
      <c r="AB4644" s="5">
        <v>0</v>
      </c>
      <c r="AC4644" s="5">
        <v>0</v>
      </c>
      <c r="AD4644" s="5">
        <v>0</v>
      </c>
      <c r="AE4644" s="7">
        <v>7228</v>
      </c>
      <c r="AF4644" s="5">
        <v>1</v>
      </c>
    </row>
    <row r="4645" spans="1:32" x14ac:dyDescent="0.25">
      <c r="A4645" s="2">
        <v>2008</v>
      </c>
      <c r="B4645" s="1" t="s">
        <v>29</v>
      </c>
      <c r="C4645" s="7">
        <v>2</v>
      </c>
      <c r="D4645" s="7">
        <v>225</v>
      </c>
      <c r="E4645" s="7">
        <f t="shared" si="279"/>
        <v>9375</v>
      </c>
      <c r="F4645" s="7">
        <v>1500</v>
      </c>
      <c r="G4645" s="7">
        <v>0</v>
      </c>
      <c r="H4645" s="7">
        <v>0</v>
      </c>
      <c r="I4645" s="7">
        <v>0</v>
      </c>
      <c r="J4645" s="7">
        <v>0</v>
      </c>
      <c r="K4645" s="7">
        <v>0</v>
      </c>
      <c r="L4645" s="7">
        <v>1490</v>
      </c>
      <c r="M4645" s="7">
        <f t="shared" si="274"/>
        <v>745</v>
      </c>
      <c r="N4645" s="7">
        <v>7</v>
      </c>
      <c r="O4645" s="7">
        <v>5</v>
      </c>
      <c r="P4645" s="7">
        <v>0</v>
      </c>
      <c r="Q4645" s="7">
        <v>1676</v>
      </c>
      <c r="R4645" s="7">
        <f t="shared" si="278"/>
        <v>838</v>
      </c>
      <c r="S4645" s="5">
        <v>1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0</v>
      </c>
      <c r="AC4645" s="5">
        <v>0</v>
      </c>
      <c r="AD4645" s="5">
        <v>0</v>
      </c>
      <c r="AE4645" s="7">
        <v>2109</v>
      </c>
      <c r="AF4645" s="5">
        <v>1</v>
      </c>
    </row>
    <row r="4646" spans="1:32" x14ac:dyDescent="0.25">
      <c r="A4646" s="2">
        <v>2008</v>
      </c>
      <c r="B4646" s="1" t="s">
        <v>29</v>
      </c>
      <c r="C4646" s="7">
        <v>33</v>
      </c>
      <c r="D4646" s="7">
        <v>1638</v>
      </c>
      <c r="E4646" s="7">
        <f t="shared" si="279"/>
        <v>4136.363636363636</v>
      </c>
      <c r="F4646" s="7">
        <v>1105</v>
      </c>
      <c r="G4646" s="7">
        <v>302</v>
      </c>
      <c r="H4646" s="7">
        <v>132</v>
      </c>
      <c r="I4646" s="7">
        <v>0</v>
      </c>
      <c r="J4646" s="7">
        <v>0</v>
      </c>
      <c r="K4646" s="7">
        <v>0</v>
      </c>
      <c r="L4646" s="7">
        <v>2863</v>
      </c>
      <c r="M4646" s="7">
        <f t="shared" si="274"/>
        <v>86.757575757575751</v>
      </c>
      <c r="N4646" s="7">
        <v>13</v>
      </c>
      <c r="O4646" s="7">
        <v>2</v>
      </c>
      <c r="P4646" s="7">
        <v>1</v>
      </c>
      <c r="Q4646" s="7">
        <v>8630</v>
      </c>
      <c r="R4646" s="7">
        <f t="shared" si="278"/>
        <v>261.5151515151515</v>
      </c>
      <c r="S4646" s="5">
        <v>1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1</v>
      </c>
      <c r="AA4646" s="5">
        <v>0</v>
      </c>
      <c r="AB4646" s="5">
        <v>0</v>
      </c>
      <c r="AC4646" s="5">
        <v>1</v>
      </c>
      <c r="AD4646" s="5">
        <v>0</v>
      </c>
      <c r="AE4646" s="7">
        <v>4976</v>
      </c>
      <c r="AF4646" s="5">
        <v>1</v>
      </c>
    </row>
    <row r="4647" spans="1:32" x14ac:dyDescent="0.25">
      <c r="A4647" s="2">
        <v>2008</v>
      </c>
      <c r="B4647" s="1" t="s">
        <v>29</v>
      </c>
      <c r="C4647" s="7">
        <v>7</v>
      </c>
      <c r="D4647" s="7">
        <v>527</v>
      </c>
      <c r="E4647" s="7">
        <f t="shared" si="279"/>
        <v>6273.8095238095239</v>
      </c>
      <c r="F4647" s="7">
        <v>780</v>
      </c>
      <c r="G4647" s="7">
        <v>42</v>
      </c>
      <c r="H4647" s="7">
        <v>30</v>
      </c>
      <c r="I4647" s="7">
        <v>0</v>
      </c>
      <c r="J4647" s="7">
        <v>0</v>
      </c>
      <c r="K4647" s="7">
        <v>0</v>
      </c>
      <c r="L4647" s="7">
        <v>890</v>
      </c>
      <c r="M4647" s="7">
        <f t="shared" si="274"/>
        <v>127.14285714285714</v>
      </c>
      <c r="N4647" s="7">
        <v>4</v>
      </c>
      <c r="O4647" s="7">
        <v>1</v>
      </c>
      <c r="P4647" s="7">
        <v>0</v>
      </c>
      <c r="Q4647" s="7">
        <v>625</v>
      </c>
      <c r="R4647" s="7">
        <f t="shared" si="278"/>
        <v>89.285714285714292</v>
      </c>
      <c r="S4647" s="5">
        <v>1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1</v>
      </c>
      <c r="AA4647" s="5">
        <v>0</v>
      </c>
      <c r="AB4647" s="5">
        <v>0</v>
      </c>
      <c r="AC4647" s="5">
        <v>1</v>
      </c>
      <c r="AD4647" s="5">
        <v>0</v>
      </c>
      <c r="AE4647" s="7">
        <v>618</v>
      </c>
      <c r="AF4647" s="5">
        <v>1</v>
      </c>
    </row>
    <row r="4648" spans="1:32" x14ac:dyDescent="0.25">
      <c r="A4648" s="2">
        <v>2008</v>
      </c>
      <c r="B4648" s="1" t="s">
        <v>29</v>
      </c>
      <c r="C4648" s="7">
        <v>27</v>
      </c>
      <c r="D4648" s="7">
        <v>1026</v>
      </c>
      <c r="E4648" s="7">
        <f t="shared" si="279"/>
        <v>3166.6666666666665</v>
      </c>
      <c r="F4648" s="7">
        <v>2153</v>
      </c>
      <c r="G4648" s="7">
        <v>143</v>
      </c>
      <c r="H4648" s="7">
        <v>62</v>
      </c>
      <c r="I4648" s="7">
        <v>0</v>
      </c>
      <c r="J4648" s="7">
        <v>0</v>
      </c>
      <c r="K4648" s="7">
        <v>0</v>
      </c>
      <c r="L4648" s="7">
        <v>2126</v>
      </c>
      <c r="M4648" s="7">
        <f t="shared" si="274"/>
        <v>78.740740740740748</v>
      </c>
      <c r="N4648" s="7">
        <v>8</v>
      </c>
      <c r="O4648" s="7">
        <v>3</v>
      </c>
      <c r="P4648" s="7">
        <v>0</v>
      </c>
      <c r="Q4648" s="7">
        <v>869</v>
      </c>
      <c r="R4648" s="7">
        <f t="shared" si="278"/>
        <v>32.185185185185183</v>
      </c>
      <c r="S4648" s="5">
        <v>1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1</v>
      </c>
      <c r="AA4648" s="5">
        <v>0</v>
      </c>
      <c r="AB4648" s="5">
        <v>0</v>
      </c>
      <c r="AC4648" s="5">
        <v>1</v>
      </c>
      <c r="AD4648" s="5">
        <v>0</v>
      </c>
      <c r="AE4648" s="7">
        <v>2073</v>
      </c>
      <c r="AF4648" s="5">
        <v>0</v>
      </c>
    </row>
    <row r="4649" spans="1:32" x14ac:dyDescent="0.25">
      <c r="A4649" s="2">
        <v>2008</v>
      </c>
      <c r="B4649" s="1" t="s">
        <v>29</v>
      </c>
      <c r="C4649" s="7">
        <v>1</v>
      </c>
      <c r="D4649" s="7">
        <v>45</v>
      </c>
      <c r="E4649" s="7">
        <f t="shared" si="279"/>
        <v>3750</v>
      </c>
      <c r="F4649" s="7">
        <v>480</v>
      </c>
      <c r="G4649" s="7">
        <v>0</v>
      </c>
      <c r="H4649" s="7">
        <v>0</v>
      </c>
      <c r="I4649" s="7">
        <v>0</v>
      </c>
      <c r="J4649" s="7">
        <v>0</v>
      </c>
      <c r="K4649" s="7">
        <v>0</v>
      </c>
      <c r="L4649" s="7">
        <v>810</v>
      </c>
      <c r="M4649" s="7">
        <f t="shared" si="274"/>
        <v>810</v>
      </c>
      <c r="N4649" s="7">
        <v>6</v>
      </c>
      <c r="O4649" s="7">
        <v>2</v>
      </c>
      <c r="P4649" s="7">
        <v>0</v>
      </c>
      <c r="Q4649" s="7">
        <v>399</v>
      </c>
      <c r="R4649" s="7">
        <f t="shared" si="278"/>
        <v>399</v>
      </c>
      <c r="S4649" s="5">
        <v>1</v>
      </c>
      <c r="T4649" s="5">
        <v>0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  <c r="Z4649" s="5">
        <v>0</v>
      </c>
      <c r="AA4649" s="5">
        <v>0</v>
      </c>
      <c r="AB4649" s="5">
        <v>0</v>
      </c>
      <c r="AC4649" s="5">
        <v>0</v>
      </c>
      <c r="AD4649" s="5">
        <v>0</v>
      </c>
      <c r="AE4649" s="7">
        <v>269</v>
      </c>
      <c r="AF4649" s="5">
        <v>0</v>
      </c>
    </row>
    <row r="4650" spans="1:32" x14ac:dyDescent="0.25">
      <c r="A4650" s="2">
        <v>2008</v>
      </c>
      <c r="B4650" s="1" t="s">
        <v>29</v>
      </c>
      <c r="C4650" s="8">
        <v>43</v>
      </c>
      <c r="D4650" s="8">
        <v>2182</v>
      </c>
      <c r="E4650" s="8">
        <f>IF(C4650&gt;0,D4650/C4650*1000/12,0)</f>
        <v>4228.6821705426355</v>
      </c>
      <c r="F4650" s="8">
        <v>3811</v>
      </c>
      <c r="G4650" s="8">
        <v>184</v>
      </c>
      <c r="H4650" s="8">
        <v>93</v>
      </c>
      <c r="I4650" s="8">
        <v>0</v>
      </c>
      <c r="J4650" s="8">
        <v>0</v>
      </c>
      <c r="K4650" s="8">
        <v>0</v>
      </c>
      <c r="L4650" s="8">
        <v>3402</v>
      </c>
      <c r="M4650" s="8">
        <f t="shared" si="274"/>
        <v>79.116279069767444</v>
      </c>
      <c r="N4650" s="8">
        <v>11</v>
      </c>
      <c r="O4650" s="8">
        <v>0</v>
      </c>
      <c r="P4650" s="8">
        <v>0</v>
      </c>
      <c r="Q4650" s="8">
        <v>11133</v>
      </c>
      <c r="R4650" s="8">
        <f t="shared" si="278"/>
        <v>258.90697674418607</v>
      </c>
      <c r="S4650" s="5">
        <v>1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1</v>
      </c>
      <c r="AA4650" s="5">
        <v>0</v>
      </c>
      <c r="AB4650" s="5">
        <v>0</v>
      </c>
      <c r="AC4650" s="5">
        <v>1</v>
      </c>
      <c r="AD4650" s="5">
        <v>0</v>
      </c>
      <c r="AE4650" s="8">
        <v>5913</v>
      </c>
      <c r="AF4650" s="5">
        <v>0</v>
      </c>
    </row>
    <row r="4651" spans="1:32" x14ac:dyDescent="0.25">
      <c r="A4651" s="2">
        <v>2008</v>
      </c>
      <c r="B4651" s="1" t="s">
        <v>29</v>
      </c>
      <c r="C4651" s="8">
        <v>43</v>
      </c>
      <c r="D4651" s="8">
        <v>1810</v>
      </c>
      <c r="E4651" s="8">
        <f t="shared" ref="E4651:E4671" si="280">IF(C4651&gt;0,D4651/C4651*1000/12,0)</f>
        <v>3507.7519379844962</v>
      </c>
      <c r="F4651" s="8">
        <v>2197</v>
      </c>
      <c r="G4651" s="8">
        <v>182</v>
      </c>
      <c r="H4651" s="8">
        <v>104</v>
      </c>
      <c r="I4651" s="8">
        <v>0</v>
      </c>
      <c r="J4651" s="8">
        <v>0</v>
      </c>
      <c r="K4651" s="8">
        <v>0</v>
      </c>
      <c r="L4651" s="8">
        <v>2658</v>
      </c>
      <c r="M4651" s="8">
        <f t="shared" ref="M4651:M4714" si="281">IF(C4651&gt;0,L4651/C4651,0)</f>
        <v>61.813953488372093</v>
      </c>
      <c r="N4651" s="8">
        <v>10</v>
      </c>
      <c r="O4651" s="8">
        <v>3</v>
      </c>
      <c r="P4651" s="8">
        <v>1</v>
      </c>
      <c r="Q4651" s="8">
        <v>21999</v>
      </c>
      <c r="R4651" s="8">
        <f t="shared" si="278"/>
        <v>511.60465116279067</v>
      </c>
      <c r="S4651" s="5">
        <v>1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1</v>
      </c>
      <c r="AA4651" s="5">
        <v>0</v>
      </c>
      <c r="AB4651" s="5">
        <v>0</v>
      </c>
      <c r="AC4651" s="5">
        <v>1</v>
      </c>
      <c r="AD4651" s="5">
        <v>0</v>
      </c>
      <c r="AE4651" s="8">
        <v>14907</v>
      </c>
      <c r="AF4651" s="5">
        <v>1</v>
      </c>
    </row>
    <row r="4652" spans="1:32" x14ac:dyDescent="0.25">
      <c r="A4652" s="2">
        <v>2008</v>
      </c>
      <c r="B4652" s="1" t="s">
        <v>30</v>
      </c>
      <c r="C4652" s="8">
        <v>56</v>
      </c>
      <c r="D4652" s="8">
        <v>3573</v>
      </c>
      <c r="E4652" s="8">
        <f t="shared" si="280"/>
        <v>5316.9642857142853</v>
      </c>
      <c r="F4652" s="8">
        <v>2878</v>
      </c>
      <c r="G4652" s="8">
        <v>509</v>
      </c>
      <c r="H4652" s="8">
        <v>200</v>
      </c>
      <c r="I4652" s="8">
        <v>0</v>
      </c>
      <c r="J4652" s="8">
        <v>0</v>
      </c>
      <c r="K4652" s="8">
        <v>0</v>
      </c>
      <c r="L4652" s="8">
        <v>9965</v>
      </c>
      <c r="M4652" s="8">
        <f t="shared" si="281"/>
        <v>177.94642857142858</v>
      </c>
      <c r="N4652" s="8">
        <v>10</v>
      </c>
      <c r="O4652" s="8">
        <v>3</v>
      </c>
      <c r="P4652" s="8">
        <v>4</v>
      </c>
      <c r="Q4652" s="8">
        <v>47011</v>
      </c>
      <c r="R4652" s="8">
        <f t="shared" si="278"/>
        <v>839.48214285714289</v>
      </c>
      <c r="S4652" s="5">
        <v>1</v>
      </c>
      <c r="T4652" s="5">
        <v>0</v>
      </c>
      <c r="U4652" s="5">
        <v>1</v>
      </c>
      <c r="V4652" s="5">
        <v>0</v>
      </c>
      <c r="W4652" s="5">
        <v>0</v>
      </c>
      <c r="X4652" s="5">
        <v>0</v>
      </c>
      <c r="Y4652" s="5">
        <v>0</v>
      </c>
      <c r="Z4652" s="5">
        <v>1</v>
      </c>
      <c r="AA4652" s="5">
        <v>0</v>
      </c>
      <c r="AB4652" s="5">
        <v>0</v>
      </c>
      <c r="AC4652" s="5">
        <v>1</v>
      </c>
      <c r="AD4652" s="5">
        <v>0</v>
      </c>
      <c r="AE4652" s="8">
        <v>10686</v>
      </c>
      <c r="AF4652" s="5">
        <v>1</v>
      </c>
    </row>
    <row r="4653" spans="1:32" x14ac:dyDescent="0.25">
      <c r="A4653" s="2">
        <v>2008</v>
      </c>
      <c r="B4653" s="1" t="s">
        <v>30</v>
      </c>
      <c r="C4653" s="8">
        <v>50</v>
      </c>
      <c r="D4653" s="8">
        <v>3253</v>
      </c>
      <c r="E4653" s="8">
        <f t="shared" si="280"/>
        <v>5421.666666666667</v>
      </c>
      <c r="F4653" s="8">
        <v>2875</v>
      </c>
      <c r="G4653" s="8">
        <v>384</v>
      </c>
      <c r="H4653" s="8">
        <v>184</v>
      </c>
      <c r="I4653" s="8">
        <v>0</v>
      </c>
      <c r="J4653" s="8">
        <v>0</v>
      </c>
      <c r="K4653" s="8">
        <v>0</v>
      </c>
      <c r="L4653" s="8">
        <v>4906</v>
      </c>
      <c r="M4653" s="8">
        <f t="shared" si="281"/>
        <v>98.12</v>
      </c>
      <c r="N4653" s="8">
        <v>19</v>
      </c>
      <c r="O4653" s="8">
        <v>7</v>
      </c>
      <c r="P4653" s="8">
        <v>0</v>
      </c>
      <c r="Q4653" s="8">
        <v>31785</v>
      </c>
      <c r="R4653" s="8">
        <f t="shared" si="278"/>
        <v>635.70000000000005</v>
      </c>
      <c r="S4653" s="5">
        <v>1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1</v>
      </c>
      <c r="AA4653" s="5">
        <v>0</v>
      </c>
      <c r="AB4653" s="5">
        <v>0</v>
      </c>
      <c r="AC4653" s="5">
        <v>1</v>
      </c>
      <c r="AD4653" s="5">
        <v>0</v>
      </c>
      <c r="AE4653" s="8">
        <v>7599</v>
      </c>
      <c r="AF4653" s="5">
        <v>0</v>
      </c>
    </row>
    <row r="4654" spans="1:32" x14ac:dyDescent="0.25">
      <c r="A4654" s="2">
        <v>2008</v>
      </c>
      <c r="B4654" s="1" t="s">
        <v>30</v>
      </c>
      <c r="C4654" s="8">
        <v>201</v>
      </c>
      <c r="D4654" s="8">
        <v>18131</v>
      </c>
      <c r="E4654" s="8">
        <f t="shared" si="280"/>
        <v>7516.9983416252071</v>
      </c>
      <c r="F4654" s="8">
        <v>4291</v>
      </c>
      <c r="G4654" s="8">
        <v>1231</v>
      </c>
      <c r="H4654" s="8">
        <v>450</v>
      </c>
      <c r="I4654" s="8">
        <v>38</v>
      </c>
      <c r="J4654" s="8">
        <v>0</v>
      </c>
      <c r="K4654" s="8">
        <v>0</v>
      </c>
      <c r="L4654" s="8">
        <v>11135</v>
      </c>
      <c r="M4654" s="8">
        <f t="shared" si="281"/>
        <v>55.398009950248756</v>
      </c>
      <c r="N4654" s="8">
        <v>29</v>
      </c>
      <c r="O4654" s="8">
        <v>9</v>
      </c>
      <c r="P4654" s="8">
        <v>0</v>
      </c>
      <c r="Q4654" s="8">
        <v>81669</v>
      </c>
      <c r="R4654" s="8">
        <f t="shared" si="278"/>
        <v>406.31343283582089</v>
      </c>
      <c r="S4654" s="5">
        <v>1</v>
      </c>
      <c r="T4654" s="5">
        <v>0</v>
      </c>
      <c r="U4654" s="5">
        <v>1</v>
      </c>
      <c r="V4654" s="5">
        <v>0</v>
      </c>
      <c r="W4654" s="5">
        <v>0</v>
      </c>
      <c r="X4654" s="5">
        <v>0</v>
      </c>
      <c r="Y4654" s="5">
        <v>0</v>
      </c>
      <c r="Z4654" s="5">
        <v>1</v>
      </c>
      <c r="AA4654" s="5">
        <v>1</v>
      </c>
      <c r="AB4654" s="5">
        <v>0</v>
      </c>
      <c r="AC4654" s="5">
        <v>1</v>
      </c>
      <c r="AD4654" s="5">
        <v>0</v>
      </c>
      <c r="AE4654" s="8">
        <v>39119</v>
      </c>
      <c r="AF4654" s="5">
        <v>1</v>
      </c>
    </row>
    <row r="4655" spans="1:32" x14ac:dyDescent="0.25">
      <c r="A4655" s="2">
        <v>2008</v>
      </c>
      <c r="B4655" s="1" t="s">
        <v>29</v>
      </c>
      <c r="C4655" s="8">
        <v>127</v>
      </c>
      <c r="D4655" s="8">
        <v>5787</v>
      </c>
      <c r="E4655" s="8">
        <f t="shared" si="280"/>
        <v>3797.2440944881891</v>
      </c>
      <c r="F4655" s="8">
        <v>4243</v>
      </c>
      <c r="G4655" s="8">
        <v>798</v>
      </c>
      <c r="H4655" s="8">
        <v>300</v>
      </c>
      <c r="I4655" s="8">
        <v>0</v>
      </c>
      <c r="J4655" s="8">
        <v>0</v>
      </c>
      <c r="K4655" s="8">
        <v>0</v>
      </c>
      <c r="L4655" s="8">
        <v>11043</v>
      </c>
      <c r="M4655" s="8">
        <f t="shared" si="281"/>
        <v>86.952755905511808</v>
      </c>
      <c r="N4655" s="8">
        <v>19</v>
      </c>
      <c r="O4655" s="8">
        <v>9</v>
      </c>
      <c r="P4655" s="8">
        <v>2</v>
      </c>
      <c r="Q4655" s="8">
        <v>87309</v>
      </c>
      <c r="R4655" s="8">
        <f t="shared" si="278"/>
        <v>687.4724409448819</v>
      </c>
      <c r="S4655" s="5">
        <v>1</v>
      </c>
      <c r="T4655" s="5">
        <v>0</v>
      </c>
      <c r="U4655" s="5">
        <v>1</v>
      </c>
      <c r="V4655" s="5">
        <v>0</v>
      </c>
      <c r="W4655" s="5">
        <v>0</v>
      </c>
      <c r="X4655" s="5">
        <v>0</v>
      </c>
      <c r="Y4655" s="5">
        <v>0</v>
      </c>
      <c r="Z4655" s="5">
        <v>1</v>
      </c>
      <c r="AA4655" s="5">
        <v>0</v>
      </c>
      <c r="AB4655" s="5">
        <v>0</v>
      </c>
      <c r="AC4655" s="5">
        <v>1</v>
      </c>
      <c r="AD4655" s="5">
        <v>0</v>
      </c>
      <c r="AE4655" s="8">
        <v>23818</v>
      </c>
      <c r="AF4655" s="5">
        <v>1</v>
      </c>
    </row>
    <row r="4656" spans="1:32" x14ac:dyDescent="0.25">
      <c r="A4656" s="2">
        <v>2008</v>
      </c>
      <c r="B4656" s="1" t="s">
        <v>29</v>
      </c>
      <c r="C4656" s="8">
        <v>39</v>
      </c>
      <c r="D4656" s="8">
        <v>1187</v>
      </c>
      <c r="E4656" s="8">
        <f t="shared" si="280"/>
        <v>2536.3247863247861</v>
      </c>
      <c r="F4656" s="8">
        <v>3331</v>
      </c>
      <c r="G4656" s="8">
        <v>282</v>
      </c>
      <c r="H4656" s="8">
        <v>85</v>
      </c>
      <c r="I4656" s="8">
        <v>0</v>
      </c>
      <c r="J4656" s="8">
        <v>0</v>
      </c>
      <c r="K4656" s="8">
        <v>0</v>
      </c>
      <c r="L4656" s="8">
        <v>1799</v>
      </c>
      <c r="M4656" s="8">
        <f t="shared" si="281"/>
        <v>46.128205128205131</v>
      </c>
      <c r="N4656" s="8">
        <v>8</v>
      </c>
      <c r="O4656" s="8">
        <v>2</v>
      </c>
      <c r="P4656" s="8">
        <v>2</v>
      </c>
      <c r="Q4656" s="8">
        <v>3825</v>
      </c>
      <c r="R4656" s="8">
        <f t="shared" si="278"/>
        <v>98.07692307692308</v>
      </c>
      <c r="S4656" s="5">
        <v>1</v>
      </c>
      <c r="T4656" s="5">
        <v>0</v>
      </c>
      <c r="U4656" s="5">
        <v>1</v>
      </c>
      <c r="V4656" s="5">
        <v>0</v>
      </c>
      <c r="W4656" s="5">
        <v>0</v>
      </c>
      <c r="X4656" s="5">
        <v>0</v>
      </c>
      <c r="Y4656" s="5">
        <v>0</v>
      </c>
      <c r="Z4656" s="5">
        <v>1</v>
      </c>
      <c r="AA4656" s="5">
        <v>0</v>
      </c>
      <c r="AB4656" s="5">
        <v>0</v>
      </c>
      <c r="AC4656" s="5">
        <v>1</v>
      </c>
      <c r="AD4656" s="5">
        <v>0</v>
      </c>
      <c r="AE4656" s="8">
        <v>3784</v>
      </c>
      <c r="AF4656" s="5">
        <v>0</v>
      </c>
    </row>
    <row r="4657" spans="1:32" x14ac:dyDescent="0.25">
      <c r="A4657" s="2">
        <v>2008</v>
      </c>
      <c r="B4657" s="1" t="s">
        <v>30</v>
      </c>
      <c r="C4657" s="8">
        <v>90</v>
      </c>
      <c r="D4657" s="8">
        <v>3739</v>
      </c>
      <c r="E4657" s="8">
        <f t="shared" si="280"/>
        <v>3462.037037037037</v>
      </c>
      <c r="F4657" s="8">
        <v>3642</v>
      </c>
      <c r="G4657" s="8">
        <v>457</v>
      </c>
      <c r="H4657" s="8">
        <v>290</v>
      </c>
      <c r="I4657" s="8">
        <v>0</v>
      </c>
      <c r="J4657" s="8">
        <v>0</v>
      </c>
      <c r="K4657" s="8">
        <v>0</v>
      </c>
      <c r="L4657" s="8">
        <v>6124</v>
      </c>
      <c r="M4657" s="8">
        <f t="shared" si="281"/>
        <v>68.044444444444451</v>
      </c>
      <c r="N4657" s="8">
        <v>17</v>
      </c>
      <c r="O4657" s="8">
        <v>6</v>
      </c>
      <c r="P4657" s="8">
        <v>1</v>
      </c>
      <c r="Q4657" s="8">
        <v>25559</v>
      </c>
      <c r="R4657" s="8">
        <f t="shared" si="278"/>
        <v>283.98888888888888</v>
      </c>
      <c r="S4657" s="5">
        <v>1</v>
      </c>
      <c r="T4657" s="5">
        <v>0</v>
      </c>
      <c r="U4657" s="5">
        <v>1</v>
      </c>
      <c r="V4657" s="5">
        <v>0</v>
      </c>
      <c r="W4657" s="5">
        <v>0</v>
      </c>
      <c r="X4657" s="5">
        <v>0</v>
      </c>
      <c r="Y4657" s="5">
        <v>0</v>
      </c>
      <c r="Z4657" s="5">
        <v>1</v>
      </c>
      <c r="AA4657" s="5">
        <v>0</v>
      </c>
      <c r="AB4657" s="5">
        <v>0</v>
      </c>
      <c r="AC4657" s="5">
        <v>1</v>
      </c>
      <c r="AD4657" s="5">
        <v>0</v>
      </c>
      <c r="AE4657" s="8">
        <v>10806</v>
      </c>
      <c r="AF4657" s="5">
        <v>1</v>
      </c>
    </row>
    <row r="4658" spans="1:32" x14ac:dyDescent="0.25">
      <c r="A4658" s="2">
        <v>2008</v>
      </c>
      <c r="B4658" s="1" t="s">
        <v>30</v>
      </c>
      <c r="C4658" s="8">
        <v>78</v>
      </c>
      <c r="D4658" s="8">
        <v>5559</v>
      </c>
      <c r="E4658" s="8">
        <f t="shared" si="280"/>
        <v>5939.1025641025653</v>
      </c>
      <c r="F4658" s="8">
        <v>0</v>
      </c>
      <c r="G4658" s="8">
        <v>741</v>
      </c>
      <c r="H4658" s="8">
        <v>300</v>
      </c>
      <c r="I4658" s="8">
        <v>38</v>
      </c>
      <c r="J4658" s="8">
        <v>0</v>
      </c>
      <c r="K4658" s="8">
        <v>0</v>
      </c>
      <c r="L4658" s="8">
        <v>6290</v>
      </c>
      <c r="M4658" s="8">
        <f t="shared" si="281"/>
        <v>80.641025641025635</v>
      </c>
      <c r="N4658" s="8">
        <v>18</v>
      </c>
      <c r="O4658" s="8">
        <v>5</v>
      </c>
      <c r="P4658" s="8">
        <v>2</v>
      </c>
      <c r="Q4658" s="8">
        <v>36833</v>
      </c>
      <c r="R4658" s="8">
        <f t="shared" si="278"/>
        <v>472.21794871794873</v>
      </c>
      <c r="S4658" s="5">
        <v>0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1</v>
      </c>
      <c r="AA4658" s="5">
        <v>1</v>
      </c>
      <c r="AB4658" s="5">
        <v>0</v>
      </c>
      <c r="AC4658" s="5">
        <v>1</v>
      </c>
      <c r="AD4658" s="5">
        <v>0</v>
      </c>
      <c r="AE4658" s="8">
        <v>11483</v>
      </c>
      <c r="AF4658" s="5">
        <v>0</v>
      </c>
    </row>
    <row r="4659" spans="1:32" x14ac:dyDescent="0.25">
      <c r="A4659" s="2">
        <v>2008</v>
      </c>
      <c r="B4659" s="1" t="s">
        <v>31</v>
      </c>
      <c r="C4659" s="8">
        <v>4</v>
      </c>
      <c r="D4659" s="8">
        <v>252</v>
      </c>
      <c r="E4659" s="8">
        <f t="shared" si="280"/>
        <v>5250</v>
      </c>
      <c r="F4659" s="8">
        <v>2524</v>
      </c>
      <c r="G4659" s="8">
        <v>0</v>
      </c>
      <c r="H4659" s="8">
        <v>0</v>
      </c>
      <c r="I4659" s="8">
        <v>0</v>
      </c>
      <c r="J4659" s="8">
        <v>0</v>
      </c>
      <c r="K4659" s="8">
        <v>0</v>
      </c>
      <c r="L4659" s="8">
        <v>1590</v>
      </c>
      <c r="M4659" s="8">
        <f t="shared" si="281"/>
        <v>397.5</v>
      </c>
      <c r="N4659" s="8">
        <v>3</v>
      </c>
      <c r="O4659" s="8">
        <v>2</v>
      </c>
      <c r="P4659" s="8">
        <v>1</v>
      </c>
      <c r="Q4659" s="8">
        <v>31396</v>
      </c>
      <c r="R4659" s="8">
        <f t="shared" si="278"/>
        <v>7849</v>
      </c>
      <c r="S4659" s="5">
        <v>1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0</v>
      </c>
      <c r="AD4659" s="5">
        <v>0</v>
      </c>
      <c r="AE4659" s="8">
        <v>8677</v>
      </c>
      <c r="AF4659" s="5">
        <v>1</v>
      </c>
    </row>
    <row r="4660" spans="1:32" x14ac:dyDescent="0.25">
      <c r="A4660" s="2">
        <v>2008</v>
      </c>
      <c r="B4660" s="1" t="s">
        <v>30</v>
      </c>
      <c r="C4660" s="8">
        <v>57</v>
      </c>
      <c r="D4660" s="8">
        <v>3239</v>
      </c>
      <c r="E4660" s="8">
        <f t="shared" si="280"/>
        <v>4735.3801169590643</v>
      </c>
      <c r="F4660" s="8">
        <v>1779</v>
      </c>
      <c r="G4660" s="8">
        <v>183</v>
      </c>
      <c r="H4660" s="8">
        <v>122</v>
      </c>
      <c r="I4660" s="8">
        <v>0</v>
      </c>
      <c r="J4660" s="8">
        <v>0</v>
      </c>
      <c r="K4660" s="8">
        <v>0</v>
      </c>
      <c r="L4660" s="8">
        <v>4104</v>
      </c>
      <c r="M4660" s="8">
        <f t="shared" si="281"/>
        <v>72</v>
      </c>
      <c r="N4660" s="8">
        <v>10</v>
      </c>
      <c r="O4660" s="8">
        <v>3</v>
      </c>
      <c r="P4660" s="8">
        <v>1</v>
      </c>
      <c r="Q4660" s="8">
        <v>19839</v>
      </c>
      <c r="R4660" s="8">
        <f t="shared" si="278"/>
        <v>348.05263157894734</v>
      </c>
      <c r="S4660" s="5">
        <v>1</v>
      </c>
      <c r="T4660" s="5">
        <v>0</v>
      </c>
      <c r="U4660" s="5">
        <v>1</v>
      </c>
      <c r="V4660" s="5">
        <v>0</v>
      </c>
      <c r="W4660" s="5">
        <v>0</v>
      </c>
      <c r="X4660" s="5">
        <v>0</v>
      </c>
      <c r="Y4660" s="5">
        <v>0</v>
      </c>
      <c r="Z4660" s="5">
        <v>1</v>
      </c>
      <c r="AA4660" s="5">
        <v>0</v>
      </c>
      <c r="AB4660" s="5">
        <v>0</v>
      </c>
      <c r="AC4660" s="5">
        <v>1</v>
      </c>
      <c r="AD4660" s="5">
        <v>0</v>
      </c>
      <c r="AE4660" s="8">
        <v>15031</v>
      </c>
      <c r="AF4660" s="5">
        <v>0</v>
      </c>
    </row>
    <row r="4661" spans="1:32" x14ac:dyDescent="0.25">
      <c r="A4661" s="2">
        <v>2008</v>
      </c>
      <c r="B4661" s="1" t="s">
        <v>30</v>
      </c>
      <c r="C4661" s="8">
        <v>93</v>
      </c>
      <c r="D4661" s="8">
        <v>10188</v>
      </c>
      <c r="E4661" s="8">
        <f>IF(C4661&gt;0,D4661/C4661*1000/12,0)</f>
        <v>9129.032258064517</v>
      </c>
      <c r="F4661" s="8">
        <v>2503</v>
      </c>
      <c r="G4661" s="8">
        <v>517</v>
      </c>
      <c r="H4661" s="8">
        <v>300</v>
      </c>
      <c r="I4661" s="8">
        <v>0</v>
      </c>
      <c r="J4661" s="8">
        <v>0</v>
      </c>
      <c r="K4661" s="8">
        <v>0</v>
      </c>
      <c r="L4661" s="8">
        <v>8473</v>
      </c>
      <c r="M4661" s="8">
        <f t="shared" si="281"/>
        <v>91.107526881720432</v>
      </c>
      <c r="N4661" s="8">
        <v>33</v>
      </c>
      <c r="O4661" s="8">
        <v>8</v>
      </c>
      <c r="P4661" s="8">
        <v>3</v>
      </c>
      <c r="Q4661" s="8">
        <v>46382</v>
      </c>
      <c r="R4661" s="8">
        <f t="shared" si="278"/>
        <v>498.73118279569894</v>
      </c>
      <c r="S4661" s="5">
        <v>1</v>
      </c>
      <c r="T4661" s="5">
        <v>0</v>
      </c>
      <c r="U4661" s="5">
        <v>1</v>
      </c>
      <c r="V4661" s="5">
        <v>0</v>
      </c>
      <c r="W4661" s="5">
        <v>0</v>
      </c>
      <c r="X4661" s="5">
        <v>0</v>
      </c>
      <c r="Y4661" s="5">
        <v>0</v>
      </c>
      <c r="Z4661" s="5">
        <v>1</v>
      </c>
      <c r="AA4661" s="5">
        <v>0</v>
      </c>
      <c r="AB4661" s="5">
        <v>0</v>
      </c>
      <c r="AC4661" s="5">
        <v>1</v>
      </c>
      <c r="AD4661" s="5">
        <v>0</v>
      </c>
      <c r="AE4661" s="8">
        <v>19601</v>
      </c>
      <c r="AF4661" s="5">
        <v>1</v>
      </c>
    </row>
    <row r="4662" spans="1:32" x14ac:dyDescent="0.25">
      <c r="A4662" s="2">
        <v>2008</v>
      </c>
      <c r="B4662" s="1" t="s">
        <v>30</v>
      </c>
      <c r="C4662" s="8">
        <v>52</v>
      </c>
      <c r="D4662" s="8">
        <v>1900</v>
      </c>
      <c r="E4662" s="8">
        <f t="shared" si="280"/>
        <v>3044.8717948717949</v>
      </c>
      <c r="F4662" s="8">
        <v>1827</v>
      </c>
      <c r="G4662" s="8">
        <v>326</v>
      </c>
      <c r="H4662" s="8">
        <v>173</v>
      </c>
      <c r="I4662" s="8">
        <v>0</v>
      </c>
      <c r="J4662" s="8">
        <v>0</v>
      </c>
      <c r="K4662" s="8">
        <v>0</v>
      </c>
      <c r="L4662" s="8">
        <v>3243</v>
      </c>
      <c r="M4662" s="8">
        <f t="shared" si="281"/>
        <v>62.365384615384613</v>
      </c>
      <c r="N4662" s="8">
        <v>11</v>
      </c>
      <c r="O4662" s="8">
        <v>4</v>
      </c>
      <c r="P4662" s="8">
        <v>2</v>
      </c>
      <c r="Q4662" s="8">
        <v>23595</v>
      </c>
      <c r="R4662" s="8">
        <f t="shared" si="278"/>
        <v>453.75</v>
      </c>
      <c r="S4662" s="5">
        <v>1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1</v>
      </c>
      <c r="AA4662" s="5">
        <v>0</v>
      </c>
      <c r="AB4662" s="5">
        <v>0</v>
      </c>
      <c r="AC4662" s="5">
        <v>1</v>
      </c>
      <c r="AD4662" s="5">
        <v>0</v>
      </c>
      <c r="AE4662" s="8">
        <v>7221</v>
      </c>
      <c r="AF4662" s="5">
        <v>0</v>
      </c>
    </row>
    <row r="4663" spans="1:32" x14ac:dyDescent="0.25">
      <c r="A4663" s="2">
        <v>2008</v>
      </c>
      <c r="B4663" s="1" t="s">
        <v>29</v>
      </c>
      <c r="C4663" s="8">
        <v>164</v>
      </c>
      <c r="D4663" s="8">
        <v>12357</v>
      </c>
      <c r="E4663" s="8">
        <f t="shared" si="280"/>
        <v>6278.9634146341459</v>
      </c>
      <c r="F4663" s="8">
        <v>6499</v>
      </c>
      <c r="G4663" s="8">
        <v>1267</v>
      </c>
      <c r="H4663" s="8">
        <v>483</v>
      </c>
      <c r="I4663" s="8">
        <v>546</v>
      </c>
      <c r="J4663" s="8">
        <v>0</v>
      </c>
      <c r="K4663" s="8">
        <v>0</v>
      </c>
      <c r="L4663" s="8">
        <v>6712</v>
      </c>
      <c r="M4663" s="8">
        <f t="shared" si="281"/>
        <v>40.926829268292686</v>
      </c>
      <c r="N4663" s="8">
        <v>19</v>
      </c>
      <c r="O4663" s="8">
        <v>4</v>
      </c>
      <c r="P4663" s="8">
        <v>1</v>
      </c>
      <c r="Q4663" s="8">
        <v>26553</v>
      </c>
      <c r="R4663" s="8">
        <f t="shared" si="278"/>
        <v>161.90853658536585</v>
      </c>
      <c r="S4663" s="5">
        <v>1</v>
      </c>
      <c r="T4663" s="5">
        <v>0</v>
      </c>
      <c r="U4663" s="5">
        <v>1</v>
      </c>
      <c r="V4663" s="5">
        <v>0</v>
      </c>
      <c r="W4663" s="5">
        <v>0</v>
      </c>
      <c r="X4663" s="5">
        <v>0</v>
      </c>
      <c r="Y4663" s="5">
        <v>0</v>
      </c>
      <c r="Z4663" s="5">
        <v>1</v>
      </c>
      <c r="AA4663" s="5">
        <v>1</v>
      </c>
      <c r="AB4663" s="5">
        <v>0</v>
      </c>
      <c r="AC4663" s="5">
        <v>1</v>
      </c>
      <c r="AD4663" s="5">
        <v>0</v>
      </c>
      <c r="AE4663" s="8">
        <v>25415</v>
      </c>
      <c r="AF4663" s="5">
        <v>0</v>
      </c>
    </row>
    <row r="4664" spans="1:32" x14ac:dyDescent="0.25">
      <c r="A4664" s="2">
        <v>2008</v>
      </c>
      <c r="B4664" s="1" t="s">
        <v>29</v>
      </c>
      <c r="C4664" s="8">
        <v>57</v>
      </c>
      <c r="D4664" s="8">
        <v>2227</v>
      </c>
      <c r="E4664" s="8">
        <f t="shared" si="280"/>
        <v>3255.8479532163747</v>
      </c>
      <c r="F4664" s="8">
        <v>1870</v>
      </c>
      <c r="G4664" s="8">
        <v>323</v>
      </c>
      <c r="H4664" s="8">
        <v>200</v>
      </c>
      <c r="I4664" s="8">
        <v>0</v>
      </c>
      <c r="J4664" s="8">
        <v>0</v>
      </c>
      <c r="K4664" s="8">
        <v>0</v>
      </c>
      <c r="L4664" s="8">
        <v>1534</v>
      </c>
      <c r="M4664" s="8">
        <f t="shared" si="281"/>
        <v>26.912280701754387</v>
      </c>
      <c r="N4664" s="8">
        <v>2</v>
      </c>
      <c r="O4664" s="8">
        <v>1</v>
      </c>
      <c r="P4664" s="8">
        <v>1</v>
      </c>
      <c r="Q4664" s="8">
        <v>19518</v>
      </c>
      <c r="R4664" s="8">
        <f t="shared" si="278"/>
        <v>342.42105263157896</v>
      </c>
      <c r="S4664" s="5">
        <v>1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1</v>
      </c>
      <c r="AA4664" s="5">
        <v>0</v>
      </c>
      <c r="AB4664" s="5">
        <v>0</v>
      </c>
      <c r="AC4664" s="5">
        <v>1</v>
      </c>
      <c r="AD4664" s="5">
        <v>0</v>
      </c>
      <c r="AE4664" s="8">
        <v>6093</v>
      </c>
      <c r="AF4664" s="5">
        <v>0</v>
      </c>
    </row>
    <row r="4665" spans="1:32" x14ac:dyDescent="0.25">
      <c r="A4665" s="2">
        <v>2008</v>
      </c>
      <c r="B4665" s="1" t="s">
        <v>29</v>
      </c>
      <c r="C4665" s="8">
        <v>48</v>
      </c>
      <c r="D4665" s="8">
        <v>1601</v>
      </c>
      <c r="E4665" s="8">
        <f t="shared" si="280"/>
        <v>2779.5138888888887</v>
      </c>
      <c r="F4665" s="8">
        <v>2201</v>
      </c>
      <c r="G4665" s="8">
        <v>207</v>
      </c>
      <c r="H4665" s="8">
        <v>142</v>
      </c>
      <c r="I4665" s="8">
        <v>0</v>
      </c>
      <c r="J4665" s="8">
        <v>0</v>
      </c>
      <c r="K4665" s="8">
        <v>0</v>
      </c>
      <c r="L4665" s="8">
        <v>1148</v>
      </c>
      <c r="M4665" s="8">
        <f t="shared" si="281"/>
        <v>23.916666666666668</v>
      </c>
      <c r="N4665" s="8">
        <v>9</v>
      </c>
      <c r="O4665" s="8">
        <v>3</v>
      </c>
      <c r="P4665" s="8">
        <v>0</v>
      </c>
      <c r="Q4665" s="8">
        <v>10648</v>
      </c>
      <c r="R4665" s="8">
        <f t="shared" si="278"/>
        <v>221.83333333333334</v>
      </c>
      <c r="S4665" s="5">
        <v>1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1</v>
      </c>
      <c r="AA4665" s="5">
        <v>0</v>
      </c>
      <c r="AB4665" s="5">
        <v>0</v>
      </c>
      <c r="AC4665" s="5">
        <v>1</v>
      </c>
      <c r="AD4665" s="5">
        <v>0</v>
      </c>
      <c r="AE4665" s="8">
        <v>4955</v>
      </c>
      <c r="AF4665" s="5">
        <v>0</v>
      </c>
    </row>
    <row r="4666" spans="1:32" x14ac:dyDescent="0.25">
      <c r="A4666" s="2">
        <v>2008</v>
      </c>
      <c r="B4666" s="1" t="s">
        <v>29</v>
      </c>
      <c r="C4666" s="8">
        <v>108</v>
      </c>
      <c r="D4666" s="8">
        <v>7893</v>
      </c>
      <c r="E4666" s="8">
        <f t="shared" si="280"/>
        <v>6090.2777777777774</v>
      </c>
      <c r="F4666" s="8">
        <v>2868</v>
      </c>
      <c r="G4666" s="8">
        <v>1225</v>
      </c>
      <c r="H4666" s="8">
        <v>350</v>
      </c>
      <c r="I4666" s="8">
        <v>0</v>
      </c>
      <c r="J4666" s="8">
        <v>0</v>
      </c>
      <c r="K4666" s="8">
        <v>0</v>
      </c>
      <c r="L4666" s="8">
        <v>4270</v>
      </c>
      <c r="M4666" s="8">
        <f t="shared" si="281"/>
        <v>39.537037037037038</v>
      </c>
      <c r="N4666" s="8">
        <v>2</v>
      </c>
      <c r="O4666" s="8">
        <v>10</v>
      </c>
      <c r="P4666" s="8">
        <v>0</v>
      </c>
      <c r="Q4666" s="8">
        <v>36143</v>
      </c>
      <c r="R4666" s="8">
        <f t="shared" si="278"/>
        <v>334.65740740740739</v>
      </c>
      <c r="S4666" s="5">
        <v>1</v>
      </c>
      <c r="T4666" s="5">
        <v>0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  <c r="Z4666" s="5">
        <v>1</v>
      </c>
      <c r="AA4666" s="5">
        <v>0</v>
      </c>
      <c r="AB4666" s="5">
        <v>0</v>
      </c>
      <c r="AC4666" s="5">
        <v>1</v>
      </c>
      <c r="AD4666" s="5">
        <v>0</v>
      </c>
      <c r="AE4666" s="8">
        <v>23389</v>
      </c>
      <c r="AF4666" s="5">
        <v>1</v>
      </c>
    </row>
    <row r="4667" spans="1:32" x14ac:dyDescent="0.25">
      <c r="A4667" s="2">
        <v>2008</v>
      </c>
      <c r="B4667" s="1" t="s">
        <v>29</v>
      </c>
      <c r="C4667" s="8">
        <v>34</v>
      </c>
      <c r="D4667" s="8">
        <v>1996</v>
      </c>
      <c r="E4667" s="8">
        <f t="shared" si="280"/>
        <v>4892.1568627450979</v>
      </c>
      <c r="F4667" s="8">
        <v>1371</v>
      </c>
      <c r="G4667" s="8">
        <v>177</v>
      </c>
      <c r="H4667" s="8">
        <v>150</v>
      </c>
      <c r="I4667" s="8">
        <v>0</v>
      </c>
      <c r="J4667" s="8">
        <v>0</v>
      </c>
      <c r="K4667" s="8">
        <v>0</v>
      </c>
      <c r="L4667" s="8">
        <v>2335</v>
      </c>
      <c r="M4667" s="8">
        <f t="shared" si="281"/>
        <v>68.67647058823529</v>
      </c>
      <c r="N4667" s="8">
        <v>1</v>
      </c>
      <c r="O4667" s="8">
        <v>3</v>
      </c>
      <c r="P4667" s="8">
        <v>1</v>
      </c>
      <c r="Q4667" s="8">
        <v>22921</v>
      </c>
      <c r="R4667" s="8">
        <f t="shared" si="278"/>
        <v>674.14705882352939</v>
      </c>
      <c r="S4667" s="5">
        <v>1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1</v>
      </c>
      <c r="AA4667" s="5">
        <v>0</v>
      </c>
      <c r="AB4667" s="5">
        <v>0</v>
      </c>
      <c r="AC4667" s="5">
        <v>1</v>
      </c>
      <c r="AD4667" s="5">
        <v>0</v>
      </c>
      <c r="AE4667" s="8">
        <v>8427</v>
      </c>
      <c r="AF4667" s="5">
        <v>0</v>
      </c>
    </row>
    <row r="4668" spans="1:32" x14ac:dyDescent="0.25">
      <c r="A4668" s="2">
        <v>2008</v>
      </c>
      <c r="B4668" s="1" t="s">
        <v>29</v>
      </c>
      <c r="C4668" s="8">
        <v>27</v>
      </c>
      <c r="D4668" s="8">
        <v>701</v>
      </c>
      <c r="E4668" s="8">
        <f t="shared" si="280"/>
        <v>2163.5802469135801</v>
      </c>
      <c r="F4668" s="8">
        <v>1407</v>
      </c>
      <c r="G4668" s="8">
        <v>77</v>
      </c>
      <c r="H4668" s="8">
        <v>77</v>
      </c>
      <c r="I4668" s="8">
        <v>0</v>
      </c>
      <c r="J4668" s="8">
        <v>0</v>
      </c>
      <c r="K4668" s="8">
        <v>0</v>
      </c>
      <c r="L4668" s="8">
        <v>330</v>
      </c>
      <c r="M4668" s="8">
        <f t="shared" si="281"/>
        <v>12.222222222222221</v>
      </c>
      <c r="N4668" s="8">
        <v>0</v>
      </c>
      <c r="O4668" s="8">
        <v>2</v>
      </c>
      <c r="P4668" s="8">
        <v>1</v>
      </c>
      <c r="Q4668" s="8">
        <v>1369</v>
      </c>
      <c r="R4668" s="8">
        <f t="shared" si="278"/>
        <v>50.703703703703702</v>
      </c>
      <c r="S4668" s="5">
        <v>1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1</v>
      </c>
      <c r="AA4668" s="5">
        <v>0</v>
      </c>
      <c r="AB4668" s="5">
        <v>0</v>
      </c>
      <c r="AC4668" s="5">
        <v>1</v>
      </c>
      <c r="AD4668" s="5">
        <v>0</v>
      </c>
      <c r="AE4668" s="8">
        <v>1734</v>
      </c>
      <c r="AF4668" s="5">
        <v>1</v>
      </c>
    </row>
    <row r="4669" spans="1:32" x14ac:dyDescent="0.25">
      <c r="A4669" s="2">
        <v>2008</v>
      </c>
      <c r="B4669" s="1" t="s">
        <v>31</v>
      </c>
      <c r="C4669" s="8">
        <v>50</v>
      </c>
      <c r="D4669" s="8">
        <v>2310</v>
      </c>
      <c r="E4669" s="8">
        <f t="shared" si="280"/>
        <v>3850</v>
      </c>
      <c r="F4669" s="8">
        <v>2508</v>
      </c>
      <c r="G4669" s="8">
        <v>0</v>
      </c>
      <c r="H4669" s="8">
        <v>0</v>
      </c>
      <c r="I4669" s="8">
        <v>0</v>
      </c>
      <c r="J4669" s="8">
        <v>0</v>
      </c>
      <c r="K4669" s="8">
        <v>0</v>
      </c>
      <c r="L4669" s="8">
        <v>2925</v>
      </c>
      <c r="M4669" s="8">
        <f t="shared" si="281"/>
        <v>58.5</v>
      </c>
      <c r="N4669" s="8">
        <v>6</v>
      </c>
      <c r="O4669" s="8">
        <v>1</v>
      </c>
      <c r="P4669" s="8">
        <v>1</v>
      </c>
      <c r="Q4669" s="8">
        <v>15606</v>
      </c>
      <c r="R4669" s="8">
        <f t="shared" si="278"/>
        <v>312.12</v>
      </c>
      <c r="S4669" s="5">
        <v>1</v>
      </c>
      <c r="T4669" s="5">
        <v>0</v>
      </c>
      <c r="U4669" s="5">
        <v>1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0</v>
      </c>
      <c r="AD4669" s="5">
        <v>0</v>
      </c>
      <c r="AE4669" s="8">
        <v>5299</v>
      </c>
      <c r="AF4669" s="5">
        <v>0</v>
      </c>
    </row>
    <row r="4670" spans="1:32" x14ac:dyDescent="0.25">
      <c r="A4670" s="2">
        <v>2008</v>
      </c>
      <c r="B4670" s="1" t="s">
        <v>29</v>
      </c>
      <c r="C4670" s="8">
        <v>52</v>
      </c>
      <c r="D4670" s="8">
        <v>2175</v>
      </c>
      <c r="E4670" s="8">
        <f t="shared" si="280"/>
        <v>3485.5769230769233</v>
      </c>
      <c r="F4670" s="8">
        <v>0</v>
      </c>
      <c r="G4670" s="8">
        <v>678</v>
      </c>
      <c r="H4670" s="8">
        <v>283</v>
      </c>
      <c r="I4670" s="8">
        <v>0</v>
      </c>
      <c r="J4670" s="8">
        <v>0</v>
      </c>
      <c r="K4670" s="8">
        <v>0</v>
      </c>
      <c r="L4670" s="8">
        <v>246</v>
      </c>
      <c r="M4670" s="8">
        <f t="shared" si="281"/>
        <v>4.7307692307692308</v>
      </c>
      <c r="N4670" s="8">
        <v>3</v>
      </c>
      <c r="O4670" s="8">
        <v>0</v>
      </c>
      <c r="P4670" s="8">
        <v>1</v>
      </c>
      <c r="Q4670" s="8">
        <v>16962</v>
      </c>
      <c r="R4670" s="8">
        <f t="shared" si="278"/>
        <v>326.19230769230768</v>
      </c>
      <c r="S4670" s="5">
        <v>0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1</v>
      </c>
      <c r="AA4670" s="5">
        <v>0</v>
      </c>
      <c r="AB4670" s="5">
        <v>0</v>
      </c>
      <c r="AC4670" s="5">
        <v>1</v>
      </c>
      <c r="AD4670" s="5">
        <v>0</v>
      </c>
      <c r="AE4670" s="8">
        <v>12593</v>
      </c>
      <c r="AF4670" s="5">
        <v>0</v>
      </c>
    </row>
    <row r="4671" spans="1:32" x14ac:dyDescent="0.25">
      <c r="A4671" s="2">
        <v>2008</v>
      </c>
      <c r="B4671" s="1" t="s">
        <v>29</v>
      </c>
      <c r="C4671" s="8">
        <v>5</v>
      </c>
      <c r="D4671" s="8">
        <v>196</v>
      </c>
      <c r="E4671" s="8">
        <f t="shared" si="280"/>
        <v>3266.6666666666665</v>
      </c>
      <c r="F4671" s="8">
        <v>165</v>
      </c>
      <c r="G4671" s="8">
        <v>0</v>
      </c>
      <c r="H4671" s="8">
        <v>0</v>
      </c>
      <c r="I4671" s="8">
        <v>0</v>
      </c>
      <c r="J4671" s="8">
        <v>0</v>
      </c>
      <c r="K4671" s="8">
        <v>0</v>
      </c>
      <c r="L4671" s="8">
        <v>478</v>
      </c>
      <c r="M4671" s="8">
        <f t="shared" si="281"/>
        <v>95.6</v>
      </c>
      <c r="N4671" s="8">
        <v>2</v>
      </c>
      <c r="O4671" s="8">
        <v>0</v>
      </c>
      <c r="P4671" s="8">
        <v>0</v>
      </c>
      <c r="Q4671" s="8">
        <v>1580</v>
      </c>
      <c r="R4671" s="8">
        <f t="shared" si="278"/>
        <v>316</v>
      </c>
      <c r="S4671" s="5">
        <v>1</v>
      </c>
      <c r="T4671" s="5">
        <v>0</v>
      </c>
      <c r="U4671" s="5">
        <v>1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0</v>
      </c>
      <c r="AD4671" s="5">
        <v>0</v>
      </c>
      <c r="AE4671" s="8">
        <v>641</v>
      </c>
      <c r="AF4671" s="5">
        <v>1</v>
      </c>
    </row>
    <row r="4672" spans="1:32" x14ac:dyDescent="0.25">
      <c r="A4672" s="2">
        <v>2008</v>
      </c>
      <c r="B4672" s="1" t="s">
        <v>30</v>
      </c>
      <c r="C4672" s="8">
        <v>25</v>
      </c>
      <c r="D4672" s="8">
        <v>990</v>
      </c>
      <c r="E4672" s="8">
        <f t="shared" ref="E4672:E4681" si="282">IF(C4672&gt;0,D4672/C4672*1000/12,0)</f>
        <v>3300</v>
      </c>
      <c r="F4672" s="8">
        <v>2716</v>
      </c>
      <c r="G4672" s="8">
        <v>177</v>
      </c>
      <c r="H4672" s="8">
        <v>80</v>
      </c>
      <c r="I4672" s="8">
        <v>0</v>
      </c>
      <c r="J4672" s="8">
        <v>0</v>
      </c>
      <c r="K4672" s="8">
        <v>0</v>
      </c>
      <c r="L4672" s="8">
        <v>2600</v>
      </c>
      <c r="M4672" s="8">
        <f t="shared" si="281"/>
        <v>104</v>
      </c>
      <c r="N4672" s="8">
        <v>6</v>
      </c>
      <c r="O4672" s="8">
        <v>3</v>
      </c>
      <c r="P4672" s="8">
        <v>0</v>
      </c>
      <c r="Q4672" s="8">
        <v>9594</v>
      </c>
      <c r="R4672" s="8">
        <f t="shared" si="278"/>
        <v>383.76</v>
      </c>
      <c r="S4672" s="5">
        <v>1</v>
      </c>
      <c r="T4672" s="5">
        <v>0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  <c r="Z4672" s="5">
        <v>1</v>
      </c>
      <c r="AA4672" s="5">
        <v>0</v>
      </c>
      <c r="AB4672" s="5">
        <v>0</v>
      </c>
      <c r="AC4672" s="5">
        <v>1</v>
      </c>
      <c r="AD4672" s="5">
        <v>0</v>
      </c>
      <c r="AE4672" s="8">
        <v>1742</v>
      </c>
      <c r="AF4672" s="5">
        <v>0</v>
      </c>
    </row>
    <row r="4673" spans="1:32" x14ac:dyDescent="0.25">
      <c r="A4673" s="2">
        <v>2008</v>
      </c>
      <c r="B4673" s="1" t="s">
        <v>30</v>
      </c>
      <c r="C4673" s="8">
        <v>100</v>
      </c>
      <c r="D4673" s="8">
        <v>7349</v>
      </c>
      <c r="E4673" s="8">
        <f t="shared" si="282"/>
        <v>6124.166666666667</v>
      </c>
      <c r="F4673" s="8">
        <v>3901</v>
      </c>
      <c r="G4673" s="8">
        <v>1219</v>
      </c>
      <c r="H4673" s="8">
        <v>474</v>
      </c>
      <c r="I4673" s="8">
        <v>0</v>
      </c>
      <c r="J4673" s="8">
        <v>0</v>
      </c>
      <c r="K4673" s="8">
        <v>0</v>
      </c>
      <c r="L4673" s="8">
        <v>9356</v>
      </c>
      <c r="M4673" s="8">
        <f t="shared" si="281"/>
        <v>93.56</v>
      </c>
      <c r="N4673" s="8">
        <v>16</v>
      </c>
      <c r="O4673" s="8">
        <v>4</v>
      </c>
      <c r="P4673" s="8">
        <v>0</v>
      </c>
      <c r="Q4673" s="8">
        <v>58407</v>
      </c>
      <c r="R4673" s="8">
        <f t="shared" si="278"/>
        <v>584.07000000000005</v>
      </c>
      <c r="S4673" s="5">
        <v>1</v>
      </c>
      <c r="T4673" s="5">
        <v>0</v>
      </c>
      <c r="U4673" s="5">
        <v>1</v>
      </c>
      <c r="V4673" s="5">
        <v>0</v>
      </c>
      <c r="W4673" s="5">
        <v>0</v>
      </c>
      <c r="X4673" s="5">
        <v>0</v>
      </c>
      <c r="Y4673" s="5">
        <v>0</v>
      </c>
      <c r="Z4673" s="5">
        <v>1</v>
      </c>
      <c r="AA4673" s="5">
        <v>0</v>
      </c>
      <c r="AB4673" s="5">
        <v>0</v>
      </c>
      <c r="AC4673" s="5">
        <v>1</v>
      </c>
      <c r="AD4673" s="5">
        <v>0</v>
      </c>
      <c r="AE4673" s="8">
        <v>18439</v>
      </c>
      <c r="AF4673" s="5">
        <v>1</v>
      </c>
    </row>
    <row r="4674" spans="1:32" x14ac:dyDescent="0.25">
      <c r="A4674" s="2">
        <v>2008</v>
      </c>
      <c r="B4674" s="1" t="s">
        <v>31</v>
      </c>
      <c r="C4674" s="8">
        <v>168</v>
      </c>
      <c r="D4674" s="8">
        <v>11501</v>
      </c>
      <c r="E4674" s="8">
        <f t="shared" si="282"/>
        <v>5704.8611111111104</v>
      </c>
      <c r="F4674" s="8">
        <v>3130</v>
      </c>
      <c r="G4674" s="8">
        <v>1371</v>
      </c>
      <c r="H4674" s="8">
        <v>600</v>
      </c>
      <c r="I4674" s="8">
        <v>0</v>
      </c>
      <c r="J4674" s="8">
        <v>0</v>
      </c>
      <c r="K4674" s="8">
        <v>0</v>
      </c>
      <c r="L4674" s="8">
        <v>9889</v>
      </c>
      <c r="M4674" s="8">
        <f t="shared" si="281"/>
        <v>58.863095238095241</v>
      </c>
      <c r="N4674" s="8">
        <v>39</v>
      </c>
      <c r="O4674" s="8">
        <v>8</v>
      </c>
      <c r="P4674" s="8">
        <v>5</v>
      </c>
      <c r="Q4674" s="8">
        <v>62366</v>
      </c>
      <c r="R4674" s="8">
        <f t="shared" si="278"/>
        <v>371.22619047619048</v>
      </c>
      <c r="S4674" s="5">
        <v>1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1</v>
      </c>
      <c r="AA4674" s="5">
        <v>0</v>
      </c>
      <c r="AB4674" s="5">
        <v>0</v>
      </c>
      <c r="AC4674" s="5">
        <v>1</v>
      </c>
      <c r="AD4674" s="5">
        <v>0</v>
      </c>
      <c r="AE4674" s="8">
        <v>24867</v>
      </c>
      <c r="AF4674" s="5">
        <v>1</v>
      </c>
    </row>
    <row r="4675" spans="1:32" x14ac:dyDescent="0.25">
      <c r="A4675" s="2">
        <v>2008</v>
      </c>
      <c r="B4675" s="1" t="s">
        <v>30</v>
      </c>
      <c r="C4675" s="8">
        <v>27</v>
      </c>
      <c r="D4675" s="8">
        <v>1261</v>
      </c>
      <c r="E4675" s="8">
        <f t="shared" si="282"/>
        <v>3891.9753086419751</v>
      </c>
      <c r="F4675" s="8">
        <v>3188</v>
      </c>
      <c r="G4675" s="8">
        <v>164</v>
      </c>
      <c r="H4675" s="8">
        <v>101</v>
      </c>
      <c r="I4675" s="8">
        <v>0</v>
      </c>
      <c r="J4675" s="8">
        <v>0</v>
      </c>
      <c r="K4675" s="8">
        <v>0</v>
      </c>
      <c r="L4675" s="8">
        <v>3326</v>
      </c>
      <c r="M4675" s="8">
        <f t="shared" si="281"/>
        <v>123.18518518518519</v>
      </c>
      <c r="N4675" s="8">
        <v>19</v>
      </c>
      <c r="O4675" s="8">
        <v>1</v>
      </c>
      <c r="P4675" s="8">
        <v>1</v>
      </c>
      <c r="Q4675" s="8">
        <v>13491</v>
      </c>
      <c r="R4675" s="8">
        <f t="shared" si="278"/>
        <v>499.66666666666669</v>
      </c>
      <c r="S4675" s="5">
        <v>1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1</v>
      </c>
      <c r="AA4675" s="5">
        <v>0</v>
      </c>
      <c r="AB4675" s="5">
        <v>0</v>
      </c>
      <c r="AC4675" s="5">
        <v>1</v>
      </c>
      <c r="AD4675" s="5">
        <v>0</v>
      </c>
      <c r="AE4675" s="8">
        <v>3675</v>
      </c>
      <c r="AF4675" s="5">
        <v>1</v>
      </c>
    </row>
    <row r="4676" spans="1:32" x14ac:dyDescent="0.25">
      <c r="A4676" s="2">
        <v>2008</v>
      </c>
      <c r="B4676" s="1" t="s">
        <v>30</v>
      </c>
      <c r="C4676" s="8">
        <v>85</v>
      </c>
      <c r="D4676" s="8">
        <v>4378</v>
      </c>
      <c r="E4676" s="8">
        <f t="shared" si="282"/>
        <v>4292.1568627450979</v>
      </c>
      <c r="F4676" s="8">
        <v>4278</v>
      </c>
      <c r="G4676" s="8">
        <v>829</v>
      </c>
      <c r="H4676" s="8">
        <v>285</v>
      </c>
      <c r="I4676" s="8">
        <v>47</v>
      </c>
      <c r="J4676" s="8">
        <v>0</v>
      </c>
      <c r="K4676" s="8">
        <v>0</v>
      </c>
      <c r="L4676" s="8">
        <v>940</v>
      </c>
      <c r="M4676" s="8">
        <f t="shared" si="281"/>
        <v>11.058823529411764</v>
      </c>
      <c r="N4676" s="8">
        <v>23</v>
      </c>
      <c r="O4676" s="8">
        <v>4</v>
      </c>
      <c r="P4676" s="8">
        <v>1</v>
      </c>
      <c r="Q4676" s="8">
        <v>32431</v>
      </c>
      <c r="R4676" s="8">
        <f t="shared" si="278"/>
        <v>381.54117647058825</v>
      </c>
      <c r="S4676" s="5">
        <v>1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1</v>
      </c>
      <c r="AA4676" s="5">
        <v>1</v>
      </c>
      <c r="AB4676" s="5">
        <v>0</v>
      </c>
      <c r="AC4676" s="5">
        <v>1</v>
      </c>
      <c r="AD4676" s="5">
        <v>0</v>
      </c>
      <c r="AE4676" s="8">
        <v>10554</v>
      </c>
      <c r="AF4676" s="5">
        <v>1</v>
      </c>
    </row>
    <row r="4677" spans="1:32" x14ac:dyDescent="0.25">
      <c r="A4677" s="2">
        <v>2008</v>
      </c>
      <c r="B4677" s="1" t="s">
        <v>30</v>
      </c>
      <c r="C4677" s="8">
        <v>22</v>
      </c>
      <c r="D4677" s="8">
        <v>975</v>
      </c>
      <c r="E4677" s="8">
        <f t="shared" si="282"/>
        <v>3693.1818181818185</v>
      </c>
      <c r="F4677" s="8">
        <v>5818</v>
      </c>
      <c r="G4677" s="8">
        <v>61</v>
      </c>
      <c r="H4677" s="8">
        <v>50</v>
      </c>
      <c r="I4677" s="8">
        <v>0</v>
      </c>
      <c r="J4677" s="8">
        <v>0</v>
      </c>
      <c r="K4677" s="8">
        <v>0</v>
      </c>
      <c r="L4677" s="8">
        <v>611</v>
      </c>
      <c r="M4677" s="8">
        <f t="shared" si="281"/>
        <v>27.772727272727273</v>
      </c>
      <c r="N4677" s="8">
        <v>3</v>
      </c>
      <c r="O4677" s="8">
        <v>0</v>
      </c>
      <c r="P4677" s="8">
        <v>0</v>
      </c>
      <c r="Q4677" s="8">
        <v>17376</v>
      </c>
      <c r="R4677" s="8">
        <f t="shared" si="278"/>
        <v>789.81818181818187</v>
      </c>
      <c r="S4677" s="5">
        <v>1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1</v>
      </c>
      <c r="AA4677" s="5">
        <v>0</v>
      </c>
      <c r="AB4677" s="5">
        <v>0</v>
      </c>
      <c r="AC4677" s="5">
        <v>1</v>
      </c>
      <c r="AD4677" s="5">
        <v>0</v>
      </c>
      <c r="AE4677" s="8">
        <v>2119</v>
      </c>
      <c r="AF4677" s="5">
        <v>0</v>
      </c>
    </row>
    <row r="4678" spans="1:32" x14ac:dyDescent="0.25">
      <c r="A4678" s="2">
        <v>2008</v>
      </c>
      <c r="B4678" s="1" t="s">
        <v>30</v>
      </c>
      <c r="C4678" s="8">
        <v>28</v>
      </c>
      <c r="D4678" s="8">
        <v>1422</v>
      </c>
      <c r="E4678" s="8">
        <f t="shared" si="282"/>
        <v>4232.1428571428569</v>
      </c>
      <c r="F4678" s="8">
        <v>1509</v>
      </c>
      <c r="G4678" s="8">
        <v>104</v>
      </c>
      <c r="H4678" s="8">
        <v>59</v>
      </c>
      <c r="I4678" s="8">
        <v>13</v>
      </c>
      <c r="J4678" s="8">
        <v>0</v>
      </c>
      <c r="K4678" s="8">
        <v>0</v>
      </c>
      <c r="L4678" s="8">
        <v>2800</v>
      </c>
      <c r="M4678" s="8">
        <f t="shared" si="281"/>
        <v>100</v>
      </c>
      <c r="N4678" s="8">
        <v>9</v>
      </c>
      <c r="O4678" s="8">
        <v>2</v>
      </c>
      <c r="P4678" s="8">
        <v>2</v>
      </c>
      <c r="Q4678" s="8">
        <v>2254</v>
      </c>
      <c r="R4678" s="8">
        <f t="shared" si="278"/>
        <v>80.5</v>
      </c>
      <c r="S4678" s="5">
        <v>1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1</v>
      </c>
      <c r="AA4678" s="5">
        <v>1</v>
      </c>
      <c r="AB4678" s="5">
        <v>0</v>
      </c>
      <c r="AC4678" s="5">
        <v>1</v>
      </c>
      <c r="AD4678" s="5">
        <v>0</v>
      </c>
      <c r="AE4678" s="8">
        <v>2296</v>
      </c>
      <c r="AF4678" s="5">
        <v>0</v>
      </c>
    </row>
    <row r="4679" spans="1:32" x14ac:dyDescent="0.25">
      <c r="A4679" s="2">
        <v>2008</v>
      </c>
      <c r="B4679" s="1" t="s">
        <v>30</v>
      </c>
      <c r="C4679" s="8">
        <v>12</v>
      </c>
      <c r="D4679" s="8">
        <v>389</v>
      </c>
      <c r="E4679" s="8">
        <f t="shared" si="282"/>
        <v>2701.3888888888887</v>
      </c>
      <c r="F4679" s="8">
        <v>0</v>
      </c>
      <c r="G4679" s="8">
        <v>63</v>
      </c>
      <c r="H4679" s="8">
        <v>29</v>
      </c>
      <c r="I4679" s="8">
        <v>72</v>
      </c>
      <c r="J4679" s="8">
        <v>0</v>
      </c>
      <c r="K4679" s="8">
        <v>0</v>
      </c>
      <c r="L4679" s="8">
        <v>2200</v>
      </c>
      <c r="M4679" s="8">
        <f t="shared" si="281"/>
        <v>183.33333333333334</v>
      </c>
      <c r="N4679" s="8">
        <v>0</v>
      </c>
      <c r="O4679" s="8">
        <v>0</v>
      </c>
      <c r="P4679" s="8">
        <v>0</v>
      </c>
      <c r="Q4679" s="8">
        <v>1103</v>
      </c>
      <c r="R4679" s="8">
        <f t="shared" si="278"/>
        <v>91.916666666666671</v>
      </c>
      <c r="S4679" s="5">
        <v>0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1</v>
      </c>
      <c r="AA4679" s="5">
        <v>1</v>
      </c>
      <c r="AB4679" s="5">
        <v>0</v>
      </c>
      <c r="AC4679" s="5">
        <v>1</v>
      </c>
      <c r="AD4679" s="5">
        <v>0</v>
      </c>
      <c r="AE4679" s="8">
        <v>2051</v>
      </c>
      <c r="AF4679" s="5">
        <v>0</v>
      </c>
    </row>
    <row r="4680" spans="1:32" x14ac:dyDescent="0.25">
      <c r="A4680" s="2">
        <v>2008</v>
      </c>
      <c r="B4680" s="1" t="s">
        <v>29</v>
      </c>
      <c r="C4680" s="8">
        <v>16</v>
      </c>
      <c r="D4680" s="8">
        <v>901</v>
      </c>
      <c r="E4680" s="8">
        <f t="shared" si="282"/>
        <v>4692.708333333333</v>
      </c>
      <c r="F4680" s="8">
        <v>2068</v>
      </c>
      <c r="G4680" s="8">
        <v>0</v>
      </c>
      <c r="H4680" s="8">
        <v>0</v>
      </c>
      <c r="I4680" s="8">
        <v>0</v>
      </c>
      <c r="J4680" s="8">
        <v>0</v>
      </c>
      <c r="K4680" s="8">
        <v>0</v>
      </c>
      <c r="L4680" s="8">
        <v>848</v>
      </c>
      <c r="M4680" s="8">
        <f t="shared" si="281"/>
        <v>53</v>
      </c>
      <c r="N4680" s="8">
        <v>4</v>
      </c>
      <c r="O4680" s="8">
        <v>0</v>
      </c>
      <c r="P4680" s="8">
        <v>1</v>
      </c>
      <c r="Q4680" s="8">
        <v>96863</v>
      </c>
      <c r="R4680" s="8">
        <f t="shared" si="278"/>
        <v>6053.9375</v>
      </c>
      <c r="S4680" s="5">
        <v>1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8">
        <v>3335</v>
      </c>
      <c r="AF4680" s="5">
        <v>0</v>
      </c>
    </row>
    <row r="4681" spans="1:32" x14ac:dyDescent="0.25">
      <c r="A4681" s="2">
        <v>2008</v>
      </c>
      <c r="B4681" s="1" t="s">
        <v>30</v>
      </c>
      <c r="C4681" s="8">
        <v>22</v>
      </c>
      <c r="D4681" s="8">
        <v>639</v>
      </c>
      <c r="E4681" s="8">
        <f t="shared" si="282"/>
        <v>2420.4545454545455</v>
      </c>
      <c r="F4681" s="8">
        <v>930</v>
      </c>
      <c r="G4681" s="8">
        <v>90</v>
      </c>
      <c r="H4681" s="8">
        <v>47</v>
      </c>
      <c r="I4681" s="8">
        <v>0</v>
      </c>
      <c r="J4681" s="8">
        <v>0</v>
      </c>
      <c r="K4681" s="8">
        <v>0</v>
      </c>
      <c r="L4681" s="8">
        <v>1590</v>
      </c>
      <c r="M4681" s="8">
        <f t="shared" si="281"/>
        <v>72.272727272727266</v>
      </c>
      <c r="N4681" s="8">
        <v>7</v>
      </c>
      <c r="O4681" s="8">
        <v>1</v>
      </c>
      <c r="P4681" s="8">
        <v>0</v>
      </c>
      <c r="Q4681" s="8">
        <v>1189</v>
      </c>
      <c r="R4681" s="8">
        <f t="shared" si="278"/>
        <v>54.045454545454547</v>
      </c>
      <c r="S4681" s="5">
        <v>1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1</v>
      </c>
      <c r="AA4681" s="5">
        <v>0</v>
      </c>
      <c r="AB4681" s="5">
        <v>0</v>
      </c>
      <c r="AC4681" s="5">
        <v>1</v>
      </c>
      <c r="AD4681" s="5">
        <v>0</v>
      </c>
      <c r="AE4681" s="8">
        <v>2998</v>
      </c>
      <c r="AF4681" s="5">
        <v>0</v>
      </c>
    </row>
    <row r="4682" spans="1:32" x14ac:dyDescent="0.25">
      <c r="A4682" s="2">
        <v>2007</v>
      </c>
      <c r="B4682" s="1" t="s">
        <v>29</v>
      </c>
      <c r="C4682" s="9">
        <v>124</v>
      </c>
      <c r="D4682" s="9">
        <v>5972</v>
      </c>
      <c r="E4682" s="8">
        <f t="shared" ref="E4682:E4738" si="283">IF(C4682&gt;0,D4682/C4682*1000/12,0)</f>
        <v>4013.4408602150543</v>
      </c>
      <c r="F4682" s="9">
        <v>2849</v>
      </c>
      <c r="G4682" s="16">
        <v>950</v>
      </c>
      <c r="H4682" s="16">
        <v>300</v>
      </c>
      <c r="I4682" s="16">
        <v>0</v>
      </c>
      <c r="J4682" s="16">
        <v>0</v>
      </c>
      <c r="K4682" s="16">
        <v>0</v>
      </c>
      <c r="L4682" s="16">
        <v>3195</v>
      </c>
      <c r="M4682" s="15">
        <f t="shared" si="281"/>
        <v>25.766129032258064</v>
      </c>
      <c r="N4682" s="16">
        <v>25</v>
      </c>
      <c r="O4682" s="16">
        <v>6</v>
      </c>
      <c r="P4682" s="16">
        <v>1</v>
      </c>
      <c r="Q4682" s="16">
        <v>26297</v>
      </c>
      <c r="R4682" s="15">
        <f t="shared" si="278"/>
        <v>212.07258064516128</v>
      </c>
      <c r="S4682" s="5">
        <v>1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1</v>
      </c>
      <c r="AA4682" s="5">
        <v>0</v>
      </c>
      <c r="AB4682" s="5">
        <v>0</v>
      </c>
      <c r="AC4682" s="5">
        <v>1</v>
      </c>
      <c r="AD4682" s="5">
        <v>0</v>
      </c>
      <c r="AE4682" s="115">
        <v>15369</v>
      </c>
      <c r="AF4682" s="5">
        <v>1</v>
      </c>
    </row>
    <row r="4683" spans="1:32" x14ac:dyDescent="0.25">
      <c r="A4683" s="2">
        <v>2007</v>
      </c>
      <c r="B4683" s="1" t="s">
        <v>30</v>
      </c>
      <c r="C4683" s="9">
        <v>60</v>
      </c>
      <c r="D4683" s="9">
        <v>2363</v>
      </c>
      <c r="E4683" s="8">
        <f t="shared" si="283"/>
        <v>3281.9444444444448</v>
      </c>
      <c r="F4683" s="9">
        <v>5094</v>
      </c>
      <c r="G4683" s="16">
        <v>586</v>
      </c>
      <c r="H4683" s="16">
        <v>200</v>
      </c>
      <c r="I4683" s="16">
        <v>0</v>
      </c>
      <c r="J4683" s="16">
        <v>0</v>
      </c>
      <c r="K4683" s="16">
        <v>0</v>
      </c>
      <c r="L4683" s="16">
        <v>3672</v>
      </c>
      <c r="M4683" s="15">
        <f t="shared" si="281"/>
        <v>61.2</v>
      </c>
      <c r="N4683" s="16">
        <v>19</v>
      </c>
      <c r="O4683" s="16">
        <v>6</v>
      </c>
      <c r="P4683" s="16">
        <v>4</v>
      </c>
      <c r="Q4683" s="16">
        <v>19238</v>
      </c>
      <c r="R4683" s="15">
        <f t="shared" si="278"/>
        <v>320.63333333333333</v>
      </c>
      <c r="S4683" s="5">
        <v>1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1</v>
      </c>
      <c r="AA4683" s="5">
        <v>0</v>
      </c>
      <c r="AB4683" s="5">
        <v>0</v>
      </c>
      <c r="AC4683" s="5">
        <v>1</v>
      </c>
      <c r="AD4683" s="5">
        <v>0</v>
      </c>
      <c r="AE4683" s="115">
        <v>6816</v>
      </c>
      <c r="AF4683" s="5">
        <v>1</v>
      </c>
    </row>
    <row r="4684" spans="1:32" x14ac:dyDescent="0.25">
      <c r="A4684" s="2">
        <v>2007</v>
      </c>
      <c r="B4684" s="1" t="s">
        <v>31</v>
      </c>
      <c r="C4684" s="9">
        <v>136</v>
      </c>
      <c r="D4684" s="9">
        <v>7538</v>
      </c>
      <c r="E4684" s="8">
        <f t="shared" si="283"/>
        <v>4618.8725490196075</v>
      </c>
      <c r="F4684" s="9">
        <v>4145</v>
      </c>
      <c r="G4684" s="16">
        <v>1186</v>
      </c>
      <c r="H4684" s="16">
        <v>490</v>
      </c>
      <c r="I4684" s="16">
        <v>0</v>
      </c>
      <c r="J4684" s="16">
        <v>0</v>
      </c>
      <c r="K4684" s="16">
        <v>0</v>
      </c>
      <c r="L4684" s="16">
        <v>12011</v>
      </c>
      <c r="M4684" s="15">
        <f t="shared" si="281"/>
        <v>88.316176470588232</v>
      </c>
      <c r="N4684" s="16">
        <v>19</v>
      </c>
      <c r="O4684" s="16">
        <v>6</v>
      </c>
      <c r="P4684" s="16">
        <v>4</v>
      </c>
      <c r="Q4684" s="16">
        <v>46484</v>
      </c>
      <c r="R4684" s="15">
        <f t="shared" si="278"/>
        <v>341.79411764705884</v>
      </c>
      <c r="S4684" s="5">
        <v>1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1</v>
      </c>
      <c r="AA4684" s="5">
        <v>0</v>
      </c>
      <c r="AB4684" s="5">
        <v>0</v>
      </c>
      <c r="AC4684" s="5">
        <v>1</v>
      </c>
      <c r="AD4684" s="5">
        <v>0</v>
      </c>
      <c r="AE4684" s="115">
        <v>21871</v>
      </c>
      <c r="AF4684" s="5">
        <v>1</v>
      </c>
    </row>
    <row r="4685" spans="1:32" x14ac:dyDescent="0.25">
      <c r="A4685" s="2">
        <v>2007</v>
      </c>
      <c r="B4685" s="1" t="s">
        <v>30</v>
      </c>
      <c r="C4685" s="9">
        <v>9</v>
      </c>
      <c r="D4685" s="9">
        <v>300</v>
      </c>
      <c r="E4685" s="8">
        <f t="shared" si="283"/>
        <v>2777.7777777777778</v>
      </c>
      <c r="F4685" s="9">
        <v>697</v>
      </c>
      <c r="G4685" s="16">
        <v>0</v>
      </c>
      <c r="H4685" s="16">
        <v>0</v>
      </c>
      <c r="I4685" s="16">
        <v>0</v>
      </c>
      <c r="J4685" s="16">
        <v>0</v>
      </c>
      <c r="K4685" s="16">
        <v>0</v>
      </c>
      <c r="L4685" s="16">
        <v>1851</v>
      </c>
      <c r="M4685" s="15">
        <f t="shared" si="281"/>
        <v>205.66666666666666</v>
      </c>
      <c r="N4685" s="16">
        <v>5</v>
      </c>
      <c r="O4685" s="16">
        <v>2</v>
      </c>
      <c r="P4685" s="16">
        <v>0</v>
      </c>
      <c r="Q4685" s="16">
        <v>433</v>
      </c>
      <c r="R4685" s="15">
        <f t="shared" si="278"/>
        <v>48.111111111111114</v>
      </c>
      <c r="S4685" s="5">
        <v>1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0</v>
      </c>
      <c r="AD4685" s="5">
        <v>0</v>
      </c>
      <c r="AE4685" s="115">
        <v>1264</v>
      </c>
      <c r="AF4685" s="5">
        <v>0</v>
      </c>
    </row>
    <row r="4686" spans="1:32" x14ac:dyDescent="0.25">
      <c r="A4686" s="2">
        <v>2007</v>
      </c>
      <c r="B4686" s="1" t="s">
        <v>29</v>
      </c>
      <c r="C4686" s="9">
        <v>38</v>
      </c>
      <c r="D4686" s="9">
        <v>1691</v>
      </c>
      <c r="E4686" s="8">
        <f t="shared" si="283"/>
        <v>3708.3333333333335</v>
      </c>
      <c r="F4686" s="9">
        <v>1300</v>
      </c>
      <c r="G4686" s="16">
        <v>225</v>
      </c>
      <c r="H4686" s="16">
        <v>95</v>
      </c>
      <c r="I4686" s="16">
        <v>0</v>
      </c>
      <c r="J4686" s="16">
        <v>0</v>
      </c>
      <c r="K4686" s="16">
        <v>0</v>
      </c>
      <c r="L4686" s="16">
        <v>1244</v>
      </c>
      <c r="M4686" s="15">
        <f t="shared" si="281"/>
        <v>32.736842105263158</v>
      </c>
      <c r="N4686" s="16">
        <v>11</v>
      </c>
      <c r="O4686" s="16">
        <v>4</v>
      </c>
      <c r="P4686" s="16">
        <v>0</v>
      </c>
      <c r="Q4686" s="16">
        <v>1372</v>
      </c>
      <c r="R4686" s="15">
        <f t="shared" si="278"/>
        <v>36.10526315789474</v>
      </c>
      <c r="S4686" s="5">
        <v>1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1</v>
      </c>
      <c r="AA4686" s="5">
        <v>0</v>
      </c>
      <c r="AB4686" s="5">
        <v>0</v>
      </c>
      <c r="AC4686" s="5">
        <v>1</v>
      </c>
      <c r="AD4686" s="5">
        <v>0</v>
      </c>
      <c r="AE4686" s="115">
        <v>4101</v>
      </c>
      <c r="AF4686" s="5">
        <v>1</v>
      </c>
    </row>
    <row r="4687" spans="1:32" x14ac:dyDescent="0.25">
      <c r="A4687" s="2">
        <v>2007</v>
      </c>
      <c r="B4687" s="1" t="s">
        <v>29</v>
      </c>
      <c r="C4687" s="9">
        <v>42</v>
      </c>
      <c r="D4687" s="9">
        <v>2781</v>
      </c>
      <c r="E4687" s="8">
        <f t="shared" si="283"/>
        <v>5517.8571428571422</v>
      </c>
      <c r="F4687" s="9">
        <v>2966</v>
      </c>
      <c r="G4687" s="16">
        <v>41</v>
      </c>
      <c r="H4687" s="16">
        <v>31</v>
      </c>
      <c r="I4687" s="16">
        <v>0</v>
      </c>
      <c r="J4687" s="16">
        <v>0</v>
      </c>
      <c r="K4687" s="16">
        <v>0</v>
      </c>
      <c r="L4687" s="16">
        <v>4753</v>
      </c>
      <c r="M4687" s="15">
        <f t="shared" si="281"/>
        <v>113.16666666666667</v>
      </c>
      <c r="N4687" s="16">
        <v>17</v>
      </c>
      <c r="O4687" s="16">
        <v>5</v>
      </c>
      <c r="P4687" s="16">
        <v>1</v>
      </c>
      <c r="Q4687" s="16">
        <v>21710</v>
      </c>
      <c r="R4687" s="15">
        <f t="shared" si="278"/>
        <v>516.90476190476193</v>
      </c>
      <c r="S4687" s="5">
        <v>1</v>
      </c>
      <c r="T4687" s="5">
        <v>0</v>
      </c>
      <c r="U4687" s="5">
        <v>0</v>
      </c>
      <c r="V4687" s="5">
        <v>0</v>
      </c>
      <c r="W4687" s="5">
        <v>0</v>
      </c>
      <c r="X4687" s="5">
        <v>0</v>
      </c>
      <c r="Y4687" s="5">
        <v>0</v>
      </c>
      <c r="Z4687" s="5">
        <v>1</v>
      </c>
      <c r="AA4687" s="5">
        <v>0</v>
      </c>
      <c r="AB4687" s="5">
        <v>0</v>
      </c>
      <c r="AC4687" s="5">
        <v>1</v>
      </c>
      <c r="AD4687" s="5">
        <v>0</v>
      </c>
      <c r="AE4687" s="115">
        <v>4941</v>
      </c>
      <c r="AF4687" s="5">
        <v>0</v>
      </c>
    </row>
    <row r="4688" spans="1:32" x14ac:dyDescent="0.25">
      <c r="A4688" s="2">
        <v>2007</v>
      </c>
      <c r="B4688" s="1" t="s">
        <v>31</v>
      </c>
      <c r="C4688" s="9">
        <v>83</v>
      </c>
      <c r="D4688" s="9">
        <v>2411</v>
      </c>
      <c r="E4688" s="8">
        <f t="shared" si="283"/>
        <v>2420.6827309236946</v>
      </c>
      <c r="F4688" s="9">
        <v>1813</v>
      </c>
      <c r="G4688" s="16">
        <v>1326</v>
      </c>
      <c r="H4688" s="16">
        <v>437</v>
      </c>
      <c r="I4688" s="16">
        <v>0</v>
      </c>
      <c r="J4688" s="16">
        <v>0</v>
      </c>
      <c r="K4688" s="16">
        <v>0</v>
      </c>
      <c r="L4688" s="16">
        <v>9665</v>
      </c>
      <c r="M4688" s="15">
        <f t="shared" si="281"/>
        <v>116.44578313253012</v>
      </c>
      <c r="N4688" s="16">
        <v>33</v>
      </c>
      <c r="O4688" s="16">
        <v>9</v>
      </c>
      <c r="P4688" s="16">
        <v>2</v>
      </c>
      <c r="Q4688" s="16">
        <v>73833</v>
      </c>
      <c r="R4688" s="15">
        <f t="shared" si="278"/>
        <v>889.5542168674699</v>
      </c>
      <c r="S4688" s="5">
        <v>1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1</v>
      </c>
      <c r="AA4688" s="5">
        <v>0</v>
      </c>
      <c r="AB4688" s="5">
        <v>0</v>
      </c>
      <c r="AC4688" s="5">
        <v>1</v>
      </c>
      <c r="AD4688" s="5">
        <v>0</v>
      </c>
      <c r="AE4688" s="115">
        <v>19295</v>
      </c>
      <c r="AF4688" s="5">
        <v>1</v>
      </c>
    </row>
    <row r="4689" spans="1:32" x14ac:dyDescent="0.25">
      <c r="A4689" s="2">
        <v>2007</v>
      </c>
      <c r="B4689" s="1" t="s">
        <v>30</v>
      </c>
      <c r="C4689" s="9">
        <v>85</v>
      </c>
      <c r="D4689" s="9">
        <v>2628</v>
      </c>
      <c r="E4689" s="8">
        <f t="shared" si="283"/>
        <v>2576.4705882352941</v>
      </c>
      <c r="F4689" s="9">
        <v>3758</v>
      </c>
      <c r="G4689" s="16">
        <v>813</v>
      </c>
      <c r="H4689" s="16">
        <v>387</v>
      </c>
      <c r="I4689" s="16">
        <v>0</v>
      </c>
      <c r="J4689" s="16">
        <v>0</v>
      </c>
      <c r="K4689" s="16">
        <v>0</v>
      </c>
      <c r="L4689" s="16">
        <v>3472</v>
      </c>
      <c r="M4689" s="15">
        <f t="shared" si="281"/>
        <v>40.847058823529409</v>
      </c>
      <c r="N4689" s="16">
        <v>16</v>
      </c>
      <c r="O4689" s="16">
        <v>4</v>
      </c>
      <c r="P4689" s="16">
        <v>0</v>
      </c>
      <c r="Q4689" s="16">
        <v>25162</v>
      </c>
      <c r="R4689" s="15">
        <f t="shared" si="278"/>
        <v>296.02352941176468</v>
      </c>
      <c r="S4689" s="5">
        <v>1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1</v>
      </c>
      <c r="AA4689" s="5">
        <v>0</v>
      </c>
      <c r="AB4689" s="5">
        <v>0</v>
      </c>
      <c r="AC4689" s="5">
        <v>1</v>
      </c>
      <c r="AD4689" s="5">
        <v>0</v>
      </c>
      <c r="AE4689" s="115">
        <v>8979</v>
      </c>
      <c r="AF4689" s="5">
        <v>1</v>
      </c>
    </row>
    <row r="4690" spans="1:32" x14ac:dyDescent="0.25">
      <c r="A4690" s="2">
        <v>2007</v>
      </c>
      <c r="B4690" s="1" t="s">
        <v>36</v>
      </c>
      <c r="C4690" s="9">
        <v>93</v>
      </c>
      <c r="D4690" s="9">
        <v>4869</v>
      </c>
      <c r="E4690" s="8">
        <f t="shared" si="283"/>
        <v>4362.9032258064517</v>
      </c>
      <c r="F4690" s="9">
        <v>4160</v>
      </c>
      <c r="G4690" s="16">
        <v>1083</v>
      </c>
      <c r="H4690" s="16">
        <v>401</v>
      </c>
      <c r="I4690" s="16">
        <v>0</v>
      </c>
      <c r="J4690" s="16">
        <v>0</v>
      </c>
      <c r="K4690" s="16">
        <v>0</v>
      </c>
      <c r="L4690" s="16">
        <v>8643</v>
      </c>
      <c r="M4690" s="15">
        <f t="shared" si="281"/>
        <v>92.935483870967744</v>
      </c>
      <c r="N4690" s="16">
        <v>28</v>
      </c>
      <c r="O4690" s="16">
        <v>9</v>
      </c>
      <c r="P4690" s="16">
        <v>3</v>
      </c>
      <c r="Q4690" s="16">
        <v>75366</v>
      </c>
      <c r="R4690" s="15">
        <f t="shared" ref="R4690:R4753" si="284">IF(C4690&gt;0,Q4690/C4690,0)</f>
        <v>810.38709677419354</v>
      </c>
      <c r="S4690" s="5">
        <v>1</v>
      </c>
      <c r="T4690" s="5">
        <v>1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1</v>
      </c>
      <c r="AA4690" s="5">
        <v>0</v>
      </c>
      <c r="AB4690" s="5">
        <v>0</v>
      </c>
      <c r="AC4690" s="5">
        <v>1</v>
      </c>
      <c r="AD4690" s="5">
        <v>0</v>
      </c>
      <c r="AE4690" s="115">
        <v>13894</v>
      </c>
      <c r="AF4690" s="5">
        <v>1</v>
      </c>
    </row>
    <row r="4691" spans="1:32" x14ac:dyDescent="0.25">
      <c r="A4691" s="2">
        <v>2007</v>
      </c>
      <c r="B4691" s="1" t="s">
        <v>31</v>
      </c>
      <c r="C4691" s="9">
        <v>90</v>
      </c>
      <c r="D4691" s="9">
        <v>7066</v>
      </c>
      <c r="E4691" s="8">
        <f t="shared" si="283"/>
        <v>6542.5925925925922</v>
      </c>
      <c r="F4691" s="9">
        <v>3017</v>
      </c>
      <c r="G4691" s="16">
        <v>906</v>
      </c>
      <c r="H4691" s="16">
        <v>325</v>
      </c>
      <c r="I4691" s="16">
        <v>0</v>
      </c>
      <c r="J4691" s="16">
        <v>0</v>
      </c>
      <c r="K4691" s="16">
        <v>0</v>
      </c>
      <c r="L4691" s="16">
        <v>7616</v>
      </c>
      <c r="M4691" s="15">
        <f t="shared" si="281"/>
        <v>84.62222222222222</v>
      </c>
      <c r="N4691" s="16">
        <v>20</v>
      </c>
      <c r="O4691" s="16">
        <v>6</v>
      </c>
      <c r="P4691" s="16">
        <v>2</v>
      </c>
      <c r="Q4691" s="16">
        <v>36591</v>
      </c>
      <c r="R4691" s="15">
        <f t="shared" si="284"/>
        <v>406.56666666666666</v>
      </c>
      <c r="S4691" s="5">
        <v>1</v>
      </c>
      <c r="T4691" s="5">
        <v>1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1</v>
      </c>
      <c r="AA4691" s="5">
        <v>0</v>
      </c>
      <c r="AB4691" s="5">
        <v>0</v>
      </c>
      <c r="AC4691" s="5">
        <v>1</v>
      </c>
      <c r="AD4691" s="5">
        <v>0</v>
      </c>
      <c r="AE4691" s="115">
        <v>23501</v>
      </c>
      <c r="AF4691" s="5">
        <v>1</v>
      </c>
    </row>
    <row r="4692" spans="1:32" x14ac:dyDescent="0.25">
      <c r="A4692" s="2">
        <v>2007</v>
      </c>
      <c r="B4692" s="1" t="s">
        <v>30</v>
      </c>
      <c r="C4692" s="9">
        <v>60</v>
      </c>
      <c r="D4692" s="9">
        <v>2957</v>
      </c>
      <c r="E4692" s="8">
        <f t="shared" si="283"/>
        <v>4106.9444444444443</v>
      </c>
      <c r="F4692" s="9">
        <v>1471</v>
      </c>
      <c r="G4692" s="16">
        <v>365</v>
      </c>
      <c r="H4692" s="16">
        <v>175</v>
      </c>
      <c r="I4692" s="16">
        <v>0</v>
      </c>
      <c r="J4692" s="16">
        <v>0</v>
      </c>
      <c r="K4692" s="16">
        <v>0</v>
      </c>
      <c r="L4692" s="16">
        <v>7385</v>
      </c>
      <c r="M4692" s="15">
        <f t="shared" si="281"/>
        <v>123.08333333333333</v>
      </c>
      <c r="N4692" s="16">
        <v>13</v>
      </c>
      <c r="O4692" s="16">
        <v>6</v>
      </c>
      <c r="P4692" s="16">
        <v>4</v>
      </c>
      <c r="Q4692" s="16">
        <v>15868</v>
      </c>
      <c r="R4692" s="15">
        <f t="shared" si="284"/>
        <v>264.46666666666664</v>
      </c>
      <c r="S4692" s="5">
        <v>1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1</v>
      </c>
      <c r="AA4692" s="5">
        <v>0</v>
      </c>
      <c r="AB4692" s="5">
        <v>0</v>
      </c>
      <c r="AC4692" s="5">
        <v>1</v>
      </c>
      <c r="AD4692" s="5">
        <v>0</v>
      </c>
      <c r="AE4692" s="115">
        <v>5789</v>
      </c>
      <c r="AF4692" s="5">
        <v>1</v>
      </c>
    </row>
    <row r="4693" spans="1:32" x14ac:dyDescent="0.25">
      <c r="A4693" s="2">
        <v>2007</v>
      </c>
      <c r="B4693" s="1" t="s">
        <v>30</v>
      </c>
      <c r="C4693" s="9">
        <v>11</v>
      </c>
      <c r="D4693" s="9">
        <v>322</v>
      </c>
      <c r="E4693" s="8">
        <f t="shared" si="283"/>
        <v>2439.3939393939395</v>
      </c>
      <c r="F4693" s="9">
        <v>555</v>
      </c>
      <c r="G4693" s="16">
        <v>91</v>
      </c>
      <c r="H4693" s="16">
        <v>56</v>
      </c>
      <c r="I4693" s="16">
        <v>0</v>
      </c>
      <c r="J4693" s="16">
        <v>0</v>
      </c>
      <c r="K4693" s="16">
        <v>0</v>
      </c>
      <c r="L4693" s="16">
        <v>797</v>
      </c>
      <c r="M4693" s="15">
        <f t="shared" si="281"/>
        <v>72.454545454545453</v>
      </c>
      <c r="N4693" s="16">
        <v>5</v>
      </c>
      <c r="O4693" s="16">
        <v>0</v>
      </c>
      <c r="P4693" s="16">
        <v>0</v>
      </c>
      <c r="Q4693" s="16">
        <v>4957</v>
      </c>
      <c r="R4693" s="15">
        <f t="shared" si="284"/>
        <v>450.63636363636363</v>
      </c>
      <c r="S4693" s="5">
        <v>1</v>
      </c>
      <c r="T4693" s="5">
        <v>0</v>
      </c>
      <c r="U4693" s="5">
        <v>0</v>
      </c>
      <c r="V4693" s="5">
        <v>0</v>
      </c>
      <c r="W4693" s="5">
        <v>0</v>
      </c>
      <c r="X4693" s="5">
        <v>0</v>
      </c>
      <c r="Y4693" s="5">
        <v>0</v>
      </c>
      <c r="Z4693" s="5">
        <v>1</v>
      </c>
      <c r="AA4693" s="5">
        <v>0</v>
      </c>
      <c r="AB4693" s="5">
        <v>0</v>
      </c>
      <c r="AC4693" s="5">
        <v>1</v>
      </c>
      <c r="AD4693" s="5">
        <v>0</v>
      </c>
      <c r="AE4693" s="115">
        <v>1027</v>
      </c>
      <c r="AF4693" s="5">
        <v>0</v>
      </c>
    </row>
    <row r="4694" spans="1:32" x14ac:dyDescent="0.25">
      <c r="A4694" s="2">
        <v>2007</v>
      </c>
      <c r="B4694" s="1" t="s">
        <v>29</v>
      </c>
      <c r="C4694" s="9">
        <v>76</v>
      </c>
      <c r="D4694" s="9">
        <v>5010</v>
      </c>
      <c r="E4694" s="8">
        <f t="shared" si="283"/>
        <v>5493.4210526315792</v>
      </c>
      <c r="F4694" s="9">
        <v>3400</v>
      </c>
      <c r="G4694" s="16">
        <v>0</v>
      </c>
      <c r="H4694" s="16">
        <v>0</v>
      </c>
      <c r="I4694" s="16">
        <v>0</v>
      </c>
      <c r="J4694" s="16">
        <v>0</v>
      </c>
      <c r="K4694" s="16">
        <v>0</v>
      </c>
      <c r="L4694" s="16">
        <v>1896</v>
      </c>
      <c r="M4694" s="15">
        <f t="shared" si="281"/>
        <v>24.94736842105263</v>
      </c>
      <c r="N4694" s="16">
        <v>0</v>
      </c>
      <c r="O4694" s="16">
        <v>0</v>
      </c>
      <c r="P4694" s="16">
        <v>0</v>
      </c>
      <c r="Q4694" s="16">
        <v>312</v>
      </c>
      <c r="R4694" s="15">
        <f t="shared" si="284"/>
        <v>4.1052631578947372</v>
      </c>
      <c r="S4694" s="5">
        <v>1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0</v>
      </c>
      <c r="AD4694" s="5">
        <v>0</v>
      </c>
      <c r="AE4694" s="115">
        <v>11654</v>
      </c>
      <c r="AF4694" s="5">
        <v>0</v>
      </c>
    </row>
    <row r="4695" spans="1:32" x14ac:dyDescent="0.25">
      <c r="A4695" s="2">
        <v>2007</v>
      </c>
      <c r="B4695" s="1" t="s">
        <v>40</v>
      </c>
      <c r="C4695" s="9">
        <v>140</v>
      </c>
      <c r="D4695" s="9">
        <v>7723</v>
      </c>
      <c r="E4695" s="8">
        <f t="shared" si="283"/>
        <v>4597.0238095238092</v>
      </c>
      <c r="F4695" s="9">
        <v>4536</v>
      </c>
      <c r="G4695" s="16">
        <v>1138</v>
      </c>
      <c r="H4695" s="16">
        <v>484</v>
      </c>
      <c r="I4695" s="16">
        <v>93</v>
      </c>
      <c r="J4695" s="16">
        <v>0</v>
      </c>
      <c r="K4695" s="16">
        <v>0</v>
      </c>
      <c r="L4695" s="16">
        <v>11640</v>
      </c>
      <c r="M4695" s="15">
        <f t="shared" si="281"/>
        <v>83.142857142857139</v>
      </c>
      <c r="N4695" s="16">
        <v>32</v>
      </c>
      <c r="O4695" s="16">
        <v>10</v>
      </c>
      <c r="P4695" s="16">
        <v>3</v>
      </c>
      <c r="Q4695" s="16">
        <v>33973</v>
      </c>
      <c r="R4695" s="15">
        <f t="shared" si="284"/>
        <v>242.66428571428571</v>
      </c>
      <c r="S4695" s="5">
        <v>1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1</v>
      </c>
      <c r="AA4695" s="5">
        <v>1</v>
      </c>
      <c r="AB4695" s="5">
        <v>0</v>
      </c>
      <c r="AC4695" s="5">
        <v>1</v>
      </c>
      <c r="AD4695" s="5">
        <v>0</v>
      </c>
      <c r="AE4695" s="115">
        <v>18732</v>
      </c>
      <c r="AF4695" s="5">
        <v>0</v>
      </c>
    </row>
    <row r="4696" spans="1:32" x14ac:dyDescent="0.25">
      <c r="A4696" s="2">
        <v>2007</v>
      </c>
      <c r="B4696" s="1" t="s">
        <v>29</v>
      </c>
      <c r="C4696" s="9">
        <v>8</v>
      </c>
      <c r="D4696" s="9">
        <v>55</v>
      </c>
      <c r="E4696" s="8">
        <f t="shared" si="283"/>
        <v>572.91666666666663</v>
      </c>
      <c r="F4696" s="9">
        <v>250</v>
      </c>
      <c r="G4696" s="16">
        <v>37</v>
      </c>
      <c r="H4696" s="16">
        <v>10</v>
      </c>
      <c r="I4696" s="16">
        <v>0</v>
      </c>
      <c r="J4696" s="16">
        <v>0</v>
      </c>
      <c r="K4696" s="16">
        <v>0</v>
      </c>
      <c r="L4696" s="16">
        <v>81</v>
      </c>
      <c r="M4696" s="15">
        <f t="shared" si="281"/>
        <v>10.125</v>
      </c>
      <c r="N4696" s="16">
        <v>1</v>
      </c>
      <c r="O4696" s="16">
        <v>0</v>
      </c>
      <c r="P4696" s="16">
        <v>0</v>
      </c>
      <c r="Q4696" s="16">
        <v>1065</v>
      </c>
      <c r="R4696" s="15">
        <f t="shared" si="284"/>
        <v>133.125</v>
      </c>
      <c r="S4696" s="5">
        <v>0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1</v>
      </c>
      <c r="AA4696" s="5">
        <v>0</v>
      </c>
      <c r="AB4696" s="5">
        <v>0</v>
      </c>
      <c r="AC4696" s="5">
        <v>1</v>
      </c>
      <c r="AD4696" s="5">
        <v>0</v>
      </c>
      <c r="AE4696" s="115">
        <v>26</v>
      </c>
      <c r="AF4696" s="5">
        <v>0</v>
      </c>
    </row>
    <row r="4697" spans="1:32" x14ac:dyDescent="0.25">
      <c r="A4697" s="2">
        <v>2007</v>
      </c>
      <c r="B4697" s="1" t="s">
        <v>29</v>
      </c>
      <c r="C4697" s="8">
        <v>265</v>
      </c>
      <c r="D4697" s="8">
        <v>20758</v>
      </c>
      <c r="E4697" s="8">
        <f t="shared" si="283"/>
        <v>6527.6729559748428</v>
      </c>
      <c r="F4697" s="8">
        <v>5520</v>
      </c>
      <c r="G4697" s="15">
        <v>2165</v>
      </c>
      <c r="H4697" s="15">
        <v>980</v>
      </c>
      <c r="I4697" s="15">
        <v>0</v>
      </c>
      <c r="J4697" s="15">
        <v>0</v>
      </c>
      <c r="K4697" s="15">
        <v>0</v>
      </c>
      <c r="L4697" s="15">
        <v>7002</v>
      </c>
      <c r="M4697" s="15">
        <f t="shared" si="281"/>
        <v>26.422641509433962</v>
      </c>
      <c r="N4697" s="15">
        <v>23</v>
      </c>
      <c r="O4697" s="15">
        <v>8</v>
      </c>
      <c r="P4697" s="15">
        <v>3</v>
      </c>
      <c r="Q4697" s="15">
        <v>66988</v>
      </c>
      <c r="R4697" s="15">
        <f t="shared" si="284"/>
        <v>252.78490566037735</v>
      </c>
      <c r="S4697" s="5">
        <v>1</v>
      </c>
      <c r="T4697" s="5">
        <v>0</v>
      </c>
      <c r="U4697" s="5">
        <v>0</v>
      </c>
      <c r="V4697" s="5">
        <v>1</v>
      </c>
      <c r="W4697" s="5">
        <v>0</v>
      </c>
      <c r="X4697" s="5">
        <v>0</v>
      </c>
      <c r="Y4697" s="5">
        <v>0</v>
      </c>
      <c r="Z4697" s="5">
        <v>1</v>
      </c>
      <c r="AA4697" s="5">
        <v>0</v>
      </c>
      <c r="AB4697" s="5">
        <v>0</v>
      </c>
      <c r="AC4697" s="5">
        <v>1</v>
      </c>
      <c r="AD4697" s="5">
        <v>0</v>
      </c>
      <c r="AE4697" s="115">
        <v>50967</v>
      </c>
      <c r="AF4697" s="5">
        <v>1</v>
      </c>
    </row>
    <row r="4698" spans="1:32" x14ac:dyDescent="0.25">
      <c r="A4698" s="2">
        <v>2007</v>
      </c>
      <c r="B4698" s="1" t="s">
        <v>29</v>
      </c>
      <c r="C4698" s="8">
        <v>97</v>
      </c>
      <c r="D4698" s="8">
        <v>5173</v>
      </c>
      <c r="E4698" s="8">
        <f t="shared" si="283"/>
        <v>4444.1580756013745</v>
      </c>
      <c r="F4698" s="8">
        <v>3083</v>
      </c>
      <c r="G4698" s="15">
        <v>446</v>
      </c>
      <c r="H4698" s="15">
        <v>263</v>
      </c>
      <c r="I4698" s="15">
        <v>0</v>
      </c>
      <c r="J4698" s="15">
        <v>0</v>
      </c>
      <c r="K4698" s="15">
        <v>0</v>
      </c>
      <c r="L4698" s="15">
        <v>3116</v>
      </c>
      <c r="M4698" s="15">
        <f t="shared" si="281"/>
        <v>32.123711340206185</v>
      </c>
      <c r="N4698" s="15">
        <v>14</v>
      </c>
      <c r="O4698" s="15">
        <v>2</v>
      </c>
      <c r="P4698" s="15">
        <v>0</v>
      </c>
      <c r="Q4698" s="15">
        <v>18304</v>
      </c>
      <c r="R4698" s="15">
        <f t="shared" si="284"/>
        <v>188.70103092783506</v>
      </c>
      <c r="S4698" s="5">
        <v>1</v>
      </c>
      <c r="T4698" s="5">
        <v>0</v>
      </c>
      <c r="U4698" s="5">
        <v>1</v>
      </c>
      <c r="V4698" s="5">
        <v>0</v>
      </c>
      <c r="W4698" s="5">
        <v>0</v>
      </c>
      <c r="X4698" s="5">
        <v>0</v>
      </c>
      <c r="Y4698" s="5">
        <v>0</v>
      </c>
      <c r="Z4698" s="5">
        <v>1</v>
      </c>
      <c r="AA4698" s="5">
        <v>0</v>
      </c>
      <c r="AB4698" s="5">
        <v>0</v>
      </c>
      <c r="AC4698" s="5">
        <v>1</v>
      </c>
      <c r="AD4698" s="5">
        <v>0</v>
      </c>
      <c r="AE4698" s="115">
        <v>17362</v>
      </c>
      <c r="AF4698" s="5">
        <v>0</v>
      </c>
    </row>
    <row r="4699" spans="1:32" x14ac:dyDescent="0.25">
      <c r="A4699" s="2">
        <v>2007</v>
      </c>
      <c r="B4699" s="1" t="s">
        <v>30</v>
      </c>
      <c r="C4699" s="8">
        <v>143</v>
      </c>
      <c r="D4699" s="8">
        <v>5101</v>
      </c>
      <c r="E4699" s="8">
        <f t="shared" si="283"/>
        <v>2972.6107226107229</v>
      </c>
      <c r="F4699" s="8">
        <v>2418</v>
      </c>
      <c r="G4699" s="15">
        <v>320</v>
      </c>
      <c r="H4699" s="15">
        <v>128</v>
      </c>
      <c r="I4699" s="15">
        <v>87</v>
      </c>
      <c r="J4699" s="15">
        <v>0</v>
      </c>
      <c r="K4699" s="15">
        <v>0</v>
      </c>
      <c r="L4699" s="15">
        <v>5684</v>
      </c>
      <c r="M4699" s="15">
        <f t="shared" si="281"/>
        <v>39.748251748251747</v>
      </c>
      <c r="N4699" s="15">
        <v>15</v>
      </c>
      <c r="O4699" s="15">
        <v>4</v>
      </c>
      <c r="P4699" s="15">
        <v>1</v>
      </c>
      <c r="Q4699" s="15">
        <v>37245</v>
      </c>
      <c r="R4699" s="15">
        <f t="shared" si="284"/>
        <v>260.45454545454544</v>
      </c>
      <c r="S4699" s="5">
        <v>1</v>
      </c>
      <c r="T4699" s="5">
        <v>0</v>
      </c>
      <c r="U4699" s="5">
        <v>1</v>
      </c>
      <c r="V4699" s="5">
        <v>1</v>
      </c>
      <c r="W4699" s="5">
        <v>0</v>
      </c>
      <c r="X4699" s="5">
        <v>0</v>
      </c>
      <c r="Y4699" s="5">
        <v>0</v>
      </c>
      <c r="Z4699" s="5">
        <v>1</v>
      </c>
      <c r="AA4699" s="5">
        <v>1</v>
      </c>
      <c r="AB4699" s="5">
        <v>0</v>
      </c>
      <c r="AC4699" s="5">
        <v>1</v>
      </c>
      <c r="AD4699" s="5">
        <v>0</v>
      </c>
      <c r="AE4699" s="115">
        <v>15733</v>
      </c>
      <c r="AF4699" s="5">
        <v>1</v>
      </c>
    </row>
    <row r="4700" spans="1:32" x14ac:dyDescent="0.25">
      <c r="A4700" s="2">
        <v>2007</v>
      </c>
      <c r="B4700" s="1" t="s">
        <v>31</v>
      </c>
      <c r="C4700" s="8">
        <v>22</v>
      </c>
      <c r="D4700" s="8">
        <v>1266</v>
      </c>
      <c r="E4700" s="8">
        <f t="shared" si="283"/>
        <v>4795.454545454545</v>
      </c>
      <c r="F4700" s="8">
        <v>2013</v>
      </c>
      <c r="G4700" s="15">
        <v>0</v>
      </c>
      <c r="H4700" s="15">
        <v>0</v>
      </c>
      <c r="I4700" s="15">
        <v>17</v>
      </c>
      <c r="J4700" s="15">
        <v>0</v>
      </c>
      <c r="K4700" s="15">
        <v>0</v>
      </c>
      <c r="L4700" s="15">
        <v>1965</v>
      </c>
      <c r="M4700" s="15">
        <f t="shared" si="281"/>
        <v>89.318181818181813</v>
      </c>
      <c r="N4700" s="15">
        <v>5</v>
      </c>
      <c r="O4700" s="15">
        <v>0</v>
      </c>
      <c r="P4700" s="15">
        <v>0</v>
      </c>
      <c r="Q4700" s="15">
        <v>14140</v>
      </c>
      <c r="R4700" s="15">
        <f t="shared" si="284"/>
        <v>642.72727272727275</v>
      </c>
      <c r="S4700" s="5">
        <v>1</v>
      </c>
      <c r="T4700" s="5">
        <v>0</v>
      </c>
      <c r="U4700" s="5">
        <v>1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1</v>
      </c>
      <c r="AB4700" s="5">
        <v>0</v>
      </c>
      <c r="AC4700" s="5">
        <v>0</v>
      </c>
      <c r="AD4700" s="5">
        <v>0</v>
      </c>
      <c r="AE4700" s="115">
        <v>3664</v>
      </c>
      <c r="AF4700" s="5">
        <v>1</v>
      </c>
    </row>
    <row r="4701" spans="1:32" x14ac:dyDescent="0.25">
      <c r="A4701" s="2">
        <v>2007</v>
      </c>
      <c r="B4701" s="1" t="s">
        <v>30</v>
      </c>
      <c r="C4701" s="8">
        <v>97</v>
      </c>
      <c r="D4701" s="8">
        <v>3568</v>
      </c>
      <c r="E4701" s="8">
        <f t="shared" si="283"/>
        <v>3065.292096219931</v>
      </c>
      <c r="F4701" s="8">
        <v>1709</v>
      </c>
      <c r="G4701" s="15">
        <v>611</v>
      </c>
      <c r="H4701" s="15">
        <v>310</v>
      </c>
      <c r="I4701" s="15">
        <v>0</v>
      </c>
      <c r="J4701" s="15">
        <v>0</v>
      </c>
      <c r="K4701" s="15">
        <v>0</v>
      </c>
      <c r="L4701" s="15">
        <v>5412</v>
      </c>
      <c r="M4701" s="15">
        <f t="shared" si="281"/>
        <v>55.793814432989691</v>
      </c>
      <c r="N4701" s="15">
        <v>15</v>
      </c>
      <c r="O4701" s="15">
        <v>3</v>
      </c>
      <c r="P4701" s="15">
        <v>1</v>
      </c>
      <c r="Q4701" s="15">
        <v>28251</v>
      </c>
      <c r="R4701" s="15">
        <f t="shared" si="284"/>
        <v>291.2474226804124</v>
      </c>
      <c r="S4701" s="5">
        <v>1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1</v>
      </c>
      <c r="AA4701" s="5">
        <v>0</v>
      </c>
      <c r="AB4701" s="5">
        <v>0</v>
      </c>
      <c r="AC4701" s="5">
        <v>1</v>
      </c>
      <c r="AD4701" s="5">
        <v>0</v>
      </c>
      <c r="AE4701" s="115">
        <v>10758</v>
      </c>
      <c r="AF4701" s="5">
        <v>1</v>
      </c>
    </row>
    <row r="4702" spans="1:32" x14ac:dyDescent="0.25">
      <c r="A4702" s="2">
        <v>2007</v>
      </c>
      <c r="B4702" s="1" t="s">
        <v>29</v>
      </c>
      <c r="C4702" s="8">
        <v>39</v>
      </c>
      <c r="D4702" s="8">
        <v>7025</v>
      </c>
      <c r="E4702" s="8">
        <f t="shared" si="283"/>
        <v>15010.68376068376</v>
      </c>
      <c r="F4702" s="8">
        <v>3037</v>
      </c>
      <c r="G4702" s="15">
        <v>0</v>
      </c>
      <c r="H4702" s="15">
        <v>0</v>
      </c>
      <c r="I4702" s="15">
        <v>0</v>
      </c>
      <c r="J4702" s="15">
        <v>0</v>
      </c>
      <c r="K4702" s="15">
        <v>0</v>
      </c>
      <c r="L4702" s="15">
        <v>5499</v>
      </c>
      <c r="M4702" s="15">
        <f t="shared" si="281"/>
        <v>141</v>
      </c>
      <c r="N4702" s="15">
        <v>14</v>
      </c>
      <c r="O4702" s="15">
        <v>3</v>
      </c>
      <c r="P4702" s="15">
        <v>0</v>
      </c>
      <c r="Q4702" s="15">
        <v>145407</v>
      </c>
      <c r="R4702" s="15">
        <f t="shared" si="284"/>
        <v>3728.3846153846152</v>
      </c>
      <c r="S4702" s="5">
        <v>1</v>
      </c>
      <c r="T4702" s="5">
        <v>0</v>
      </c>
      <c r="U4702" s="5">
        <v>1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0</v>
      </c>
      <c r="AD4702" s="5">
        <v>0</v>
      </c>
      <c r="AE4702" s="115">
        <v>22388</v>
      </c>
      <c r="AF4702" s="5">
        <v>1</v>
      </c>
    </row>
    <row r="4703" spans="1:32" x14ac:dyDescent="0.25">
      <c r="A4703" s="2">
        <v>2007</v>
      </c>
      <c r="B4703" s="1" t="s">
        <v>29</v>
      </c>
      <c r="C4703" s="8">
        <v>34</v>
      </c>
      <c r="D4703" s="8">
        <v>2156</v>
      </c>
      <c r="E4703" s="8">
        <f t="shared" si="283"/>
        <v>5284.3137254901967</v>
      </c>
      <c r="F4703" s="8">
        <v>242</v>
      </c>
      <c r="G4703" s="15">
        <v>0</v>
      </c>
      <c r="H4703" s="15">
        <v>0</v>
      </c>
      <c r="I4703" s="15">
        <v>0</v>
      </c>
      <c r="J4703" s="15">
        <v>0</v>
      </c>
      <c r="K4703" s="15">
        <v>0</v>
      </c>
      <c r="L4703" s="15">
        <v>837</v>
      </c>
      <c r="M4703" s="15">
        <f t="shared" si="281"/>
        <v>24.617647058823529</v>
      </c>
      <c r="N4703" s="15">
        <v>4</v>
      </c>
      <c r="O4703" s="15">
        <v>0</v>
      </c>
      <c r="P4703" s="15">
        <v>0</v>
      </c>
      <c r="Q4703" s="15">
        <v>5301</v>
      </c>
      <c r="R4703" s="15">
        <f t="shared" si="284"/>
        <v>155.91176470588235</v>
      </c>
      <c r="S4703" s="5">
        <v>0</v>
      </c>
      <c r="T4703" s="5">
        <v>0</v>
      </c>
      <c r="U4703" s="5">
        <v>1</v>
      </c>
      <c r="V4703" s="5">
        <v>1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0</v>
      </c>
      <c r="AD4703" s="5">
        <v>0</v>
      </c>
      <c r="AE4703" s="115">
        <v>9664</v>
      </c>
      <c r="AF4703" s="5">
        <v>1</v>
      </c>
    </row>
    <row r="4704" spans="1:32" x14ac:dyDescent="0.25">
      <c r="A4704" s="2">
        <v>2007</v>
      </c>
      <c r="B4704" s="1" t="s">
        <v>29</v>
      </c>
      <c r="C4704" s="8">
        <v>72</v>
      </c>
      <c r="D4704" s="8">
        <v>3366</v>
      </c>
      <c r="E4704" s="8">
        <f t="shared" si="283"/>
        <v>3895.8333333333335</v>
      </c>
      <c r="F4704" s="8">
        <v>1550</v>
      </c>
      <c r="G4704" s="15">
        <v>761</v>
      </c>
      <c r="H4704" s="15">
        <v>326</v>
      </c>
      <c r="I4704" s="15">
        <v>0</v>
      </c>
      <c r="J4704" s="15">
        <v>0</v>
      </c>
      <c r="K4704" s="15">
        <v>0</v>
      </c>
      <c r="L4704" s="15">
        <v>1122</v>
      </c>
      <c r="M4704" s="15">
        <f t="shared" si="281"/>
        <v>15.583333333333334</v>
      </c>
      <c r="N4704" s="15">
        <v>6</v>
      </c>
      <c r="O4704" s="15">
        <v>0</v>
      </c>
      <c r="P4704" s="15">
        <v>0</v>
      </c>
      <c r="Q4704" s="15">
        <v>7220</v>
      </c>
      <c r="R4704" s="15">
        <f t="shared" si="284"/>
        <v>100.27777777777777</v>
      </c>
      <c r="S4704" s="5">
        <v>1</v>
      </c>
      <c r="T4704" s="5">
        <v>0</v>
      </c>
      <c r="U4704" s="5">
        <v>0</v>
      </c>
      <c r="V4704" s="5">
        <v>0</v>
      </c>
      <c r="W4704" s="5">
        <v>0</v>
      </c>
      <c r="X4704" s="5">
        <v>0</v>
      </c>
      <c r="Y4704" s="5">
        <v>0</v>
      </c>
      <c r="Z4704" s="5">
        <v>1</v>
      </c>
      <c r="AA4704" s="5">
        <v>0</v>
      </c>
      <c r="AB4704" s="5">
        <v>0</v>
      </c>
      <c r="AC4704" s="5">
        <v>1</v>
      </c>
      <c r="AD4704" s="5">
        <v>0</v>
      </c>
      <c r="AE4704" s="115">
        <v>8228</v>
      </c>
      <c r="AF4704" s="5">
        <v>0</v>
      </c>
    </row>
    <row r="4705" spans="1:32" x14ac:dyDescent="0.25">
      <c r="A4705" s="2">
        <v>2007</v>
      </c>
      <c r="B4705" s="1" t="s">
        <v>30</v>
      </c>
      <c r="C4705" s="8">
        <v>55</v>
      </c>
      <c r="D4705" s="8">
        <v>2407</v>
      </c>
      <c r="E4705" s="8">
        <f t="shared" si="283"/>
        <v>3646.9696969696975</v>
      </c>
      <c r="F4705" s="8">
        <v>4715</v>
      </c>
      <c r="G4705" s="15">
        <v>370</v>
      </c>
      <c r="H4705" s="15">
        <v>170</v>
      </c>
      <c r="I4705" s="15">
        <v>0</v>
      </c>
      <c r="J4705" s="15">
        <v>0</v>
      </c>
      <c r="K4705" s="15">
        <v>0</v>
      </c>
      <c r="L4705" s="15">
        <v>2845</v>
      </c>
      <c r="M4705" s="15">
        <f t="shared" si="281"/>
        <v>51.727272727272727</v>
      </c>
      <c r="N4705" s="15">
        <v>9</v>
      </c>
      <c r="O4705" s="15">
        <v>1</v>
      </c>
      <c r="P4705" s="15">
        <v>1</v>
      </c>
      <c r="Q4705" s="15">
        <v>6607</v>
      </c>
      <c r="R4705" s="15">
        <f t="shared" si="284"/>
        <v>120.12727272727273</v>
      </c>
      <c r="S4705" s="5">
        <v>1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1</v>
      </c>
      <c r="AA4705" s="5">
        <v>0</v>
      </c>
      <c r="AB4705" s="5">
        <v>0</v>
      </c>
      <c r="AC4705" s="5">
        <v>1</v>
      </c>
      <c r="AD4705" s="5">
        <v>0</v>
      </c>
      <c r="AE4705" s="115">
        <v>5525</v>
      </c>
      <c r="AF4705" s="5">
        <v>0</v>
      </c>
    </row>
    <row r="4706" spans="1:32" x14ac:dyDescent="0.25">
      <c r="A4706" s="2">
        <v>2007</v>
      </c>
      <c r="B4706" s="1" t="s">
        <v>29</v>
      </c>
      <c r="C4706" s="8">
        <v>9</v>
      </c>
      <c r="D4706" s="8">
        <v>402</v>
      </c>
      <c r="E4706" s="8">
        <f t="shared" si="283"/>
        <v>3722.2222222222222</v>
      </c>
      <c r="F4706" s="8">
        <v>2200</v>
      </c>
      <c r="G4706" s="15">
        <v>0</v>
      </c>
      <c r="H4706" s="15">
        <v>0</v>
      </c>
      <c r="I4706" s="15">
        <v>0</v>
      </c>
      <c r="J4706" s="15">
        <v>0</v>
      </c>
      <c r="K4706" s="15">
        <v>0</v>
      </c>
      <c r="L4706" s="15">
        <v>2419</v>
      </c>
      <c r="M4706" s="15">
        <f t="shared" si="281"/>
        <v>268.77777777777777</v>
      </c>
      <c r="N4706" s="15">
        <v>7</v>
      </c>
      <c r="O4706" s="15">
        <v>1</v>
      </c>
      <c r="P4706" s="15">
        <v>0</v>
      </c>
      <c r="Q4706" s="15">
        <v>363</v>
      </c>
      <c r="R4706" s="15">
        <f t="shared" si="284"/>
        <v>40.333333333333336</v>
      </c>
      <c r="S4706" s="5">
        <v>1</v>
      </c>
      <c r="T4706" s="5">
        <v>0</v>
      </c>
      <c r="U4706" s="5">
        <v>1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0</v>
      </c>
      <c r="AD4706" s="5">
        <v>0</v>
      </c>
      <c r="AE4706" s="115">
        <v>2475</v>
      </c>
      <c r="AF4706" s="5">
        <v>0</v>
      </c>
    </row>
    <row r="4707" spans="1:32" x14ac:dyDescent="0.25">
      <c r="A4707" s="2">
        <v>2007</v>
      </c>
      <c r="B4707" s="1" t="s">
        <v>30</v>
      </c>
      <c r="C4707" s="8">
        <v>84</v>
      </c>
      <c r="D4707" s="8">
        <v>2902</v>
      </c>
      <c r="E4707" s="8">
        <f t="shared" si="283"/>
        <v>2878.9682539682544</v>
      </c>
      <c r="F4707" s="8">
        <v>5279</v>
      </c>
      <c r="G4707" s="15">
        <v>551</v>
      </c>
      <c r="H4707" s="15">
        <v>240</v>
      </c>
      <c r="I4707" s="15">
        <v>0</v>
      </c>
      <c r="J4707" s="15">
        <v>0</v>
      </c>
      <c r="K4707" s="15">
        <v>0</v>
      </c>
      <c r="L4707" s="15">
        <v>7073</v>
      </c>
      <c r="M4707" s="15">
        <f t="shared" si="281"/>
        <v>84.202380952380949</v>
      </c>
      <c r="N4707" s="15">
        <v>19</v>
      </c>
      <c r="O4707" s="15">
        <v>5</v>
      </c>
      <c r="P4707" s="15">
        <v>2</v>
      </c>
      <c r="Q4707" s="15">
        <v>60124</v>
      </c>
      <c r="R4707" s="15">
        <f t="shared" si="284"/>
        <v>715.76190476190482</v>
      </c>
      <c r="S4707" s="5">
        <v>1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1</v>
      </c>
      <c r="AA4707" s="5">
        <v>0</v>
      </c>
      <c r="AB4707" s="5">
        <v>0</v>
      </c>
      <c r="AC4707" s="5">
        <v>1</v>
      </c>
      <c r="AD4707" s="5">
        <v>0</v>
      </c>
      <c r="AE4707" s="115">
        <v>16222</v>
      </c>
      <c r="AF4707" s="5">
        <v>0</v>
      </c>
    </row>
    <row r="4708" spans="1:32" x14ac:dyDescent="0.25">
      <c r="A4708" s="2">
        <v>2007</v>
      </c>
      <c r="B4708" s="1" t="s">
        <v>29</v>
      </c>
      <c r="C4708" s="8">
        <v>4</v>
      </c>
      <c r="D4708" s="8">
        <v>135</v>
      </c>
      <c r="E4708" s="8">
        <f t="shared" si="283"/>
        <v>2812.5</v>
      </c>
      <c r="F4708" s="8">
        <v>103</v>
      </c>
      <c r="G4708" s="15">
        <v>0</v>
      </c>
      <c r="H4708" s="15">
        <v>0</v>
      </c>
      <c r="I4708" s="15">
        <v>0</v>
      </c>
      <c r="J4708" s="15">
        <v>0</v>
      </c>
      <c r="K4708" s="15">
        <v>0</v>
      </c>
      <c r="L4708" s="15">
        <v>686</v>
      </c>
      <c r="M4708" s="15">
        <f t="shared" si="281"/>
        <v>171.5</v>
      </c>
      <c r="N4708" s="15">
        <v>4</v>
      </c>
      <c r="O4708" s="15">
        <v>1</v>
      </c>
      <c r="P4708" s="15">
        <v>0</v>
      </c>
      <c r="Q4708" s="15">
        <v>1767</v>
      </c>
      <c r="R4708" s="15">
        <f t="shared" si="284"/>
        <v>441.75</v>
      </c>
      <c r="S4708" s="5">
        <v>1</v>
      </c>
      <c r="T4708" s="5">
        <v>0</v>
      </c>
      <c r="U4708" s="5">
        <v>1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115">
        <v>307</v>
      </c>
      <c r="AF4708" s="5">
        <v>1</v>
      </c>
    </row>
    <row r="4709" spans="1:32" x14ac:dyDescent="0.25">
      <c r="A4709" s="2">
        <v>2007</v>
      </c>
      <c r="B4709" s="1" t="s">
        <v>29</v>
      </c>
      <c r="C4709" s="8">
        <v>13</v>
      </c>
      <c r="D4709" s="8">
        <v>483</v>
      </c>
      <c r="E4709" s="8">
        <f t="shared" si="283"/>
        <v>3096.1538461538462</v>
      </c>
      <c r="F4709" s="8">
        <v>598</v>
      </c>
      <c r="G4709" s="15">
        <v>0</v>
      </c>
      <c r="H4709" s="15">
        <v>0</v>
      </c>
      <c r="I4709" s="15">
        <v>5</v>
      </c>
      <c r="J4709" s="15">
        <v>0</v>
      </c>
      <c r="K4709" s="15">
        <v>0</v>
      </c>
      <c r="L4709" s="15">
        <v>1032</v>
      </c>
      <c r="M4709" s="15">
        <f t="shared" si="281"/>
        <v>79.384615384615387</v>
      </c>
      <c r="N4709" s="15">
        <v>3</v>
      </c>
      <c r="O4709" s="15">
        <v>1</v>
      </c>
      <c r="P4709" s="15">
        <v>0</v>
      </c>
      <c r="Q4709" s="15">
        <v>2036</v>
      </c>
      <c r="R4709" s="15">
        <f t="shared" si="284"/>
        <v>156.61538461538461</v>
      </c>
      <c r="S4709" s="5">
        <v>1</v>
      </c>
      <c r="T4709" s="5">
        <v>0</v>
      </c>
      <c r="U4709" s="5">
        <v>1</v>
      </c>
      <c r="V4709" s="5">
        <v>1</v>
      </c>
      <c r="W4709" s="5">
        <v>0</v>
      </c>
      <c r="X4709" s="5">
        <v>0</v>
      </c>
      <c r="Y4709" s="5">
        <v>0</v>
      </c>
      <c r="Z4709" s="5">
        <v>0</v>
      </c>
      <c r="AA4709" s="5">
        <v>1</v>
      </c>
      <c r="AB4709" s="5">
        <v>0</v>
      </c>
      <c r="AC4709" s="5">
        <v>0</v>
      </c>
      <c r="AD4709" s="5">
        <v>0</v>
      </c>
      <c r="AE4709" s="115">
        <v>2001</v>
      </c>
      <c r="AF4709" s="5">
        <v>1</v>
      </c>
    </row>
    <row r="4710" spans="1:32" x14ac:dyDescent="0.25">
      <c r="A4710" s="2">
        <v>2007</v>
      </c>
      <c r="B4710" s="1" t="s">
        <v>29</v>
      </c>
      <c r="C4710" s="8">
        <v>2</v>
      </c>
      <c r="D4710" s="8">
        <v>96</v>
      </c>
      <c r="E4710" s="8">
        <f t="shared" si="283"/>
        <v>4000</v>
      </c>
      <c r="F4710" s="8">
        <v>113</v>
      </c>
      <c r="G4710" s="15">
        <v>0</v>
      </c>
      <c r="H4710" s="15">
        <v>0</v>
      </c>
      <c r="I4710" s="15">
        <v>0</v>
      </c>
      <c r="J4710" s="15">
        <v>0</v>
      </c>
      <c r="K4710" s="15">
        <v>0</v>
      </c>
      <c r="L4710" s="15">
        <v>358</v>
      </c>
      <c r="M4710" s="15">
        <f t="shared" si="281"/>
        <v>179</v>
      </c>
      <c r="N4710" s="15">
        <v>3</v>
      </c>
      <c r="O4710" s="15">
        <v>0</v>
      </c>
      <c r="P4710" s="15">
        <v>0</v>
      </c>
      <c r="Q4710" s="15">
        <v>1262</v>
      </c>
      <c r="R4710" s="15">
        <f t="shared" si="284"/>
        <v>631</v>
      </c>
      <c r="S4710" s="5">
        <v>1</v>
      </c>
      <c r="T4710" s="5">
        <v>0</v>
      </c>
      <c r="U4710" s="5">
        <v>1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0</v>
      </c>
      <c r="AC4710" s="5">
        <v>0</v>
      </c>
      <c r="AD4710" s="5">
        <v>0</v>
      </c>
      <c r="AE4710" s="115">
        <v>693</v>
      </c>
      <c r="AF4710" s="5">
        <v>1</v>
      </c>
    </row>
    <row r="4711" spans="1:32" x14ac:dyDescent="0.25">
      <c r="A4711" s="2">
        <v>2007</v>
      </c>
      <c r="B4711" s="1" t="s">
        <v>29</v>
      </c>
      <c r="C4711" s="8">
        <v>2</v>
      </c>
      <c r="D4711" s="8">
        <v>102</v>
      </c>
      <c r="E4711" s="8">
        <f t="shared" si="283"/>
        <v>4250</v>
      </c>
      <c r="F4711" s="8">
        <v>113</v>
      </c>
      <c r="G4711" s="15">
        <v>0</v>
      </c>
      <c r="H4711" s="15">
        <v>0</v>
      </c>
      <c r="I4711" s="15">
        <v>0</v>
      </c>
      <c r="J4711" s="15">
        <v>0</v>
      </c>
      <c r="K4711" s="15">
        <v>0</v>
      </c>
      <c r="L4711" s="15">
        <v>164</v>
      </c>
      <c r="M4711" s="15">
        <f t="shared" si="281"/>
        <v>82</v>
      </c>
      <c r="N4711" s="15">
        <v>2</v>
      </c>
      <c r="O4711" s="15">
        <v>0</v>
      </c>
      <c r="P4711" s="15">
        <v>0</v>
      </c>
      <c r="Q4711" s="15">
        <v>1413</v>
      </c>
      <c r="R4711" s="15">
        <f t="shared" si="284"/>
        <v>706.5</v>
      </c>
      <c r="S4711" s="5">
        <v>1</v>
      </c>
      <c r="T4711" s="5">
        <v>0</v>
      </c>
      <c r="U4711" s="5">
        <v>1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0</v>
      </c>
      <c r="AD4711" s="5">
        <v>0</v>
      </c>
      <c r="AE4711" s="115">
        <v>608</v>
      </c>
      <c r="AF4711" s="5">
        <v>1</v>
      </c>
    </row>
    <row r="4712" spans="1:32" x14ac:dyDescent="0.25">
      <c r="A4712" s="2">
        <v>2007</v>
      </c>
      <c r="B4712" s="1" t="s">
        <v>29</v>
      </c>
      <c r="C4712" s="8">
        <v>2</v>
      </c>
      <c r="D4712" s="8">
        <v>96</v>
      </c>
      <c r="E4712" s="8">
        <f t="shared" si="283"/>
        <v>4000</v>
      </c>
      <c r="F4712" s="8">
        <v>128</v>
      </c>
      <c r="G4712" s="15">
        <v>0</v>
      </c>
      <c r="H4712" s="15">
        <v>0</v>
      </c>
      <c r="I4712" s="15">
        <v>0</v>
      </c>
      <c r="J4712" s="15">
        <v>0</v>
      </c>
      <c r="K4712" s="15">
        <v>0</v>
      </c>
      <c r="L4712" s="15">
        <v>350</v>
      </c>
      <c r="M4712" s="15">
        <f t="shared" si="281"/>
        <v>175</v>
      </c>
      <c r="N4712" s="15">
        <v>2</v>
      </c>
      <c r="O4712" s="15">
        <v>0</v>
      </c>
      <c r="P4712" s="15">
        <v>0</v>
      </c>
      <c r="Q4712" s="15">
        <v>1139</v>
      </c>
      <c r="R4712" s="15">
        <f t="shared" si="284"/>
        <v>569.5</v>
      </c>
      <c r="S4712" s="5">
        <v>1</v>
      </c>
      <c r="T4712" s="5">
        <v>0</v>
      </c>
      <c r="U4712" s="5">
        <v>1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0</v>
      </c>
      <c r="AD4712" s="5">
        <v>0</v>
      </c>
      <c r="AE4712" s="115">
        <v>448</v>
      </c>
      <c r="AF4712" s="5">
        <v>1</v>
      </c>
    </row>
    <row r="4713" spans="1:32" x14ac:dyDescent="0.25">
      <c r="A4713" s="2">
        <v>2007</v>
      </c>
      <c r="B4713" s="1" t="s">
        <v>29</v>
      </c>
      <c r="C4713" s="8">
        <v>3</v>
      </c>
      <c r="D4713" s="8">
        <v>116</v>
      </c>
      <c r="E4713" s="8">
        <f t="shared" si="283"/>
        <v>3222.2222222222222</v>
      </c>
      <c r="F4713" s="8">
        <v>197</v>
      </c>
      <c r="G4713" s="15">
        <v>0</v>
      </c>
      <c r="H4713" s="15">
        <v>0</v>
      </c>
      <c r="I4713" s="15">
        <v>0</v>
      </c>
      <c r="J4713" s="15">
        <v>0</v>
      </c>
      <c r="K4713" s="15">
        <v>0</v>
      </c>
      <c r="L4713" s="15">
        <v>362</v>
      </c>
      <c r="M4713" s="15">
        <f t="shared" si="281"/>
        <v>120.66666666666667</v>
      </c>
      <c r="N4713" s="15">
        <v>2</v>
      </c>
      <c r="O4713" s="15">
        <v>0</v>
      </c>
      <c r="P4713" s="15">
        <v>0</v>
      </c>
      <c r="Q4713" s="15">
        <v>1847</v>
      </c>
      <c r="R4713" s="15">
        <f t="shared" si="284"/>
        <v>615.66666666666663</v>
      </c>
      <c r="S4713" s="5">
        <v>1</v>
      </c>
      <c r="T4713" s="5">
        <v>0</v>
      </c>
      <c r="U4713" s="5">
        <v>1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0</v>
      </c>
      <c r="AD4713" s="5">
        <v>0</v>
      </c>
      <c r="AE4713" s="115">
        <v>957</v>
      </c>
      <c r="AF4713" s="5">
        <v>1</v>
      </c>
    </row>
    <row r="4714" spans="1:32" x14ac:dyDescent="0.25">
      <c r="A4714" s="2">
        <v>2007</v>
      </c>
      <c r="B4714" s="1" t="s">
        <v>29</v>
      </c>
      <c r="C4714" s="8">
        <v>1</v>
      </c>
      <c r="D4714" s="8">
        <v>60</v>
      </c>
      <c r="E4714" s="8">
        <f t="shared" si="283"/>
        <v>5000</v>
      </c>
      <c r="F4714" s="8">
        <v>128</v>
      </c>
      <c r="G4714" s="15">
        <v>0</v>
      </c>
      <c r="H4714" s="15">
        <v>0</v>
      </c>
      <c r="I4714" s="15">
        <v>0</v>
      </c>
      <c r="J4714" s="15">
        <v>0</v>
      </c>
      <c r="K4714" s="15">
        <v>0</v>
      </c>
      <c r="L4714" s="15">
        <v>299</v>
      </c>
      <c r="M4714" s="15">
        <f t="shared" si="281"/>
        <v>299</v>
      </c>
      <c r="N4714" s="15">
        <v>2</v>
      </c>
      <c r="O4714" s="15">
        <v>0</v>
      </c>
      <c r="P4714" s="15">
        <v>0</v>
      </c>
      <c r="Q4714" s="15">
        <v>1217</v>
      </c>
      <c r="R4714" s="15">
        <f t="shared" si="284"/>
        <v>1217</v>
      </c>
      <c r="S4714" s="5">
        <v>1</v>
      </c>
      <c r="T4714" s="5">
        <v>0</v>
      </c>
      <c r="U4714" s="5">
        <v>1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0</v>
      </c>
      <c r="AD4714" s="5">
        <v>0</v>
      </c>
      <c r="AE4714" s="115">
        <v>349</v>
      </c>
      <c r="AF4714" s="5">
        <v>1</v>
      </c>
    </row>
    <row r="4715" spans="1:32" x14ac:dyDescent="0.25">
      <c r="A4715" s="2">
        <v>2007</v>
      </c>
      <c r="B4715" s="1" t="s">
        <v>29</v>
      </c>
      <c r="C4715" s="8">
        <v>8</v>
      </c>
      <c r="D4715" s="8">
        <v>321</v>
      </c>
      <c r="E4715" s="8">
        <f t="shared" si="283"/>
        <v>3343.75</v>
      </c>
      <c r="F4715" s="8">
        <v>374</v>
      </c>
      <c r="G4715" s="15">
        <v>0</v>
      </c>
      <c r="H4715" s="15">
        <v>0</v>
      </c>
      <c r="I4715" s="15">
        <v>43</v>
      </c>
      <c r="J4715" s="15">
        <v>0</v>
      </c>
      <c r="K4715" s="15">
        <v>0</v>
      </c>
      <c r="L4715" s="15">
        <v>10620</v>
      </c>
      <c r="M4715" s="15">
        <f t="shared" ref="M4715:M4778" si="285">IF(C4715&gt;0,L4715/C4715,0)</f>
        <v>1327.5</v>
      </c>
      <c r="N4715" s="15">
        <v>10</v>
      </c>
      <c r="O4715" s="15">
        <v>1</v>
      </c>
      <c r="P4715" s="15">
        <v>0</v>
      </c>
      <c r="Q4715" s="15">
        <v>2991</v>
      </c>
      <c r="R4715" s="15">
        <f t="shared" si="284"/>
        <v>373.875</v>
      </c>
      <c r="S4715" s="5">
        <v>1</v>
      </c>
      <c r="T4715" s="5">
        <v>0</v>
      </c>
      <c r="U4715" s="5">
        <v>1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1</v>
      </c>
      <c r="AB4715" s="5">
        <v>0</v>
      </c>
      <c r="AC4715" s="5">
        <v>0</v>
      </c>
      <c r="AD4715" s="5">
        <v>0</v>
      </c>
      <c r="AE4715" s="115">
        <v>1002</v>
      </c>
      <c r="AF4715" s="5">
        <v>1</v>
      </c>
    </row>
    <row r="4716" spans="1:32" x14ac:dyDescent="0.25">
      <c r="A4716" s="2">
        <v>2007</v>
      </c>
      <c r="B4716" s="1" t="s">
        <v>29</v>
      </c>
      <c r="C4716" s="8">
        <v>3</v>
      </c>
      <c r="D4716" s="8">
        <v>173</v>
      </c>
      <c r="E4716" s="8">
        <f t="shared" si="283"/>
        <v>4805.5555555555557</v>
      </c>
      <c r="F4716" s="8">
        <v>140</v>
      </c>
      <c r="G4716" s="15">
        <v>0</v>
      </c>
      <c r="H4716" s="15">
        <v>0</v>
      </c>
      <c r="I4716" s="15">
        <v>0</v>
      </c>
      <c r="J4716" s="15">
        <v>0</v>
      </c>
      <c r="K4716" s="15">
        <v>0</v>
      </c>
      <c r="L4716" s="15">
        <v>891</v>
      </c>
      <c r="M4716" s="15">
        <f t="shared" si="285"/>
        <v>297</v>
      </c>
      <c r="N4716" s="15">
        <v>5</v>
      </c>
      <c r="O4716" s="15">
        <v>1</v>
      </c>
      <c r="P4716" s="15">
        <v>0</v>
      </c>
      <c r="Q4716" s="15">
        <v>2268</v>
      </c>
      <c r="R4716" s="15">
        <f t="shared" si="284"/>
        <v>756</v>
      </c>
      <c r="S4716" s="5">
        <v>1</v>
      </c>
      <c r="T4716" s="5">
        <v>0</v>
      </c>
      <c r="U4716" s="5">
        <v>1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0</v>
      </c>
      <c r="AD4716" s="5">
        <v>0</v>
      </c>
      <c r="AE4716" s="115">
        <v>1699</v>
      </c>
      <c r="AF4716" s="5">
        <v>1</v>
      </c>
    </row>
    <row r="4717" spans="1:32" x14ac:dyDescent="0.25">
      <c r="A4717" s="2">
        <v>2007</v>
      </c>
      <c r="B4717" s="1" t="s">
        <v>29</v>
      </c>
      <c r="C4717" s="8">
        <v>6</v>
      </c>
      <c r="D4717" s="8">
        <v>215</v>
      </c>
      <c r="E4717" s="8">
        <f t="shared" si="283"/>
        <v>2986.1111111111113</v>
      </c>
      <c r="F4717" s="8">
        <v>348</v>
      </c>
      <c r="G4717" s="15">
        <v>0</v>
      </c>
      <c r="H4717" s="15">
        <v>0</v>
      </c>
      <c r="I4717" s="15">
        <v>0</v>
      </c>
      <c r="J4717" s="15">
        <v>0</v>
      </c>
      <c r="K4717" s="15">
        <v>0</v>
      </c>
      <c r="L4717" s="15">
        <v>1349</v>
      </c>
      <c r="M4717" s="15">
        <f t="shared" si="285"/>
        <v>224.83333333333334</v>
      </c>
      <c r="N4717" s="15">
        <v>9</v>
      </c>
      <c r="O4717" s="15">
        <v>2</v>
      </c>
      <c r="P4717" s="15">
        <v>0</v>
      </c>
      <c r="Q4717" s="15">
        <v>18294</v>
      </c>
      <c r="R4717" s="15">
        <f t="shared" si="284"/>
        <v>3049</v>
      </c>
      <c r="S4717" s="5">
        <v>1</v>
      </c>
      <c r="T4717" s="5">
        <v>0</v>
      </c>
      <c r="U4717" s="5">
        <v>1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0</v>
      </c>
      <c r="AD4717" s="5">
        <v>0</v>
      </c>
      <c r="AE4717" s="115">
        <v>4944</v>
      </c>
      <c r="AF4717" s="5">
        <v>1</v>
      </c>
    </row>
    <row r="4718" spans="1:32" x14ac:dyDescent="0.25">
      <c r="A4718" s="2">
        <v>2007</v>
      </c>
      <c r="B4718" s="1" t="s">
        <v>29</v>
      </c>
      <c r="C4718" s="8">
        <v>1</v>
      </c>
      <c r="D4718" s="8">
        <v>27</v>
      </c>
      <c r="E4718" s="8">
        <f t="shared" si="283"/>
        <v>2250</v>
      </c>
      <c r="F4718" s="8">
        <v>96</v>
      </c>
      <c r="G4718" s="15">
        <v>0</v>
      </c>
      <c r="H4718" s="15">
        <v>0</v>
      </c>
      <c r="I4718" s="15">
        <v>10</v>
      </c>
      <c r="J4718" s="15">
        <v>0</v>
      </c>
      <c r="K4718" s="15">
        <v>0</v>
      </c>
      <c r="L4718" s="15">
        <v>420</v>
      </c>
      <c r="M4718" s="15">
        <f t="shared" si="285"/>
        <v>420</v>
      </c>
      <c r="N4718" s="15">
        <v>2</v>
      </c>
      <c r="O4718" s="15">
        <v>1</v>
      </c>
      <c r="P4718" s="15">
        <v>0</v>
      </c>
      <c r="Q4718" s="15">
        <v>2322</v>
      </c>
      <c r="R4718" s="15">
        <f t="shared" si="284"/>
        <v>2322</v>
      </c>
      <c r="S4718" s="5">
        <v>1</v>
      </c>
      <c r="T4718" s="5">
        <v>0</v>
      </c>
      <c r="U4718" s="5">
        <v>1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1</v>
      </c>
      <c r="AB4718" s="5">
        <v>0</v>
      </c>
      <c r="AC4718" s="5">
        <v>0</v>
      </c>
      <c r="AD4718" s="5">
        <v>0</v>
      </c>
      <c r="AE4718" s="115">
        <v>666</v>
      </c>
      <c r="AF4718" s="5">
        <v>0</v>
      </c>
    </row>
    <row r="4719" spans="1:32" x14ac:dyDescent="0.25">
      <c r="A4719" s="2">
        <v>2007</v>
      </c>
      <c r="B4719" s="1" t="s">
        <v>29</v>
      </c>
      <c r="C4719" s="8">
        <v>8</v>
      </c>
      <c r="D4719" s="8">
        <v>164</v>
      </c>
      <c r="E4719" s="8">
        <f t="shared" si="283"/>
        <v>1708.3333333333333</v>
      </c>
      <c r="F4719" s="8">
        <v>305</v>
      </c>
      <c r="G4719" s="15">
        <v>0</v>
      </c>
      <c r="H4719" s="15">
        <v>0</v>
      </c>
      <c r="I4719" s="15">
        <v>0</v>
      </c>
      <c r="J4719" s="15">
        <v>0</v>
      </c>
      <c r="K4719" s="15">
        <v>0</v>
      </c>
      <c r="L4719" s="15">
        <v>1012</v>
      </c>
      <c r="M4719" s="15">
        <f t="shared" si="285"/>
        <v>126.5</v>
      </c>
      <c r="N4719" s="15">
        <v>8</v>
      </c>
      <c r="O4719" s="15">
        <v>2</v>
      </c>
      <c r="P4719" s="15">
        <v>0</v>
      </c>
      <c r="Q4719" s="15">
        <v>2125</v>
      </c>
      <c r="R4719" s="15">
        <f t="shared" si="284"/>
        <v>265.625</v>
      </c>
      <c r="S4719" s="5">
        <v>1</v>
      </c>
      <c r="T4719" s="5">
        <v>0</v>
      </c>
      <c r="U4719" s="5">
        <v>1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0</v>
      </c>
      <c r="AD4719" s="5">
        <v>0</v>
      </c>
      <c r="AE4719" s="115">
        <v>1000</v>
      </c>
      <c r="AF4719" s="5">
        <v>1</v>
      </c>
    </row>
    <row r="4720" spans="1:32" x14ac:dyDescent="0.25">
      <c r="A4720" s="2">
        <v>2007</v>
      </c>
      <c r="B4720" s="1" t="s">
        <v>29</v>
      </c>
      <c r="C4720" s="8">
        <v>3</v>
      </c>
      <c r="D4720" s="8">
        <v>110</v>
      </c>
      <c r="E4720" s="8">
        <f t="shared" si="283"/>
        <v>3055.5555555555552</v>
      </c>
      <c r="F4720" s="8">
        <v>35</v>
      </c>
      <c r="G4720" s="15">
        <v>0</v>
      </c>
      <c r="H4720" s="15">
        <v>0</v>
      </c>
      <c r="I4720" s="15">
        <v>0</v>
      </c>
      <c r="J4720" s="15">
        <v>0</v>
      </c>
      <c r="K4720" s="15">
        <v>0</v>
      </c>
      <c r="L4720" s="15">
        <v>963</v>
      </c>
      <c r="M4720" s="15">
        <f t="shared" si="285"/>
        <v>321</v>
      </c>
      <c r="N4720" s="15">
        <v>5</v>
      </c>
      <c r="O4720" s="15">
        <v>0</v>
      </c>
      <c r="P4720" s="15">
        <v>0</v>
      </c>
      <c r="Q4720" s="15">
        <v>4743</v>
      </c>
      <c r="R4720" s="15">
        <f t="shared" si="284"/>
        <v>1581</v>
      </c>
      <c r="S4720" s="5">
        <v>0</v>
      </c>
      <c r="T4720" s="5">
        <v>0</v>
      </c>
      <c r="U4720" s="5">
        <v>1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0</v>
      </c>
      <c r="AC4720" s="5">
        <v>0</v>
      </c>
      <c r="AD4720" s="5">
        <v>0</v>
      </c>
      <c r="AE4720" s="115">
        <v>1463</v>
      </c>
      <c r="AF4720" s="5">
        <v>1</v>
      </c>
    </row>
    <row r="4721" spans="1:32" x14ac:dyDescent="0.25">
      <c r="A4721" s="2">
        <v>2007</v>
      </c>
      <c r="B4721" s="1" t="s">
        <v>29</v>
      </c>
      <c r="C4721" s="8">
        <v>7</v>
      </c>
      <c r="D4721" s="8">
        <v>214</v>
      </c>
      <c r="E4721" s="8">
        <f t="shared" si="283"/>
        <v>2547.6190476190477</v>
      </c>
      <c r="F4721" s="8">
        <v>372</v>
      </c>
      <c r="G4721" s="15">
        <v>0</v>
      </c>
      <c r="H4721" s="15">
        <v>0</v>
      </c>
      <c r="I4721" s="15">
        <v>0</v>
      </c>
      <c r="J4721" s="15">
        <v>0</v>
      </c>
      <c r="K4721" s="15">
        <v>0</v>
      </c>
      <c r="L4721" s="15">
        <v>478</v>
      </c>
      <c r="M4721" s="15">
        <f t="shared" si="285"/>
        <v>68.285714285714292</v>
      </c>
      <c r="N4721" s="15">
        <v>4</v>
      </c>
      <c r="O4721" s="15">
        <v>1</v>
      </c>
      <c r="P4721" s="15">
        <v>0</v>
      </c>
      <c r="Q4721" s="15">
        <v>9927</v>
      </c>
      <c r="R4721" s="15">
        <f t="shared" si="284"/>
        <v>1418.1428571428571</v>
      </c>
      <c r="S4721" s="5">
        <v>1</v>
      </c>
      <c r="T4721" s="5">
        <v>0</v>
      </c>
      <c r="U4721" s="5">
        <v>1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0</v>
      </c>
      <c r="AD4721" s="5">
        <v>0</v>
      </c>
      <c r="AE4721" s="115">
        <v>3137</v>
      </c>
      <c r="AF4721" s="5">
        <v>1</v>
      </c>
    </row>
    <row r="4722" spans="1:32" x14ac:dyDescent="0.25">
      <c r="A4722" s="2">
        <v>2007</v>
      </c>
      <c r="B4722" s="1" t="s">
        <v>29</v>
      </c>
      <c r="C4722" s="8">
        <v>6</v>
      </c>
      <c r="D4722" s="8">
        <v>156</v>
      </c>
      <c r="E4722" s="8">
        <f t="shared" si="283"/>
        <v>2166.6666666666665</v>
      </c>
      <c r="F4722" s="8">
        <v>150</v>
      </c>
      <c r="G4722" s="15">
        <v>0</v>
      </c>
      <c r="H4722" s="15">
        <v>0</v>
      </c>
      <c r="I4722" s="15">
        <v>0</v>
      </c>
      <c r="J4722" s="15">
        <v>0</v>
      </c>
      <c r="K4722" s="15">
        <v>0</v>
      </c>
      <c r="L4722" s="15">
        <v>240</v>
      </c>
      <c r="M4722" s="15">
        <f t="shared" si="285"/>
        <v>40</v>
      </c>
      <c r="N4722" s="15">
        <v>0</v>
      </c>
      <c r="O4722" s="15">
        <v>0</v>
      </c>
      <c r="P4722" s="15">
        <v>0</v>
      </c>
      <c r="Q4722" s="15">
        <v>1899</v>
      </c>
      <c r="R4722" s="15">
        <f t="shared" si="284"/>
        <v>316.5</v>
      </c>
      <c r="S4722" s="5">
        <v>1</v>
      </c>
      <c r="T4722" s="5">
        <v>0</v>
      </c>
      <c r="U4722" s="5">
        <v>1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0</v>
      </c>
      <c r="AD4722" s="5">
        <v>0</v>
      </c>
      <c r="AE4722" s="115">
        <v>1017</v>
      </c>
      <c r="AF4722" s="5">
        <v>1</v>
      </c>
    </row>
    <row r="4723" spans="1:32" x14ac:dyDescent="0.25">
      <c r="A4723" s="2">
        <v>2007</v>
      </c>
      <c r="B4723" s="1" t="s">
        <v>29</v>
      </c>
      <c r="C4723" s="8">
        <v>3</v>
      </c>
      <c r="D4723" s="8">
        <v>112</v>
      </c>
      <c r="E4723" s="8">
        <f t="shared" si="283"/>
        <v>3111.1111111111113</v>
      </c>
      <c r="F4723" s="8">
        <v>30</v>
      </c>
      <c r="G4723" s="15">
        <v>0</v>
      </c>
      <c r="H4723" s="15">
        <v>0</v>
      </c>
      <c r="I4723" s="15">
        <v>0</v>
      </c>
      <c r="J4723" s="15">
        <v>0</v>
      </c>
      <c r="K4723" s="15">
        <v>0</v>
      </c>
      <c r="L4723" s="15">
        <v>204</v>
      </c>
      <c r="M4723" s="15">
        <f t="shared" si="285"/>
        <v>68</v>
      </c>
      <c r="N4723" s="15">
        <v>1</v>
      </c>
      <c r="O4723" s="15">
        <v>0</v>
      </c>
      <c r="P4723" s="15">
        <v>0</v>
      </c>
      <c r="Q4723" s="15">
        <v>1055</v>
      </c>
      <c r="R4723" s="15">
        <f t="shared" si="284"/>
        <v>351.66666666666669</v>
      </c>
      <c r="S4723" s="5">
        <v>1</v>
      </c>
      <c r="T4723" s="5">
        <v>0</v>
      </c>
      <c r="U4723" s="5">
        <v>1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0</v>
      </c>
      <c r="AD4723" s="5">
        <v>0</v>
      </c>
      <c r="AE4723" s="115">
        <v>428</v>
      </c>
      <c r="AF4723" s="5">
        <v>1</v>
      </c>
    </row>
    <row r="4724" spans="1:32" x14ac:dyDescent="0.25">
      <c r="A4724" s="2">
        <v>2007</v>
      </c>
      <c r="B4724" s="1" t="s">
        <v>29</v>
      </c>
      <c r="C4724" s="8">
        <v>80</v>
      </c>
      <c r="D4724" s="8">
        <v>6202</v>
      </c>
      <c r="E4724" s="8">
        <f t="shared" si="283"/>
        <v>6460.416666666667</v>
      </c>
      <c r="F4724" s="8">
        <v>3002</v>
      </c>
      <c r="G4724" s="15">
        <v>973</v>
      </c>
      <c r="H4724" s="15">
        <v>373</v>
      </c>
      <c r="I4724" s="15">
        <v>0</v>
      </c>
      <c r="J4724" s="15">
        <v>0</v>
      </c>
      <c r="K4724" s="15">
        <v>0</v>
      </c>
      <c r="L4724" s="15">
        <v>4961</v>
      </c>
      <c r="M4724" s="15">
        <f t="shared" si="285"/>
        <v>62.012500000000003</v>
      </c>
      <c r="N4724" s="15">
        <v>15</v>
      </c>
      <c r="O4724" s="15">
        <v>5</v>
      </c>
      <c r="P4724" s="15">
        <v>3</v>
      </c>
      <c r="Q4724" s="15">
        <v>58714</v>
      </c>
      <c r="R4724" s="15">
        <f t="shared" si="284"/>
        <v>733.92499999999995</v>
      </c>
      <c r="S4724" s="5">
        <v>1</v>
      </c>
      <c r="T4724" s="5">
        <v>0</v>
      </c>
      <c r="U4724" s="5">
        <v>1</v>
      </c>
      <c r="V4724" s="5">
        <v>0</v>
      </c>
      <c r="W4724" s="5">
        <v>0</v>
      </c>
      <c r="X4724" s="5">
        <v>0</v>
      </c>
      <c r="Y4724" s="5">
        <v>0</v>
      </c>
      <c r="Z4724" s="5">
        <v>1</v>
      </c>
      <c r="AA4724" s="5">
        <v>0</v>
      </c>
      <c r="AB4724" s="5">
        <v>0</v>
      </c>
      <c r="AC4724" s="5">
        <v>1</v>
      </c>
      <c r="AD4724" s="5">
        <v>0</v>
      </c>
      <c r="AE4724" s="115">
        <v>25602</v>
      </c>
      <c r="AF4724" s="5">
        <v>1</v>
      </c>
    </row>
    <row r="4725" spans="1:32" x14ac:dyDescent="0.25">
      <c r="A4725" s="2">
        <v>2007</v>
      </c>
      <c r="B4725" s="1" t="s">
        <v>29</v>
      </c>
      <c r="C4725" s="8">
        <v>37</v>
      </c>
      <c r="D4725" s="8">
        <v>2650</v>
      </c>
      <c r="E4725" s="8">
        <f t="shared" si="283"/>
        <v>5968.4684684684689</v>
      </c>
      <c r="F4725" s="8">
        <v>741</v>
      </c>
      <c r="G4725" s="15">
        <v>270</v>
      </c>
      <c r="H4725" s="15">
        <v>100</v>
      </c>
      <c r="I4725" s="15">
        <v>0</v>
      </c>
      <c r="J4725" s="15">
        <v>0</v>
      </c>
      <c r="K4725" s="15">
        <v>0</v>
      </c>
      <c r="L4725" s="15">
        <v>1627</v>
      </c>
      <c r="M4725" s="15">
        <f t="shared" si="285"/>
        <v>43.972972972972975</v>
      </c>
      <c r="N4725" s="15">
        <v>6</v>
      </c>
      <c r="O4725" s="15">
        <v>2</v>
      </c>
      <c r="P4725" s="15">
        <v>1</v>
      </c>
      <c r="Q4725" s="15">
        <v>24175</v>
      </c>
      <c r="R4725" s="15">
        <f t="shared" si="284"/>
        <v>653.37837837837833</v>
      </c>
      <c r="S4725" s="5">
        <v>1</v>
      </c>
      <c r="T4725" s="5">
        <v>0</v>
      </c>
      <c r="U4725" s="5">
        <v>1</v>
      </c>
      <c r="V4725" s="5">
        <v>1</v>
      </c>
      <c r="W4725" s="5">
        <v>0</v>
      </c>
      <c r="X4725" s="5">
        <v>0</v>
      </c>
      <c r="Y4725" s="5">
        <v>0</v>
      </c>
      <c r="Z4725" s="5">
        <v>1</v>
      </c>
      <c r="AA4725" s="5">
        <v>0</v>
      </c>
      <c r="AB4725" s="5">
        <v>0</v>
      </c>
      <c r="AC4725" s="5">
        <v>1</v>
      </c>
      <c r="AD4725" s="5">
        <v>0</v>
      </c>
      <c r="AE4725" s="115">
        <v>10789</v>
      </c>
      <c r="AF4725" s="5">
        <v>1</v>
      </c>
    </row>
    <row r="4726" spans="1:32" x14ac:dyDescent="0.25">
      <c r="A4726" s="2">
        <v>2007</v>
      </c>
      <c r="B4726" s="1" t="s">
        <v>29</v>
      </c>
      <c r="C4726" s="15">
        <v>12</v>
      </c>
      <c r="D4726" s="15">
        <v>619</v>
      </c>
      <c r="E4726" s="8">
        <f t="shared" si="283"/>
        <v>4298.6111111111113</v>
      </c>
      <c r="F4726" s="15">
        <v>283</v>
      </c>
      <c r="G4726" s="15">
        <v>0</v>
      </c>
      <c r="H4726" s="15">
        <v>0</v>
      </c>
      <c r="I4726" s="15">
        <v>66</v>
      </c>
      <c r="J4726" s="15">
        <v>0</v>
      </c>
      <c r="K4726" s="15">
        <v>0</v>
      </c>
      <c r="L4726" s="15">
        <v>735</v>
      </c>
      <c r="M4726" s="15">
        <f t="shared" si="285"/>
        <v>61.25</v>
      </c>
      <c r="N4726" s="15">
        <v>2</v>
      </c>
      <c r="O4726" s="15">
        <v>0</v>
      </c>
      <c r="P4726" s="15">
        <v>0</v>
      </c>
      <c r="Q4726" s="15">
        <v>7375</v>
      </c>
      <c r="R4726" s="15">
        <f t="shared" si="284"/>
        <v>614.58333333333337</v>
      </c>
      <c r="S4726" s="5">
        <v>1</v>
      </c>
      <c r="T4726" s="5">
        <v>0</v>
      </c>
      <c r="U4726" s="5">
        <v>0</v>
      </c>
      <c r="V4726" s="5">
        <v>0</v>
      </c>
      <c r="W4726" s="5">
        <v>0</v>
      </c>
      <c r="X4726" s="5">
        <v>0</v>
      </c>
      <c r="Y4726" s="5">
        <v>0</v>
      </c>
      <c r="Z4726" s="5">
        <v>0</v>
      </c>
      <c r="AA4726" s="5">
        <v>1</v>
      </c>
      <c r="AB4726" s="5">
        <v>0</v>
      </c>
      <c r="AC4726" s="5">
        <v>0</v>
      </c>
      <c r="AD4726" s="5">
        <v>0</v>
      </c>
      <c r="AE4726" s="115">
        <v>3005</v>
      </c>
      <c r="AF4726" s="5">
        <v>1</v>
      </c>
    </row>
    <row r="4727" spans="1:32" x14ac:dyDescent="0.25">
      <c r="A4727" s="2">
        <v>2007</v>
      </c>
      <c r="B4727" s="1" t="s">
        <v>31</v>
      </c>
      <c r="C4727" s="15">
        <v>156</v>
      </c>
      <c r="D4727" s="15">
        <v>12281</v>
      </c>
      <c r="E4727" s="8">
        <f t="shared" si="283"/>
        <v>6560.3632478632489</v>
      </c>
      <c r="F4727" s="15">
        <v>5939</v>
      </c>
      <c r="G4727" s="15">
        <v>1550</v>
      </c>
      <c r="H4727" s="15">
        <v>652</v>
      </c>
      <c r="I4727" s="15">
        <v>0</v>
      </c>
      <c r="J4727" s="15">
        <v>0</v>
      </c>
      <c r="K4727" s="15">
        <v>0</v>
      </c>
      <c r="L4727" s="15">
        <v>12400</v>
      </c>
      <c r="M4727" s="15">
        <f t="shared" si="285"/>
        <v>79.487179487179489</v>
      </c>
      <c r="N4727" s="15">
        <v>32</v>
      </c>
      <c r="O4727" s="15">
        <v>5</v>
      </c>
      <c r="P4727" s="15">
        <v>3</v>
      </c>
      <c r="Q4727" s="15">
        <v>148335</v>
      </c>
      <c r="R4727" s="15">
        <f t="shared" si="284"/>
        <v>950.86538461538464</v>
      </c>
      <c r="S4727" s="5">
        <v>1</v>
      </c>
      <c r="T4727" s="5">
        <v>0</v>
      </c>
      <c r="U4727" s="5">
        <v>1</v>
      </c>
      <c r="V4727" s="5">
        <v>1</v>
      </c>
      <c r="W4727" s="5">
        <v>0</v>
      </c>
      <c r="X4727" s="5">
        <v>0</v>
      </c>
      <c r="Y4727" s="5">
        <v>0</v>
      </c>
      <c r="Z4727" s="5">
        <v>1</v>
      </c>
      <c r="AA4727" s="5">
        <v>0</v>
      </c>
      <c r="AB4727" s="5">
        <v>0</v>
      </c>
      <c r="AC4727" s="5">
        <v>1</v>
      </c>
      <c r="AD4727" s="5">
        <v>0</v>
      </c>
      <c r="AE4727" s="115">
        <v>36211</v>
      </c>
      <c r="AF4727" s="5">
        <v>0</v>
      </c>
    </row>
    <row r="4728" spans="1:32" x14ac:dyDescent="0.25">
      <c r="A4728" s="2">
        <v>2007</v>
      </c>
      <c r="B4728" s="1" t="s">
        <v>31</v>
      </c>
      <c r="C4728" s="15">
        <v>183</v>
      </c>
      <c r="D4728" s="15">
        <v>18762</v>
      </c>
      <c r="E4728" s="8">
        <f t="shared" si="283"/>
        <v>8543.7158469945352</v>
      </c>
      <c r="F4728" s="15">
        <v>6528</v>
      </c>
      <c r="G4728" s="15">
        <v>1127</v>
      </c>
      <c r="H4728" s="15">
        <v>551</v>
      </c>
      <c r="I4728" s="15">
        <v>0</v>
      </c>
      <c r="J4728" s="15">
        <v>0</v>
      </c>
      <c r="K4728" s="15">
        <v>0</v>
      </c>
      <c r="L4728" s="15">
        <v>9970</v>
      </c>
      <c r="M4728" s="15">
        <f t="shared" si="285"/>
        <v>54.480874316939889</v>
      </c>
      <c r="N4728" s="15">
        <v>23</v>
      </c>
      <c r="O4728" s="15">
        <v>3</v>
      </c>
      <c r="P4728" s="15">
        <v>3</v>
      </c>
      <c r="Q4728" s="15">
        <v>111125</v>
      </c>
      <c r="R4728" s="15">
        <f t="shared" si="284"/>
        <v>607.24043715846994</v>
      </c>
      <c r="S4728" s="5">
        <v>1</v>
      </c>
      <c r="T4728" s="5">
        <v>0</v>
      </c>
      <c r="U4728" s="5">
        <v>1</v>
      </c>
      <c r="V4728" s="5">
        <v>1</v>
      </c>
      <c r="W4728" s="5">
        <v>0</v>
      </c>
      <c r="X4728" s="5">
        <v>0</v>
      </c>
      <c r="Y4728" s="5">
        <v>0</v>
      </c>
      <c r="Z4728" s="5">
        <v>1</v>
      </c>
      <c r="AA4728" s="5">
        <v>0</v>
      </c>
      <c r="AB4728" s="5">
        <v>0</v>
      </c>
      <c r="AC4728" s="5">
        <v>1</v>
      </c>
      <c r="AD4728" s="5">
        <v>0</v>
      </c>
      <c r="AE4728" s="115">
        <v>66731</v>
      </c>
      <c r="AF4728" s="5">
        <v>1</v>
      </c>
    </row>
    <row r="4729" spans="1:32" x14ac:dyDescent="0.25">
      <c r="A4729" s="2">
        <v>2007</v>
      </c>
      <c r="B4729" s="1" t="s">
        <v>31</v>
      </c>
      <c r="C4729" s="15">
        <v>95</v>
      </c>
      <c r="D4729" s="15">
        <v>4690</v>
      </c>
      <c r="E4729" s="8">
        <f t="shared" si="283"/>
        <v>4114.0350877192986</v>
      </c>
      <c r="F4729" s="15">
        <v>4321</v>
      </c>
      <c r="G4729" s="15">
        <v>477</v>
      </c>
      <c r="H4729" s="15">
        <v>214</v>
      </c>
      <c r="I4729" s="15">
        <v>0</v>
      </c>
      <c r="J4729" s="15">
        <v>0</v>
      </c>
      <c r="K4729" s="15">
        <v>0</v>
      </c>
      <c r="L4729" s="15">
        <v>7877</v>
      </c>
      <c r="M4729" s="15">
        <f t="shared" si="285"/>
        <v>82.915789473684214</v>
      </c>
      <c r="N4729" s="15">
        <v>28</v>
      </c>
      <c r="O4729" s="15">
        <v>4</v>
      </c>
      <c r="P4729" s="15">
        <v>1</v>
      </c>
      <c r="Q4729" s="15">
        <v>121809</v>
      </c>
      <c r="R4729" s="15">
        <f t="shared" si="284"/>
        <v>1282.2</v>
      </c>
      <c r="S4729" s="5">
        <v>1</v>
      </c>
      <c r="T4729" s="5">
        <v>0</v>
      </c>
      <c r="U4729" s="5">
        <v>1</v>
      </c>
      <c r="V4729" s="5">
        <v>1</v>
      </c>
      <c r="W4729" s="5">
        <v>0</v>
      </c>
      <c r="X4729" s="5">
        <v>0</v>
      </c>
      <c r="Y4729" s="5">
        <v>0</v>
      </c>
      <c r="Z4729" s="5">
        <v>1</v>
      </c>
      <c r="AA4729" s="5">
        <v>0</v>
      </c>
      <c r="AB4729" s="5">
        <v>0</v>
      </c>
      <c r="AC4729" s="5">
        <v>1</v>
      </c>
      <c r="AD4729" s="5">
        <v>0</v>
      </c>
      <c r="AE4729" s="115">
        <v>27996</v>
      </c>
      <c r="AF4729" s="5">
        <v>1</v>
      </c>
    </row>
    <row r="4730" spans="1:32" x14ac:dyDescent="0.25">
      <c r="A4730" s="2">
        <v>2007</v>
      </c>
      <c r="B4730" s="1" t="s">
        <v>31</v>
      </c>
      <c r="C4730" s="15">
        <v>250</v>
      </c>
      <c r="D4730" s="15">
        <v>21807</v>
      </c>
      <c r="E4730" s="8">
        <f t="shared" si="283"/>
        <v>7269</v>
      </c>
      <c r="F4730" s="15">
        <v>1126</v>
      </c>
      <c r="G4730" s="15">
        <v>0</v>
      </c>
      <c r="H4730" s="15">
        <v>0</v>
      </c>
      <c r="I4730" s="15">
        <v>0</v>
      </c>
      <c r="J4730" s="15">
        <v>302</v>
      </c>
      <c r="K4730" s="15">
        <v>219</v>
      </c>
      <c r="L4730" s="15">
        <v>11002</v>
      </c>
      <c r="M4730" s="15">
        <f t="shared" si="285"/>
        <v>44.008000000000003</v>
      </c>
      <c r="N4730" s="15">
        <v>22</v>
      </c>
      <c r="O4730" s="15">
        <v>2</v>
      </c>
      <c r="P4730" s="15">
        <v>0</v>
      </c>
      <c r="Q4730" s="15">
        <v>74183</v>
      </c>
      <c r="R4730" s="15">
        <f t="shared" si="284"/>
        <v>296.73200000000003</v>
      </c>
      <c r="S4730" s="5">
        <v>1</v>
      </c>
      <c r="T4730" s="5">
        <v>1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1</v>
      </c>
      <c r="AC4730" s="5">
        <v>0</v>
      </c>
      <c r="AD4730" s="5">
        <v>1</v>
      </c>
      <c r="AE4730" s="115">
        <v>118860</v>
      </c>
      <c r="AF4730" s="5">
        <v>1</v>
      </c>
    </row>
    <row r="4731" spans="1:32" x14ac:dyDescent="0.25">
      <c r="A4731" s="2">
        <v>2007</v>
      </c>
      <c r="B4731" s="1" t="s">
        <v>40</v>
      </c>
      <c r="C4731" s="15">
        <v>115</v>
      </c>
      <c r="D4731" s="15">
        <v>10562</v>
      </c>
      <c r="E4731" s="8">
        <f t="shared" si="283"/>
        <v>7653.6231884057961</v>
      </c>
      <c r="F4731" s="15">
        <v>4460</v>
      </c>
      <c r="G4731" s="15">
        <v>759</v>
      </c>
      <c r="H4731" s="15">
        <v>388</v>
      </c>
      <c r="I4731" s="15">
        <v>0</v>
      </c>
      <c r="J4731" s="15">
        <v>0</v>
      </c>
      <c r="K4731" s="15">
        <v>0</v>
      </c>
      <c r="L4731" s="15">
        <v>19317</v>
      </c>
      <c r="M4731" s="15">
        <f t="shared" si="285"/>
        <v>167.97391304347826</v>
      </c>
      <c r="N4731" s="15">
        <v>39</v>
      </c>
      <c r="O4731" s="15">
        <v>8</v>
      </c>
      <c r="P4731" s="15">
        <v>4</v>
      </c>
      <c r="Q4731" s="15">
        <v>117320</v>
      </c>
      <c r="R4731" s="15">
        <f t="shared" si="284"/>
        <v>1020.1739130434783</v>
      </c>
      <c r="S4731" s="5">
        <v>1</v>
      </c>
      <c r="T4731" s="5">
        <v>0</v>
      </c>
      <c r="U4731" s="5">
        <v>1</v>
      </c>
      <c r="V4731" s="5">
        <v>0</v>
      </c>
      <c r="W4731" s="5">
        <v>0</v>
      </c>
      <c r="X4731" s="5">
        <v>0</v>
      </c>
      <c r="Y4731" s="5">
        <v>0</v>
      </c>
      <c r="Z4731" s="5">
        <v>1</v>
      </c>
      <c r="AA4731" s="5">
        <v>0</v>
      </c>
      <c r="AB4731" s="5">
        <v>0</v>
      </c>
      <c r="AC4731" s="5">
        <v>1</v>
      </c>
      <c r="AD4731" s="5">
        <v>0</v>
      </c>
      <c r="AE4731" s="115">
        <v>28986</v>
      </c>
      <c r="AF4731" s="5">
        <v>1</v>
      </c>
    </row>
    <row r="4732" spans="1:32" x14ac:dyDescent="0.25">
      <c r="A4732" s="2">
        <v>2007</v>
      </c>
      <c r="B4732" s="1" t="s">
        <v>30</v>
      </c>
      <c r="C4732" s="15">
        <v>75</v>
      </c>
      <c r="D4732" s="15">
        <v>6596</v>
      </c>
      <c r="E4732" s="8">
        <f t="shared" si="283"/>
        <v>7328.8888888888896</v>
      </c>
      <c r="F4732" s="15">
        <v>4326</v>
      </c>
      <c r="G4732" s="15">
        <v>956</v>
      </c>
      <c r="H4732" s="15">
        <v>459</v>
      </c>
      <c r="I4732" s="15">
        <v>0</v>
      </c>
      <c r="J4732" s="15">
        <v>0</v>
      </c>
      <c r="K4732" s="15">
        <v>0</v>
      </c>
      <c r="L4732" s="15">
        <v>4084</v>
      </c>
      <c r="M4732" s="15">
        <f t="shared" si="285"/>
        <v>54.453333333333333</v>
      </c>
      <c r="N4732" s="15">
        <v>9</v>
      </c>
      <c r="O4732" s="15">
        <v>2</v>
      </c>
      <c r="P4732" s="15">
        <v>1</v>
      </c>
      <c r="Q4732" s="15">
        <v>94613</v>
      </c>
      <c r="R4732" s="15">
        <f t="shared" si="284"/>
        <v>1261.5066666666667</v>
      </c>
      <c r="S4732" s="5">
        <v>1</v>
      </c>
      <c r="T4732" s="5">
        <v>0</v>
      </c>
      <c r="U4732" s="5">
        <v>1</v>
      </c>
      <c r="V4732" s="5">
        <v>0</v>
      </c>
      <c r="W4732" s="5">
        <v>0</v>
      </c>
      <c r="X4732" s="5">
        <v>0</v>
      </c>
      <c r="Y4732" s="5">
        <v>0</v>
      </c>
      <c r="Z4732" s="5">
        <v>1</v>
      </c>
      <c r="AA4732" s="5">
        <v>0</v>
      </c>
      <c r="AB4732" s="5">
        <v>0</v>
      </c>
      <c r="AC4732" s="5">
        <v>1</v>
      </c>
      <c r="AD4732" s="5">
        <v>0</v>
      </c>
      <c r="AE4732" s="115">
        <v>75148</v>
      </c>
      <c r="AF4732" s="5">
        <v>1</v>
      </c>
    </row>
    <row r="4733" spans="1:32" x14ac:dyDescent="0.25">
      <c r="A4733" s="2">
        <v>2007</v>
      </c>
      <c r="B4733" s="1" t="s">
        <v>30</v>
      </c>
      <c r="C4733" s="15">
        <v>153</v>
      </c>
      <c r="D4733" s="15">
        <v>10960</v>
      </c>
      <c r="E4733" s="8">
        <f t="shared" si="283"/>
        <v>5969.4989106753819</v>
      </c>
      <c r="F4733" s="15">
        <v>3860</v>
      </c>
      <c r="G4733" s="15">
        <v>1265</v>
      </c>
      <c r="H4733" s="15">
        <v>620</v>
      </c>
      <c r="I4733" s="15">
        <v>9</v>
      </c>
      <c r="J4733" s="15">
        <v>0</v>
      </c>
      <c r="K4733" s="15">
        <v>0</v>
      </c>
      <c r="L4733" s="15">
        <v>7800</v>
      </c>
      <c r="M4733" s="15">
        <f t="shared" si="285"/>
        <v>50.980392156862742</v>
      </c>
      <c r="N4733" s="15">
        <v>33</v>
      </c>
      <c r="O4733" s="15">
        <v>3</v>
      </c>
      <c r="P4733" s="15">
        <v>3</v>
      </c>
      <c r="Q4733" s="15">
        <v>106119</v>
      </c>
      <c r="R4733" s="15">
        <f t="shared" si="284"/>
        <v>693.58823529411768</v>
      </c>
      <c r="S4733" s="5">
        <v>1</v>
      </c>
      <c r="T4733" s="5">
        <v>0</v>
      </c>
      <c r="U4733" s="5">
        <v>1</v>
      </c>
      <c r="V4733" s="5">
        <v>0</v>
      </c>
      <c r="W4733" s="5">
        <v>0</v>
      </c>
      <c r="X4733" s="5">
        <v>0</v>
      </c>
      <c r="Y4733" s="5">
        <v>0</v>
      </c>
      <c r="Z4733" s="5">
        <v>1</v>
      </c>
      <c r="AA4733" s="5">
        <v>1</v>
      </c>
      <c r="AB4733" s="5">
        <v>0</v>
      </c>
      <c r="AC4733" s="5">
        <v>1</v>
      </c>
      <c r="AD4733" s="5">
        <v>0</v>
      </c>
      <c r="AE4733" s="115">
        <v>36322</v>
      </c>
      <c r="AF4733" s="5">
        <v>1</v>
      </c>
    </row>
    <row r="4734" spans="1:32" x14ac:dyDescent="0.25">
      <c r="A4734" s="2">
        <v>2007</v>
      </c>
      <c r="B4734" s="1" t="s">
        <v>30</v>
      </c>
      <c r="C4734" s="15">
        <v>107</v>
      </c>
      <c r="D4734" s="15">
        <v>7751</v>
      </c>
      <c r="E4734" s="8">
        <f t="shared" si="283"/>
        <v>6036.6043613707161</v>
      </c>
      <c r="F4734" s="15">
        <v>2307</v>
      </c>
      <c r="G4734" s="15">
        <v>1192</v>
      </c>
      <c r="H4734" s="15">
        <v>455</v>
      </c>
      <c r="I4734" s="15">
        <v>62</v>
      </c>
      <c r="J4734" s="15">
        <v>0</v>
      </c>
      <c r="K4734" s="15">
        <v>0</v>
      </c>
      <c r="L4734" s="15">
        <v>10227</v>
      </c>
      <c r="M4734" s="15">
        <f t="shared" si="285"/>
        <v>95.579439252336442</v>
      </c>
      <c r="N4734" s="15">
        <v>27</v>
      </c>
      <c r="O4734" s="15">
        <v>3</v>
      </c>
      <c r="P4734" s="15">
        <v>2</v>
      </c>
      <c r="Q4734" s="15">
        <v>62948</v>
      </c>
      <c r="R4734" s="15">
        <f t="shared" si="284"/>
        <v>588.29906542056074</v>
      </c>
      <c r="S4734" s="5">
        <v>1</v>
      </c>
      <c r="T4734" s="5">
        <v>0</v>
      </c>
      <c r="U4734" s="5">
        <v>1</v>
      </c>
      <c r="V4734" s="5">
        <v>0</v>
      </c>
      <c r="W4734" s="5">
        <v>0</v>
      </c>
      <c r="X4734" s="5">
        <v>0</v>
      </c>
      <c r="Y4734" s="5">
        <v>0</v>
      </c>
      <c r="Z4734" s="5">
        <v>1</v>
      </c>
      <c r="AA4734" s="5">
        <v>1</v>
      </c>
      <c r="AB4734" s="5">
        <v>0</v>
      </c>
      <c r="AC4734" s="5">
        <v>1</v>
      </c>
      <c r="AD4734" s="5">
        <v>0</v>
      </c>
      <c r="AE4734" s="115">
        <v>27739</v>
      </c>
      <c r="AF4734" s="5">
        <v>1</v>
      </c>
    </row>
    <row r="4735" spans="1:32" x14ac:dyDescent="0.25">
      <c r="A4735" s="2">
        <v>2007</v>
      </c>
      <c r="B4735" s="1" t="s">
        <v>30</v>
      </c>
      <c r="C4735" s="15">
        <v>170</v>
      </c>
      <c r="D4735" s="15">
        <v>15299</v>
      </c>
      <c r="E4735" s="8">
        <f t="shared" si="283"/>
        <v>7499.5098039215691</v>
      </c>
      <c r="F4735" s="15">
        <v>2347</v>
      </c>
      <c r="G4735" s="15">
        <v>1330</v>
      </c>
      <c r="H4735" s="15">
        <v>504</v>
      </c>
      <c r="I4735" s="15">
        <v>0</v>
      </c>
      <c r="J4735" s="15">
        <v>0</v>
      </c>
      <c r="K4735" s="15">
        <v>0</v>
      </c>
      <c r="L4735" s="15">
        <v>13520</v>
      </c>
      <c r="M4735" s="15">
        <f t="shared" si="285"/>
        <v>79.529411764705884</v>
      </c>
      <c r="N4735" s="15">
        <v>32</v>
      </c>
      <c r="O4735" s="15">
        <v>9</v>
      </c>
      <c r="P4735" s="15">
        <v>5</v>
      </c>
      <c r="Q4735" s="15">
        <v>174930</v>
      </c>
      <c r="R4735" s="15">
        <f t="shared" si="284"/>
        <v>1029</v>
      </c>
      <c r="S4735" s="5">
        <v>1</v>
      </c>
      <c r="T4735" s="5">
        <v>0</v>
      </c>
      <c r="U4735" s="5">
        <v>1</v>
      </c>
      <c r="V4735" s="5">
        <v>1</v>
      </c>
      <c r="W4735" s="5">
        <v>0</v>
      </c>
      <c r="X4735" s="5">
        <v>0</v>
      </c>
      <c r="Y4735" s="5">
        <v>0</v>
      </c>
      <c r="Z4735" s="5">
        <v>1</v>
      </c>
      <c r="AA4735" s="5">
        <v>0</v>
      </c>
      <c r="AB4735" s="5">
        <v>0</v>
      </c>
      <c r="AC4735" s="5">
        <v>1</v>
      </c>
      <c r="AD4735" s="5">
        <v>0</v>
      </c>
      <c r="AE4735" s="115">
        <v>36770</v>
      </c>
      <c r="AF4735" s="5">
        <v>1</v>
      </c>
    </row>
    <row r="4736" spans="1:32" x14ac:dyDescent="0.25">
      <c r="A4736" s="2">
        <v>2007</v>
      </c>
      <c r="B4736" s="1" t="s">
        <v>30</v>
      </c>
      <c r="C4736" s="15">
        <v>116</v>
      </c>
      <c r="D4736" s="15">
        <v>11173</v>
      </c>
      <c r="E4736" s="8">
        <f t="shared" si="283"/>
        <v>8026.5804597701144</v>
      </c>
      <c r="F4736" s="15">
        <v>6446</v>
      </c>
      <c r="G4736" s="15">
        <v>1114</v>
      </c>
      <c r="H4736" s="15">
        <v>450</v>
      </c>
      <c r="I4736" s="15">
        <v>16</v>
      </c>
      <c r="J4736" s="15">
        <v>0</v>
      </c>
      <c r="K4736" s="15">
        <v>0</v>
      </c>
      <c r="L4736" s="15">
        <v>5618</v>
      </c>
      <c r="M4736" s="15">
        <f t="shared" si="285"/>
        <v>48.431034482758619</v>
      </c>
      <c r="N4736" s="15">
        <v>10</v>
      </c>
      <c r="O4736" s="15">
        <v>3</v>
      </c>
      <c r="P4736" s="15">
        <v>2</v>
      </c>
      <c r="Q4736" s="15">
        <v>89496</v>
      </c>
      <c r="R4736" s="15">
        <f t="shared" si="284"/>
        <v>771.51724137931035</v>
      </c>
      <c r="S4736" s="5">
        <v>1</v>
      </c>
      <c r="T4736" s="5">
        <v>0</v>
      </c>
      <c r="U4736" s="5">
        <v>1</v>
      </c>
      <c r="V4736" s="5">
        <v>1</v>
      </c>
      <c r="W4736" s="5">
        <v>0</v>
      </c>
      <c r="X4736" s="5">
        <v>0</v>
      </c>
      <c r="Y4736" s="5">
        <v>0</v>
      </c>
      <c r="Z4736" s="5">
        <v>1</v>
      </c>
      <c r="AA4736" s="5">
        <v>1</v>
      </c>
      <c r="AB4736" s="5">
        <v>0</v>
      </c>
      <c r="AC4736" s="5">
        <v>1</v>
      </c>
      <c r="AD4736" s="5">
        <v>0</v>
      </c>
      <c r="AE4736" s="115">
        <v>29588</v>
      </c>
      <c r="AF4736" s="5">
        <v>1</v>
      </c>
    </row>
    <row r="4737" spans="1:32" x14ac:dyDescent="0.25">
      <c r="A4737" s="2">
        <v>2007</v>
      </c>
      <c r="B4737" s="1" t="s">
        <v>29</v>
      </c>
      <c r="C4737" s="15">
        <v>115</v>
      </c>
      <c r="D4737" s="15">
        <v>5058</v>
      </c>
      <c r="E4737" s="8">
        <f t="shared" si="283"/>
        <v>3665.217391304348</v>
      </c>
      <c r="F4737" s="15">
        <v>2567</v>
      </c>
      <c r="G4737" s="15">
        <v>867</v>
      </c>
      <c r="H4737" s="15">
        <v>330</v>
      </c>
      <c r="I4737" s="15">
        <v>0</v>
      </c>
      <c r="J4737" s="15">
        <v>0</v>
      </c>
      <c r="K4737" s="15">
        <v>0</v>
      </c>
      <c r="L4737" s="15">
        <v>5743</v>
      </c>
      <c r="M4737" s="15">
        <f t="shared" si="285"/>
        <v>49.939130434782612</v>
      </c>
      <c r="N4737" s="15">
        <v>8</v>
      </c>
      <c r="O4737" s="15">
        <v>5</v>
      </c>
      <c r="P4737" s="15">
        <v>1</v>
      </c>
      <c r="Q4737" s="15">
        <v>50024</v>
      </c>
      <c r="R4737" s="15">
        <f t="shared" si="284"/>
        <v>434.99130434782609</v>
      </c>
      <c r="S4737" s="5">
        <v>1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1</v>
      </c>
      <c r="AA4737" s="5">
        <v>0</v>
      </c>
      <c r="AB4737" s="5">
        <v>0</v>
      </c>
      <c r="AC4737" s="5">
        <v>1</v>
      </c>
      <c r="AD4737" s="5">
        <v>0</v>
      </c>
      <c r="AE4737" s="115">
        <v>12795</v>
      </c>
      <c r="AF4737" s="5">
        <v>1</v>
      </c>
    </row>
    <row r="4738" spans="1:32" x14ac:dyDescent="0.25">
      <c r="A4738" s="2">
        <v>2007</v>
      </c>
      <c r="B4738" s="1" t="s">
        <v>29</v>
      </c>
      <c r="C4738" s="15">
        <v>9</v>
      </c>
      <c r="D4738" s="15">
        <v>571</v>
      </c>
      <c r="E4738" s="8">
        <f t="shared" si="283"/>
        <v>5287.0370370370374</v>
      </c>
      <c r="F4738" s="15">
        <v>638</v>
      </c>
      <c r="G4738" s="15">
        <v>0</v>
      </c>
      <c r="H4738" s="15">
        <v>0</v>
      </c>
      <c r="I4738" s="15">
        <v>0</v>
      </c>
      <c r="J4738" s="15">
        <v>0</v>
      </c>
      <c r="K4738" s="15">
        <v>0</v>
      </c>
      <c r="L4738" s="15">
        <v>6295</v>
      </c>
      <c r="M4738" s="15">
        <f t="shared" si="285"/>
        <v>699.44444444444446</v>
      </c>
      <c r="N4738" s="15">
        <v>18</v>
      </c>
      <c r="O4738" s="15">
        <v>1</v>
      </c>
      <c r="P4738" s="15">
        <v>0</v>
      </c>
      <c r="Q4738" s="15">
        <v>2097</v>
      </c>
      <c r="R4738" s="15">
        <f t="shared" si="284"/>
        <v>233</v>
      </c>
      <c r="S4738" s="5">
        <v>1</v>
      </c>
      <c r="T4738" s="5">
        <v>0</v>
      </c>
      <c r="U4738" s="5">
        <v>1</v>
      </c>
      <c r="V4738" s="5">
        <v>1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0</v>
      </c>
      <c r="AD4738" s="5">
        <v>0</v>
      </c>
      <c r="AE4738" s="115">
        <v>2638</v>
      </c>
      <c r="AF4738" s="5">
        <v>1</v>
      </c>
    </row>
    <row r="4739" spans="1:32" x14ac:dyDescent="0.25">
      <c r="A4739" s="2">
        <v>2007</v>
      </c>
      <c r="B4739" s="1" t="s">
        <v>29</v>
      </c>
      <c r="C4739" s="15">
        <v>63</v>
      </c>
      <c r="D4739" s="15">
        <v>4132</v>
      </c>
      <c r="E4739" s="8">
        <f t="shared" ref="E4739:E4791" si="286">IF(C4739&gt;0,D4739/C4739*1000/12,0)</f>
        <v>5465.6084656084649</v>
      </c>
      <c r="F4739" s="15">
        <v>2733</v>
      </c>
      <c r="G4739" s="15">
        <v>405</v>
      </c>
      <c r="H4739" s="15">
        <v>117</v>
      </c>
      <c r="I4739" s="15">
        <v>0</v>
      </c>
      <c r="J4739" s="15">
        <v>0</v>
      </c>
      <c r="K4739" s="15">
        <v>0</v>
      </c>
      <c r="L4739" s="15">
        <v>11350</v>
      </c>
      <c r="M4739" s="15">
        <f t="shared" si="285"/>
        <v>180.15873015873015</v>
      </c>
      <c r="N4739" s="15">
        <v>15</v>
      </c>
      <c r="O4739" s="15">
        <v>7</v>
      </c>
      <c r="P4739" s="15">
        <v>1</v>
      </c>
      <c r="Q4739" s="15">
        <v>32510</v>
      </c>
      <c r="R4739" s="15">
        <f t="shared" si="284"/>
        <v>516.03174603174602</v>
      </c>
      <c r="S4739" s="5">
        <v>1</v>
      </c>
      <c r="T4739" s="5">
        <v>0</v>
      </c>
      <c r="U4739" s="5">
        <v>1</v>
      </c>
      <c r="V4739" s="5">
        <v>1</v>
      </c>
      <c r="W4739" s="5">
        <v>0</v>
      </c>
      <c r="X4739" s="5">
        <v>0</v>
      </c>
      <c r="Y4739" s="5">
        <v>0</v>
      </c>
      <c r="Z4739" s="5">
        <v>1</v>
      </c>
      <c r="AA4739" s="5">
        <v>0</v>
      </c>
      <c r="AB4739" s="5">
        <v>0</v>
      </c>
      <c r="AC4739" s="5">
        <v>1</v>
      </c>
      <c r="AD4739" s="5">
        <v>0</v>
      </c>
      <c r="AE4739" s="115">
        <v>25591</v>
      </c>
      <c r="AF4739" s="5">
        <v>1</v>
      </c>
    </row>
    <row r="4740" spans="1:32" x14ac:dyDescent="0.25">
      <c r="A4740" s="2">
        <v>2007</v>
      </c>
      <c r="B4740" s="1" t="s">
        <v>29</v>
      </c>
      <c r="C4740" s="15">
        <v>48</v>
      </c>
      <c r="D4740" s="15">
        <v>4077</v>
      </c>
      <c r="E4740" s="8">
        <f t="shared" si="286"/>
        <v>7078.125</v>
      </c>
      <c r="F4740" s="15">
        <v>0</v>
      </c>
      <c r="G4740" s="15">
        <v>462</v>
      </c>
      <c r="H4740" s="15">
        <v>200</v>
      </c>
      <c r="I4740" s="15">
        <v>0</v>
      </c>
      <c r="J4740" s="15">
        <v>0</v>
      </c>
      <c r="K4740" s="15">
        <v>0</v>
      </c>
      <c r="L4740" s="15">
        <v>2560</v>
      </c>
      <c r="M4740" s="15">
        <f t="shared" si="285"/>
        <v>53.333333333333336</v>
      </c>
      <c r="N4740" s="15">
        <v>1</v>
      </c>
      <c r="O4740" s="15">
        <v>0</v>
      </c>
      <c r="P4740" s="15">
        <v>0</v>
      </c>
      <c r="Q4740" s="15">
        <v>12097</v>
      </c>
      <c r="R4740" s="15">
        <f t="shared" si="284"/>
        <v>252.02083333333334</v>
      </c>
      <c r="S4740" s="5">
        <v>0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1</v>
      </c>
      <c r="AA4740" s="5">
        <v>0</v>
      </c>
      <c r="AB4740" s="5">
        <v>0</v>
      </c>
      <c r="AC4740" s="5">
        <v>1</v>
      </c>
      <c r="AD4740" s="5">
        <v>0</v>
      </c>
      <c r="AE4740" s="115">
        <v>9885</v>
      </c>
      <c r="AF4740" s="5">
        <v>0</v>
      </c>
    </row>
    <row r="4741" spans="1:32" x14ac:dyDescent="0.25">
      <c r="A4741" s="2">
        <v>2007</v>
      </c>
      <c r="B4741" s="1" t="s">
        <v>29</v>
      </c>
      <c r="C4741" s="15">
        <v>5</v>
      </c>
      <c r="D4741" s="15">
        <v>244</v>
      </c>
      <c r="E4741" s="8">
        <f t="shared" si="286"/>
        <v>4066.6666666666665</v>
      </c>
      <c r="F4741" s="15">
        <v>500</v>
      </c>
      <c r="G4741" s="15">
        <v>0</v>
      </c>
      <c r="H4741" s="15">
        <v>0</v>
      </c>
      <c r="I4741" s="15">
        <v>0</v>
      </c>
      <c r="J4741" s="15">
        <v>0</v>
      </c>
      <c r="K4741" s="15">
        <v>0</v>
      </c>
      <c r="L4741" s="15">
        <v>1275</v>
      </c>
      <c r="M4741" s="15">
        <f t="shared" si="285"/>
        <v>255</v>
      </c>
      <c r="N4741" s="15">
        <v>1</v>
      </c>
      <c r="O4741" s="15">
        <v>3</v>
      </c>
      <c r="P4741" s="15">
        <v>0</v>
      </c>
      <c r="Q4741" s="15">
        <v>4942</v>
      </c>
      <c r="R4741" s="15">
        <f t="shared" si="284"/>
        <v>988.4</v>
      </c>
      <c r="S4741" s="5">
        <v>1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0</v>
      </c>
      <c r="AD4741" s="5">
        <v>0</v>
      </c>
      <c r="AE4741" s="115">
        <v>1160</v>
      </c>
      <c r="AF4741" s="5">
        <v>1</v>
      </c>
    </row>
    <row r="4742" spans="1:32" x14ac:dyDescent="0.25">
      <c r="A4742" s="2">
        <v>2007</v>
      </c>
      <c r="B4742" s="1" t="s">
        <v>29</v>
      </c>
      <c r="C4742" s="15">
        <v>100</v>
      </c>
      <c r="D4742" s="15">
        <v>5922</v>
      </c>
      <c r="E4742" s="8">
        <f t="shared" si="286"/>
        <v>4935</v>
      </c>
      <c r="F4742" s="15">
        <v>2100</v>
      </c>
      <c r="G4742" s="15">
        <v>668</v>
      </c>
      <c r="H4742" s="15">
        <v>320</v>
      </c>
      <c r="I4742" s="15">
        <v>0</v>
      </c>
      <c r="J4742" s="15">
        <v>0</v>
      </c>
      <c r="K4742" s="15">
        <v>0</v>
      </c>
      <c r="L4742" s="15">
        <v>1780</v>
      </c>
      <c r="M4742" s="15">
        <f t="shared" si="285"/>
        <v>17.8</v>
      </c>
      <c r="N4742" s="15">
        <v>11</v>
      </c>
      <c r="O4742" s="15">
        <v>0</v>
      </c>
      <c r="P4742" s="15">
        <v>0</v>
      </c>
      <c r="Q4742" s="15">
        <v>8057</v>
      </c>
      <c r="R4742" s="15">
        <f t="shared" si="284"/>
        <v>80.569999999999993</v>
      </c>
      <c r="S4742" s="5">
        <v>1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1</v>
      </c>
      <c r="AA4742" s="5">
        <v>0</v>
      </c>
      <c r="AB4742" s="5">
        <v>0</v>
      </c>
      <c r="AC4742" s="5">
        <v>1</v>
      </c>
      <c r="AD4742" s="5">
        <v>0</v>
      </c>
      <c r="AE4742" s="115">
        <v>13288</v>
      </c>
      <c r="AF4742" s="5">
        <v>0</v>
      </c>
    </row>
    <row r="4743" spans="1:32" x14ac:dyDescent="0.25">
      <c r="A4743" s="2">
        <v>2007</v>
      </c>
      <c r="B4743" s="1" t="s">
        <v>29</v>
      </c>
      <c r="C4743" s="8">
        <v>106</v>
      </c>
      <c r="D4743" s="8">
        <v>5483</v>
      </c>
      <c r="E4743" s="8">
        <f t="shared" si="286"/>
        <v>4310.5345911949689</v>
      </c>
      <c r="F4743" s="8">
        <v>3576</v>
      </c>
      <c r="G4743" s="15">
        <v>762</v>
      </c>
      <c r="H4743" s="15">
        <v>253</v>
      </c>
      <c r="I4743" s="15">
        <v>0</v>
      </c>
      <c r="J4743" s="15">
        <v>0</v>
      </c>
      <c r="K4743" s="15">
        <v>0</v>
      </c>
      <c r="L4743" s="15">
        <v>5027</v>
      </c>
      <c r="M4743" s="15">
        <f t="shared" si="285"/>
        <v>47.424528301886795</v>
      </c>
      <c r="N4743" s="15">
        <v>16</v>
      </c>
      <c r="O4743" s="15">
        <v>3</v>
      </c>
      <c r="P4743" s="15">
        <v>2</v>
      </c>
      <c r="Q4743" s="15">
        <v>6072</v>
      </c>
      <c r="R4743" s="15">
        <f t="shared" si="284"/>
        <v>57.283018867924525</v>
      </c>
      <c r="S4743" s="5">
        <v>1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1</v>
      </c>
      <c r="AA4743" s="5">
        <v>0</v>
      </c>
      <c r="AB4743" s="5">
        <v>0</v>
      </c>
      <c r="AC4743" s="5">
        <v>1</v>
      </c>
      <c r="AD4743" s="5">
        <v>0</v>
      </c>
      <c r="AE4743" s="115">
        <v>12938</v>
      </c>
      <c r="AF4743" s="5">
        <v>1</v>
      </c>
    </row>
    <row r="4744" spans="1:32" x14ac:dyDescent="0.25">
      <c r="A4744" s="2">
        <v>2007</v>
      </c>
      <c r="B4744" s="1" t="s">
        <v>29</v>
      </c>
      <c r="C4744" s="8">
        <v>125</v>
      </c>
      <c r="D4744" s="8">
        <v>5938</v>
      </c>
      <c r="E4744" s="8">
        <f t="shared" si="286"/>
        <v>3958.6666666666665</v>
      </c>
      <c r="F4744" s="8">
        <v>4115</v>
      </c>
      <c r="G4744" s="15">
        <v>1216</v>
      </c>
      <c r="H4744" s="15">
        <v>360</v>
      </c>
      <c r="I4744" s="15">
        <v>0</v>
      </c>
      <c r="J4744" s="15">
        <v>0</v>
      </c>
      <c r="K4744" s="15">
        <v>0</v>
      </c>
      <c r="L4744" s="15">
        <v>6649</v>
      </c>
      <c r="M4744" s="15">
        <f t="shared" si="285"/>
        <v>53.192</v>
      </c>
      <c r="N4744" s="15">
        <v>28</v>
      </c>
      <c r="O4744" s="15">
        <v>8</v>
      </c>
      <c r="P4744" s="15">
        <v>2</v>
      </c>
      <c r="Q4744" s="15">
        <v>39582</v>
      </c>
      <c r="R4744" s="15">
        <f t="shared" si="284"/>
        <v>316.65600000000001</v>
      </c>
      <c r="S4744" s="5">
        <v>1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1</v>
      </c>
      <c r="AA4744" s="5">
        <v>0</v>
      </c>
      <c r="AB4744" s="5">
        <v>0</v>
      </c>
      <c r="AC4744" s="5">
        <v>1</v>
      </c>
      <c r="AD4744" s="5">
        <v>0</v>
      </c>
      <c r="AE4744" s="115">
        <v>18093</v>
      </c>
      <c r="AF4744" s="5">
        <v>1</v>
      </c>
    </row>
    <row r="4745" spans="1:32" x14ac:dyDescent="0.25">
      <c r="A4745" s="2">
        <v>2007</v>
      </c>
      <c r="B4745" s="1" t="s">
        <v>29</v>
      </c>
      <c r="C4745" s="8">
        <v>200</v>
      </c>
      <c r="D4745" s="8">
        <v>14363</v>
      </c>
      <c r="E4745" s="8">
        <f t="shared" si="286"/>
        <v>5984.583333333333</v>
      </c>
      <c r="F4745" s="8">
        <v>7927</v>
      </c>
      <c r="G4745" s="15">
        <v>555</v>
      </c>
      <c r="H4745" s="15">
        <v>247</v>
      </c>
      <c r="I4745" s="15">
        <v>0</v>
      </c>
      <c r="J4745" s="15">
        <v>0</v>
      </c>
      <c r="K4745" s="15">
        <v>0</v>
      </c>
      <c r="L4745" s="15">
        <v>8564</v>
      </c>
      <c r="M4745" s="15">
        <f t="shared" si="285"/>
        <v>42.82</v>
      </c>
      <c r="N4745" s="15">
        <v>20</v>
      </c>
      <c r="O4745" s="15">
        <v>5</v>
      </c>
      <c r="P4745" s="15">
        <v>1</v>
      </c>
      <c r="Q4745" s="15">
        <v>64179</v>
      </c>
      <c r="R4745" s="15">
        <f t="shared" si="284"/>
        <v>320.89499999999998</v>
      </c>
      <c r="S4745" s="5">
        <v>1</v>
      </c>
      <c r="T4745" s="5">
        <v>1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1</v>
      </c>
      <c r="AA4745" s="5">
        <v>0</v>
      </c>
      <c r="AB4745" s="5">
        <v>0</v>
      </c>
      <c r="AC4745" s="5">
        <v>1</v>
      </c>
      <c r="AD4745" s="5">
        <v>0</v>
      </c>
      <c r="AE4745" s="115">
        <v>59924</v>
      </c>
      <c r="AF4745" s="5">
        <v>1</v>
      </c>
    </row>
    <row r="4746" spans="1:32" x14ac:dyDescent="0.25">
      <c r="A4746" s="2">
        <v>2007</v>
      </c>
      <c r="B4746" s="1" t="s">
        <v>29</v>
      </c>
      <c r="C4746" s="8">
        <v>24</v>
      </c>
      <c r="D4746" s="8">
        <v>439</v>
      </c>
      <c r="E4746" s="8">
        <f t="shared" si="286"/>
        <v>1524.3055555555557</v>
      </c>
      <c r="F4746" s="8">
        <v>4299</v>
      </c>
      <c r="G4746" s="15">
        <v>0</v>
      </c>
      <c r="H4746" s="15">
        <v>0</v>
      </c>
      <c r="I4746" s="15">
        <v>0</v>
      </c>
      <c r="J4746" s="15">
        <v>0</v>
      </c>
      <c r="K4746" s="15">
        <v>0</v>
      </c>
      <c r="L4746" s="15">
        <v>1650</v>
      </c>
      <c r="M4746" s="15">
        <f t="shared" si="285"/>
        <v>68.75</v>
      </c>
      <c r="N4746" s="15">
        <v>13</v>
      </c>
      <c r="O4746" s="15">
        <v>1</v>
      </c>
      <c r="P4746" s="15">
        <v>0</v>
      </c>
      <c r="Q4746" s="15">
        <v>22588</v>
      </c>
      <c r="R4746" s="15">
        <f t="shared" si="284"/>
        <v>941.16666666666663</v>
      </c>
      <c r="S4746" s="5">
        <v>1</v>
      </c>
      <c r="T4746" s="5">
        <v>1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0</v>
      </c>
      <c r="AD4746" s="5">
        <v>0</v>
      </c>
      <c r="AE4746" s="115">
        <v>7690</v>
      </c>
      <c r="AF4746" s="5">
        <v>0</v>
      </c>
    </row>
    <row r="4747" spans="1:32" x14ac:dyDescent="0.25">
      <c r="A4747" s="2">
        <v>2007</v>
      </c>
      <c r="B4747" s="1" t="s">
        <v>30</v>
      </c>
      <c r="C4747" s="8">
        <v>46</v>
      </c>
      <c r="D4747" s="8">
        <v>958</v>
      </c>
      <c r="E4747" s="8">
        <f t="shared" si="286"/>
        <v>1735.5072463768117</v>
      </c>
      <c r="F4747" s="8">
        <v>4123</v>
      </c>
      <c r="G4747" s="15">
        <v>203</v>
      </c>
      <c r="H4747" s="15">
        <v>108</v>
      </c>
      <c r="I4747" s="15">
        <v>0</v>
      </c>
      <c r="J4747" s="15">
        <v>0</v>
      </c>
      <c r="K4747" s="15">
        <v>0</v>
      </c>
      <c r="L4747" s="15">
        <v>2148</v>
      </c>
      <c r="M4747" s="15">
        <f t="shared" si="285"/>
        <v>46.695652173913047</v>
      </c>
      <c r="N4747" s="15">
        <v>5</v>
      </c>
      <c r="O4747" s="15">
        <v>2</v>
      </c>
      <c r="P4747" s="15">
        <v>0</v>
      </c>
      <c r="Q4747" s="15">
        <v>23730</v>
      </c>
      <c r="R4747" s="15">
        <f t="shared" si="284"/>
        <v>515.86956521739125</v>
      </c>
      <c r="S4747" s="5">
        <v>1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1</v>
      </c>
      <c r="AA4747" s="5">
        <v>0</v>
      </c>
      <c r="AB4747" s="5">
        <v>0</v>
      </c>
      <c r="AC4747" s="5">
        <v>1</v>
      </c>
      <c r="AD4747" s="5">
        <v>0</v>
      </c>
      <c r="AE4747" s="115">
        <v>6299</v>
      </c>
      <c r="AF4747" s="5">
        <v>0</v>
      </c>
    </row>
    <row r="4748" spans="1:32" x14ac:dyDescent="0.25">
      <c r="A4748" s="2">
        <v>2007</v>
      </c>
      <c r="B4748" s="1" t="s">
        <v>30</v>
      </c>
      <c r="C4748" s="8">
        <v>47</v>
      </c>
      <c r="D4748" s="8">
        <v>1484</v>
      </c>
      <c r="E4748" s="8">
        <f t="shared" si="286"/>
        <v>2631.205673758865</v>
      </c>
      <c r="F4748" s="8">
        <v>2552</v>
      </c>
      <c r="G4748" s="15">
        <v>233</v>
      </c>
      <c r="H4748" s="15">
        <v>100</v>
      </c>
      <c r="I4748" s="15">
        <v>0</v>
      </c>
      <c r="J4748" s="15">
        <v>0</v>
      </c>
      <c r="K4748" s="15">
        <v>0</v>
      </c>
      <c r="L4748" s="15">
        <v>1625</v>
      </c>
      <c r="M4748" s="15">
        <f t="shared" si="285"/>
        <v>34.574468085106382</v>
      </c>
      <c r="N4748" s="15">
        <v>14</v>
      </c>
      <c r="O4748" s="15">
        <v>6</v>
      </c>
      <c r="P4748" s="15">
        <v>0</v>
      </c>
      <c r="Q4748" s="15">
        <v>2710</v>
      </c>
      <c r="R4748" s="15">
        <f t="shared" si="284"/>
        <v>57.659574468085104</v>
      </c>
      <c r="S4748" s="5">
        <v>1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1</v>
      </c>
      <c r="AA4748" s="5">
        <v>0</v>
      </c>
      <c r="AB4748" s="5">
        <v>0</v>
      </c>
      <c r="AC4748" s="5">
        <v>1</v>
      </c>
      <c r="AD4748" s="5">
        <v>0</v>
      </c>
      <c r="AE4748" s="115">
        <v>5195</v>
      </c>
      <c r="AF4748" s="5">
        <v>1</v>
      </c>
    </row>
    <row r="4749" spans="1:32" x14ac:dyDescent="0.25">
      <c r="A4749" s="2">
        <v>2007</v>
      </c>
      <c r="B4749" s="1" t="s">
        <v>31</v>
      </c>
      <c r="C4749" s="8">
        <v>95</v>
      </c>
      <c r="D4749" s="8">
        <v>4135</v>
      </c>
      <c r="E4749" s="8">
        <f t="shared" si="286"/>
        <v>3627.1929824561407</v>
      </c>
      <c r="F4749" s="8">
        <v>3800</v>
      </c>
      <c r="G4749" s="15">
        <v>421</v>
      </c>
      <c r="H4749" s="15">
        <v>126</v>
      </c>
      <c r="I4749" s="15">
        <v>90</v>
      </c>
      <c r="J4749" s="15">
        <v>0</v>
      </c>
      <c r="K4749" s="15">
        <v>0</v>
      </c>
      <c r="L4749" s="15">
        <v>2705</v>
      </c>
      <c r="M4749" s="15">
        <f t="shared" si="285"/>
        <v>28.473684210526315</v>
      </c>
      <c r="N4749" s="15">
        <v>6</v>
      </c>
      <c r="O4749" s="15">
        <v>3</v>
      </c>
      <c r="P4749" s="15">
        <v>0</v>
      </c>
      <c r="Q4749" s="15">
        <v>15487</v>
      </c>
      <c r="R4749" s="15">
        <f t="shared" si="284"/>
        <v>163.02105263157895</v>
      </c>
      <c r="S4749" s="5">
        <v>1</v>
      </c>
      <c r="T4749" s="5">
        <v>0</v>
      </c>
      <c r="U4749" s="5">
        <v>0</v>
      </c>
      <c r="V4749" s="5">
        <v>0</v>
      </c>
      <c r="W4749" s="5">
        <v>0</v>
      </c>
      <c r="X4749" s="5">
        <v>0</v>
      </c>
      <c r="Y4749" s="5">
        <v>0</v>
      </c>
      <c r="Z4749" s="5">
        <v>1</v>
      </c>
      <c r="AA4749" s="5">
        <v>1</v>
      </c>
      <c r="AB4749" s="5">
        <v>0</v>
      </c>
      <c r="AC4749" s="5">
        <v>1</v>
      </c>
      <c r="AD4749" s="5">
        <v>0</v>
      </c>
      <c r="AE4749" s="115">
        <v>7462</v>
      </c>
      <c r="AF4749" s="5">
        <v>1</v>
      </c>
    </row>
    <row r="4750" spans="1:32" x14ac:dyDescent="0.25">
      <c r="A4750" s="2">
        <v>2007</v>
      </c>
      <c r="B4750" s="1" t="s">
        <v>31</v>
      </c>
      <c r="C4750" s="8">
        <v>231</v>
      </c>
      <c r="D4750" s="8">
        <v>13371</v>
      </c>
      <c r="E4750" s="8">
        <f t="shared" si="286"/>
        <v>4823.5930735930733</v>
      </c>
      <c r="F4750" s="8">
        <v>3606</v>
      </c>
      <c r="G4750" s="15">
        <v>1192</v>
      </c>
      <c r="H4750" s="15">
        <v>362</v>
      </c>
      <c r="I4750" s="15">
        <v>44</v>
      </c>
      <c r="J4750" s="15">
        <v>0</v>
      </c>
      <c r="K4750" s="15">
        <v>0</v>
      </c>
      <c r="L4750" s="15">
        <v>8926</v>
      </c>
      <c r="M4750" s="15">
        <f t="shared" si="285"/>
        <v>38.640692640692642</v>
      </c>
      <c r="N4750" s="15">
        <v>21</v>
      </c>
      <c r="O4750" s="15">
        <v>8</v>
      </c>
      <c r="P4750" s="15">
        <v>0</v>
      </c>
      <c r="Q4750" s="15">
        <v>70714</v>
      </c>
      <c r="R4750" s="15">
        <f t="shared" si="284"/>
        <v>306.12121212121212</v>
      </c>
      <c r="S4750" s="5">
        <v>1</v>
      </c>
      <c r="T4750" s="5">
        <v>0</v>
      </c>
      <c r="U4750" s="5">
        <v>1</v>
      </c>
      <c r="V4750" s="5">
        <v>0</v>
      </c>
      <c r="W4750" s="5">
        <v>0</v>
      </c>
      <c r="X4750" s="5">
        <v>0</v>
      </c>
      <c r="Y4750" s="5">
        <v>0</v>
      </c>
      <c r="Z4750" s="5">
        <v>1</v>
      </c>
      <c r="AA4750" s="5">
        <v>1</v>
      </c>
      <c r="AB4750" s="5">
        <v>0</v>
      </c>
      <c r="AC4750" s="5">
        <v>1</v>
      </c>
      <c r="AD4750" s="5">
        <v>0</v>
      </c>
      <c r="AE4750" s="115">
        <v>49865</v>
      </c>
      <c r="AF4750" s="5">
        <v>0</v>
      </c>
    </row>
    <row r="4751" spans="1:32" x14ac:dyDescent="0.25">
      <c r="A4751" s="2">
        <v>2007</v>
      </c>
      <c r="B4751" s="1" t="s">
        <v>30</v>
      </c>
      <c r="C4751" s="8">
        <v>17</v>
      </c>
      <c r="D4751" s="8">
        <v>608</v>
      </c>
      <c r="E4751" s="8">
        <f t="shared" si="286"/>
        <v>2980.3921568627452</v>
      </c>
      <c r="F4751" s="8">
        <v>6214</v>
      </c>
      <c r="G4751" s="15">
        <v>63</v>
      </c>
      <c r="H4751" s="15">
        <v>39</v>
      </c>
      <c r="I4751" s="15">
        <v>0</v>
      </c>
      <c r="J4751" s="15">
        <v>0</v>
      </c>
      <c r="K4751" s="15">
        <v>0</v>
      </c>
      <c r="L4751" s="15">
        <v>265</v>
      </c>
      <c r="M4751" s="15">
        <f t="shared" si="285"/>
        <v>15.588235294117647</v>
      </c>
      <c r="N4751" s="15">
        <v>2</v>
      </c>
      <c r="O4751" s="15">
        <v>1</v>
      </c>
      <c r="P4751" s="15">
        <v>0</v>
      </c>
      <c r="Q4751" s="15">
        <v>13961</v>
      </c>
      <c r="R4751" s="15">
        <f t="shared" si="284"/>
        <v>821.23529411764707</v>
      </c>
      <c r="S4751" s="5">
        <v>0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1</v>
      </c>
      <c r="AA4751" s="5">
        <v>0</v>
      </c>
      <c r="AB4751" s="5">
        <v>0</v>
      </c>
      <c r="AC4751" s="5">
        <v>1</v>
      </c>
      <c r="AD4751" s="5">
        <v>0</v>
      </c>
      <c r="AE4751" s="115">
        <v>2172</v>
      </c>
      <c r="AF4751" s="5">
        <v>0</v>
      </c>
    </row>
    <row r="4752" spans="1:32" x14ac:dyDescent="0.25">
      <c r="A4752" s="2">
        <v>2007</v>
      </c>
      <c r="B4752" s="1" t="s">
        <v>30</v>
      </c>
      <c r="C4752" s="8">
        <v>11</v>
      </c>
      <c r="D4752" s="8">
        <v>423</v>
      </c>
      <c r="E4752" s="8">
        <f t="shared" si="286"/>
        <v>3204.5454545454545</v>
      </c>
      <c r="F4752" s="8">
        <v>943</v>
      </c>
      <c r="G4752" s="15">
        <v>0</v>
      </c>
      <c r="H4752" s="15">
        <v>0</v>
      </c>
      <c r="I4752" s="15">
        <v>5</v>
      </c>
      <c r="J4752" s="15">
        <v>0</v>
      </c>
      <c r="K4752" s="15">
        <v>0</v>
      </c>
      <c r="L4752" s="15">
        <v>3025</v>
      </c>
      <c r="M4752" s="15">
        <f t="shared" si="285"/>
        <v>275</v>
      </c>
      <c r="N4752" s="15">
        <v>7</v>
      </c>
      <c r="O4752" s="15">
        <v>4</v>
      </c>
      <c r="P4752" s="15">
        <v>2</v>
      </c>
      <c r="Q4752" s="15">
        <v>5527</v>
      </c>
      <c r="R4752" s="15">
        <f t="shared" si="284"/>
        <v>502.45454545454544</v>
      </c>
      <c r="S4752" s="5">
        <v>1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1</v>
      </c>
      <c r="AB4752" s="5">
        <v>0</v>
      </c>
      <c r="AC4752" s="5">
        <v>0</v>
      </c>
      <c r="AD4752" s="5">
        <v>0</v>
      </c>
      <c r="AE4752" s="115">
        <v>1467</v>
      </c>
      <c r="AF4752" s="5">
        <v>0</v>
      </c>
    </row>
    <row r="4753" spans="1:32" x14ac:dyDescent="0.25">
      <c r="A4753" s="2">
        <v>2007</v>
      </c>
      <c r="B4753" s="1" t="s">
        <v>31</v>
      </c>
      <c r="C4753" s="8">
        <v>36</v>
      </c>
      <c r="D4753" s="8">
        <v>1445</v>
      </c>
      <c r="E4753" s="8">
        <f t="shared" si="286"/>
        <v>3344.9074074074069</v>
      </c>
      <c r="F4753" s="8">
        <v>0</v>
      </c>
      <c r="G4753" s="15">
        <v>139</v>
      </c>
      <c r="H4753" s="15">
        <v>62</v>
      </c>
      <c r="I4753" s="15">
        <v>0</v>
      </c>
      <c r="J4753" s="15">
        <v>0</v>
      </c>
      <c r="K4753" s="15">
        <v>0</v>
      </c>
      <c r="L4753" s="15">
        <v>812</v>
      </c>
      <c r="M4753" s="15">
        <f t="shared" si="285"/>
        <v>22.555555555555557</v>
      </c>
      <c r="N4753" s="15">
        <v>2</v>
      </c>
      <c r="O4753" s="15">
        <v>1</v>
      </c>
      <c r="P4753" s="15">
        <v>1</v>
      </c>
      <c r="Q4753" s="15">
        <v>23723</v>
      </c>
      <c r="R4753" s="15">
        <f t="shared" si="284"/>
        <v>658.97222222222217</v>
      </c>
      <c r="S4753" s="5">
        <v>1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1</v>
      </c>
      <c r="AA4753" s="5">
        <v>0</v>
      </c>
      <c r="AB4753" s="5">
        <v>0</v>
      </c>
      <c r="AC4753" s="5">
        <v>1</v>
      </c>
      <c r="AD4753" s="5">
        <v>0</v>
      </c>
      <c r="AE4753" s="115">
        <v>9020</v>
      </c>
      <c r="AF4753" s="5">
        <v>1</v>
      </c>
    </row>
    <row r="4754" spans="1:32" x14ac:dyDescent="0.25">
      <c r="A4754" s="2">
        <v>2007</v>
      </c>
      <c r="B4754" s="1" t="s">
        <v>36</v>
      </c>
      <c r="C4754" s="8">
        <v>42</v>
      </c>
      <c r="D4754" s="8">
        <v>1658</v>
      </c>
      <c r="E4754" s="8">
        <f t="shared" si="286"/>
        <v>3289.6825396825393</v>
      </c>
      <c r="F4754" s="8">
        <v>6020</v>
      </c>
      <c r="G4754" s="15">
        <v>0</v>
      </c>
      <c r="H4754" s="15">
        <v>0</v>
      </c>
      <c r="I4754" s="15">
        <v>0</v>
      </c>
      <c r="J4754" s="15">
        <v>0</v>
      </c>
      <c r="K4754" s="15">
        <v>0</v>
      </c>
      <c r="L4754" s="15">
        <v>2180</v>
      </c>
      <c r="M4754" s="15">
        <f t="shared" si="285"/>
        <v>51.904761904761905</v>
      </c>
      <c r="N4754" s="15">
        <v>8</v>
      </c>
      <c r="O4754" s="15">
        <v>6</v>
      </c>
      <c r="P4754" s="15">
        <v>0</v>
      </c>
      <c r="Q4754" s="15">
        <v>3534</v>
      </c>
      <c r="R4754" s="15">
        <f t="shared" ref="R4754:R4817" si="287">IF(C4754&gt;0,Q4754/C4754,0)</f>
        <v>84.142857142857139</v>
      </c>
      <c r="S4754" s="5">
        <v>1</v>
      </c>
      <c r="T4754" s="5">
        <v>0</v>
      </c>
      <c r="U4754" s="5">
        <v>0</v>
      </c>
      <c r="V4754" s="5">
        <v>0</v>
      </c>
      <c r="W4754" s="5">
        <v>0</v>
      </c>
      <c r="X4754" s="5">
        <v>0</v>
      </c>
      <c r="Y4754" s="5">
        <v>0</v>
      </c>
      <c r="Z4754" s="5">
        <v>0</v>
      </c>
      <c r="AA4754" s="5">
        <v>0</v>
      </c>
      <c r="AB4754" s="5">
        <v>0</v>
      </c>
      <c r="AC4754" s="5">
        <v>0</v>
      </c>
      <c r="AD4754" s="5">
        <v>0</v>
      </c>
      <c r="AE4754" s="115">
        <v>7109</v>
      </c>
      <c r="AF4754" s="5">
        <v>1</v>
      </c>
    </row>
    <row r="4755" spans="1:32" x14ac:dyDescent="0.25">
      <c r="A4755" s="2">
        <v>2007</v>
      </c>
      <c r="B4755" s="1" t="s">
        <v>36</v>
      </c>
      <c r="C4755" s="8">
        <v>62</v>
      </c>
      <c r="D4755" s="8">
        <v>2062</v>
      </c>
      <c r="E4755" s="8">
        <f t="shared" si="286"/>
        <v>2771.505376344086</v>
      </c>
      <c r="F4755" s="8">
        <v>0</v>
      </c>
      <c r="G4755" s="15">
        <v>1150</v>
      </c>
      <c r="H4755" s="15">
        <v>470</v>
      </c>
      <c r="I4755" s="15">
        <v>0</v>
      </c>
      <c r="J4755" s="15">
        <v>0</v>
      </c>
      <c r="K4755" s="15">
        <v>0</v>
      </c>
      <c r="L4755" s="15">
        <v>1920</v>
      </c>
      <c r="M4755" s="15">
        <f t="shared" si="285"/>
        <v>30.967741935483872</v>
      </c>
      <c r="N4755" s="15">
        <v>19</v>
      </c>
      <c r="O4755" s="15">
        <v>0</v>
      </c>
      <c r="P4755" s="15">
        <v>1</v>
      </c>
      <c r="Q4755" s="15">
        <v>13849</v>
      </c>
      <c r="R4755" s="15">
        <f t="shared" si="287"/>
        <v>223.37096774193549</v>
      </c>
      <c r="S4755" s="5">
        <v>0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1</v>
      </c>
      <c r="AA4755" s="5">
        <v>0</v>
      </c>
      <c r="AB4755" s="5">
        <v>0</v>
      </c>
      <c r="AC4755" s="5">
        <v>1</v>
      </c>
      <c r="AD4755" s="5">
        <v>0</v>
      </c>
      <c r="AE4755" s="115">
        <v>9300</v>
      </c>
      <c r="AF4755" s="5">
        <v>1</v>
      </c>
    </row>
    <row r="4756" spans="1:32" x14ac:dyDescent="0.25">
      <c r="A4756" s="2">
        <v>2007</v>
      </c>
      <c r="B4756" s="1" t="s">
        <v>30</v>
      </c>
      <c r="C4756" s="8">
        <v>88</v>
      </c>
      <c r="D4756" s="8">
        <v>4301</v>
      </c>
      <c r="E4756" s="8">
        <f t="shared" si="286"/>
        <v>4072.9166666666665</v>
      </c>
      <c r="F4756" s="8">
        <v>4887</v>
      </c>
      <c r="G4756" s="15">
        <v>700</v>
      </c>
      <c r="H4756" s="15">
        <v>250</v>
      </c>
      <c r="I4756" s="15">
        <v>0</v>
      </c>
      <c r="J4756" s="15">
        <v>0</v>
      </c>
      <c r="K4756" s="15">
        <v>0</v>
      </c>
      <c r="L4756" s="15">
        <v>6310</v>
      </c>
      <c r="M4756" s="15">
        <f t="shared" si="285"/>
        <v>71.704545454545453</v>
      </c>
      <c r="N4756" s="15">
        <v>18</v>
      </c>
      <c r="O4756" s="15">
        <v>5</v>
      </c>
      <c r="P4756" s="15">
        <v>1</v>
      </c>
      <c r="Q4756" s="15">
        <v>35391</v>
      </c>
      <c r="R4756" s="15">
        <f t="shared" si="287"/>
        <v>402.17045454545456</v>
      </c>
      <c r="S4756" s="5">
        <v>1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1</v>
      </c>
      <c r="AA4756" s="5">
        <v>0</v>
      </c>
      <c r="AB4756" s="5">
        <v>0</v>
      </c>
      <c r="AC4756" s="5">
        <v>1</v>
      </c>
      <c r="AD4756" s="5">
        <v>0</v>
      </c>
      <c r="AE4756" s="115">
        <v>11209</v>
      </c>
      <c r="AF4756" s="5">
        <v>1</v>
      </c>
    </row>
    <row r="4757" spans="1:32" x14ac:dyDescent="0.25">
      <c r="A4757" s="2">
        <v>2007</v>
      </c>
      <c r="B4757" s="1" t="s">
        <v>30</v>
      </c>
      <c r="C4757" s="8">
        <v>2</v>
      </c>
      <c r="D4757" s="8">
        <v>12</v>
      </c>
      <c r="E4757" s="8">
        <f t="shared" si="286"/>
        <v>500</v>
      </c>
      <c r="F4757" s="8">
        <v>0</v>
      </c>
      <c r="G4757" s="15">
        <v>10</v>
      </c>
      <c r="H4757" s="15">
        <v>10</v>
      </c>
      <c r="I4757" s="15">
        <v>0</v>
      </c>
      <c r="J4757" s="15">
        <v>0</v>
      </c>
      <c r="K4757" s="15">
        <v>0</v>
      </c>
      <c r="L4757" s="15">
        <v>700</v>
      </c>
      <c r="M4757" s="15">
        <f t="shared" si="285"/>
        <v>350</v>
      </c>
      <c r="N4757" s="15">
        <v>1</v>
      </c>
      <c r="O4757" s="15">
        <v>6</v>
      </c>
      <c r="P4757" s="15">
        <v>0</v>
      </c>
      <c r="Q4757" s="15">
        <v>21084</v>
      </c>
      <c r="R4757" s="15">
        <f t="shared" si="287"/>
        <v>10542</v>
      </c>
      <c r="S4757" s="5">
        <v>0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1</v>
      </c>
      <c r="AD4757" s="5">
        <v>0</v>
      </c>
      <c r="AE4757" s="115">
        <v>603</v>
      </c>
      <c r="AF4757" s="5">
        <v>0</v>
      </c>
    </row>
    <row r="4758" spans="1:32" x14ac:dyDescent="0.25">
      <c r="A4758" s="2">
        <v>2007</v>
      </c>
      <c r="B4758" s="1" t="s">
        <v>36</v>
      </c>
      <c r="C4758" s="8">
        <v>87</v>
      </c>
      <c r="D4758" s="8">
        <v>4422</v>
      </c>
      <c r="E4758" s="8">
        <f t="shared" si="286"/>
        <v>4235.6321839080465</v>
      </c>
      <c r="F4758" s="8">
        <v>7774</v>
      </c>
      <c r="G4758" s="15">
        <v>870</v>
      </c>
      <c r="H4758" s="15">
        <v>390</v>
      </c>
      <c r="I4758" s="15">
        <v>0</v>
      </c>
      <c r="J4758" s="15">
        <v>0</v>
      </c>
      <c r="K4758" s="15">
        <v>0</v>
      </c>
      <c r="L4758" s="15">
        <v>9755</v>
      </c>
      <c r="M4758" s="15">
        <f t="shared" si="285"/>
        <v>112.1264367816092</v>
      </c>
      <c r="N4758" s="15">
        <v>26</v>
      </c>
      <c r="O4758" s="15">
        <v>8</v>
      </c>
      <c r="P4758" s="15">
        <v>4</v>
      </c>
      <c r="Q4758" s="15">
        <v>25871</v>
      </c>
      <c r="R4758" s="15">
        <f t="shared" si="287"/>
        <v>297.36781609195401</v>
      </c>
      <c r="S4758" s="5">
        <v>1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1</v>
      </c>
      <c r="AA4758" s="5">
        <v>0</v>
      </c>
      <c r="AB4758" s="5">
        <v>0</v>
      </c>
      <c r="AC4758" s="5">
        <v>1</v>
      </c>
      <c r="AD4758" s="5">
        <v>0</v>
      </c>
      <c r="AE4758" s="115">
        <v>12262</v>
      </c>
      <c r="AF4758" s="5">
        <v>1</v>
      </c>
    </row>
    <row r="4759" spans="1:32" x14ac:dyDescent="0.25">
      <c r="A4759" s="2">
        <v>2007</v>
      </c>
      <c r="B4759" s="1" t="s">
        <v>31</v>
      </c>
      <c r="C4759" s="8">
        <v>35</v>
      </c>
      <c r="D4759" s="8">
        <v>1814</v>
      </c>
      <c r="E4759" s="8">
        <f t="shared" si="286"/>
        <v>4319.0476190476193</v>
      </c>
      <c r="F4759" s="8">
        <v>1566</v>
      </c>
      <c r="G4759" s="15">
        <v>0</v>
      </c>
      <c r="H4759" s="15">
        <v>0</v>
      </c>
      <c r="I4759" s="15">
        <v>0</v>
      </c>
      <c r="J4759" s="15">
        <v>0</v>
      </c>
      <c r="K4759" s="15">
        <v>0</v>
      </c>
      <c r="L4759" s="15">
        <v>1200</v>
      </c>
      <c r="M4759" s="15">
        <f t="shared" si="285"/>
        <v>34.285714285714285</v>
      </c>
      <c r="N4759" s="15">
        <v>8</v>
      </c>
      <c r="O4759" s="15">
        <v>4</v>
      </c>
      <c r="P4759" s="15">
        <v>0</v>
      </c>
      <c r="Q4759" s="15">
        <v>18254</v>
      </c>
      <c r="R4759" s="15">
        <f t="shared" si="287"/>
        <v>521.54285714285709</v>
      </c>
      <c r="S4759" s="5">
        <v>1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0</v>
      </c>
      <c r="AD4759" s="5">
        <v>0</v>
      </c>
      <c r="AE4759" s="115">
        <v>10330</v>
      </c>
      <c r="AF4759" s="5">
        <v>1</v>
      </c>
    </row>
    <row r="4760" spans="1:32" x14ac:dyDescent="0.25">
      <c r="A4760" s="2">
        <v>2007</v>
      </c>
      <c r="B4760" s="1" t="s">
        <v>31</v>
      </c>
      <c r="C4760" s="8">
        <v>268</v>
      </c>
      <c r="D4760" s="8">
        <v>18270</v>
      </c>
      <c r="E4760" s="8">
        <f t="shared" si="286"/>
        <v>5680.9701492537315</v>
      </c>
      <c r="F4760" s="8">
        <v>9690</v>
      </c>
      <c r="G4760" s="15">
        <v>2024</v>
      </c>
      <c r="H4760" s="15">
        <v>994</v>
      </c>
      <c r="I4760" s="15">
        <v>0</v>
      </c>
      <c r="J4760" s="15">
        <v>0</v>
      </c>
      <c r="K4760" s="15">
        <v>0</v>
      </c>
      <c r="L4760" s="15">
        <v>17518</v>
      </c>
      <c r="M4760" s="15">
        <f t="shared" si="285"/>
        <v>65.365671641791039</v>
      </c>
      <c r="N4760" s="15">
        <v>43</v>
      </c>
      <c r="O4760" s="15">
        <v>15</v>
      </c>
      <c r="P4760" s="15">
        <v>6</v>
      </c>
      <c r="Q4760" s="15">
        <v>105467</v>
      </c>
      <c r="R4760" s="15">
        <f t="shared" si="287"/>
        <v>393.53358208955223</v>
      </c>
      <c r="S4760" s="5">
        <v>1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1</v>
      </c>
      <c r="AA4760" s="5">
        <v>0</v>
      </c>
      <c r="AB4760" s="5">
        <v>0</v>
      </c>
      <c r="AC4760" s="5">
        <v>1</v>
      </c>
      <c r="AD4760" s="5">
        <v>0</v>
      </c>
      <c r="AE4760" s="115">
        <v>61857</v>
      </c>
      <c r="AF4760" s="5">
        <v>1</v>
      </c>
    </row>
    <row r="4761" spans="1:32" x14ac:dyDescent="0.25">
      <c r="A4761" s="2">
        <v>2007</v>
      </c>
      <c r="B4761" s="1" t="s">
        <v>29</v>
      </c>
      <c r="C4761" s="8">
        <v>38</v>
      </c>
      <c r="D4761" s="8">
        <v>2234</v>
      </c>
      <c r="E4761" s="8">
        <f t="shared" si="286"/>
        <v>4899.1228070175439</v>
      </c>
      <c r="F4761" s="8">
        <v>151</v>
      </c>
      <c r="G4761" s="15">
        <v>181</v>
      </c>
      <c r="H4761" s="15">
        <v>70</v>
      </c>
      <c r="I4761" s="15">
        <v>0</v>
      </c>
      <c r="J4761" s="15">
        <v>0</v>
      </c>
      <c r="K4761" s="15">
        <v>0</v>
      </c>
      <c r="L4761" s="15">
        <v>1622</v>
      </c>
      <c r="M4761" s="15">
        <f t="shared" si="285"/>
        <v>42.684210526315788</v>
      </c>
      <c r="N4761" s="15">
        <v>9</v>
      </c>
      <c r="O4761" s="15">
        <v>4</v>
      </c>
      <c r="P4761" s="15">
        <v>2</v>
      </c>
      <c r="Q4761" s="15">
        <v>24141</v>
      </c>
      <c r="R4761" s="15">
        <f t="shared" si="287"/>
        <v>635.28947368421052</v>
      </c>
      <c r="S4761" s="5">
        <v>1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1</v>
      </c>
      <c r="AA4761" s="5">
        <v>0</v>
      </c>
      <c r="AB4761" s="5">
        <v>0</v>
      </c>
      <c r="AC4761" s="5">
        <v>1</v>
      </c>
      <c r="AD4761" s="5">
        <v>0</v>
      </c>
      <c r="AE4761" s="115">
        <v>5675</v>
      </c>
      <c r="AF4761" s="5">
        <v>1</v>
      </c>
    </row>
    <row r="4762" spans="1:32" x14ac:dyDescent="0.25">
      <c r="A4762" s="2">
        <v>2007</v>
      </c>
      <c r="B4762" s="1" t="s">
        <v>31</v>
      </c>
      <c r="C4762" s="8">
        <v>17</v>
      </c>
      <c r="D4762" s="8">
        <v>798</v>
      </c>
      <c r="E4762" s="8">
        <f t="shared" si="286"/>
        <v>3911.7647058823527</v>
      </c>
      <c r="F4762" s="8">
        <v>1225</v>
      </c>
      <c r="G4762" s="15">
        <v>0</v>
      </c>
      <c r="H4762" s="15">
        <v>0</v>
      </c>
      <c r="I4762" s="15">
        <v>0</v>
      </c>
      <c r="J4762" s="15">
        <v>0</v>
      </c>
      <c r="K4762" s="15">
        <v>0</v>
      </c>
      <c r="L4762" s="15">
        <v>981</v>
      </c>
      <c r="M4762" s="15">
        <f t="shared" si="285"/>
        <v>57.705882352941174</v>
      </c>
      <c r="N4762" s="15">
        <v>1</v>
      </c>
      <c r="O4762" s="15">
        <v>1</v>
      </c>
      <c r="P4762" s="15">
        <v>0</v>
      </c>
      <c r="Q4762" s="15">
        <v>17632</v>
      </c>
      <c r="R4762" s="15">
        <f t="shared" si="287"/>
        <v>1037.1764705882354</v>
      </c>
      <c r="S4762" s="5">
        <v>1</v>
      </c>
      <c r="T4762" s="5">
        <v>0</v>
      </c>
      <c r="U4762" s="5">
        <v>1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0</v>
      </c>
      <c r="AD4762" s="5">
        <v>0</v>
      </c>
      <c r="AE4762" s="115">
        <v>2303</v>
      </c>
      <c r="AF4762" s="5">
        <v>1</v>
      </c>
    </row>
    <row r="4763" spans="1:32" x14ac:dyDescent="0.25">
      <c r="A4763" s="2">
        <v>2007</v>
      </c>
      <c r="B4763" s="1" t="s">
        <v>30</v>
      </c>
      <c r="C4763" s="8">
        <v>52</v>
      </c>
      <c r="D4763" s="8">
        <v>2884</v>
      </c>
      <c r="E4763" s="8">
        <f t="shared" si="286"/>
        <v>4621.7948717948721</v>
      </c>
      <c r="F4763" s="8">
        <v>4375</v>
      </c>
      <c r="G4763" s="15">
        <v>236</v>
      </c>
      <c r="H4763" s="15">
        <v>112</v>
      </c>
      <c r="I4763" s="15">
        <v>0</v>
      </c>
      <c r="J4763" s="15">
        <v>0</v>
      </c>
      <c r="K4763" s="15">
        <v>0</v>
      </c>
      <c r="L4763" s="15">
        <v>5154</v>
      </c>
      <c r="M4763" s="15">
        <f t="shared" si="285"/>
        <v>99.115384615384613</v>
      </c>
      <c r="N4763" s="15">
        <v>15</v>
      </c>
      <c r="O4763" s="15">
        <v>2</v>
      </c>
      <c r="P4763" s="15">
        <v>2</v>
      </c>
      <c r="Q4763" s="15">
        <v>24146</v>
      </c>
      <c r="R4763" s="15">
        <f t="shared" si="287"/>
        <v>464.34615384615387</v>
      </c>
      <c r="S4763" s="5">
        <v>1</v>
      </c>
      <c r="T4763" s="5">
        <v>0</v>
      </c>
      <c r="U4763" s="5">
        <v>1</v>
      </c>
      <c r="V4763" s="5">
        <v>0</v>
      </c>
      <c r="W4763" s="5">
        <v>0</v>
      </c>
      <c r="X4763" s="5">
        <v>0</v>
      </c>
      <c r="Y4763" s="5">
        <v>0</v>
      </c>
      <c r="Z4763" s="5">
        <v>1</v>
      </c>
      <c r="AA4763" s="5">
        <v>0</v>
      </c>
      <c r="AB4763" s="5">
        <v>0</v>
      </c>
      <c r="AC4763" s="5">
        <v>1</v>
      </c>
      <c r="AD4763" s="5">
        <v>0</v>
      </c>
      <c r="AE4763" s="115">
        <v>11281</v>
      </c>
      <c r="AF4763" s="5">
        <v>0</v>
      </c>
    </row>
    <row r="4764" spans="1:32" x14ac:dyDescent="0.25">
      <c r="A4764" s="2">
        <v>2007</v>
      </c>
      <c r="B4764" s="1" t="s">
        <v>29</v>
      </c>
      <c r="C4764" s="8">
        <v>3</v>
      </c>
      <c r="D4764" s="8">
        <v>233</v>
      </c>
      <c r="E4764" s="8">
        <f t="shared" si="286"/>
        <v>6472.2222222222226</v>
      </c>
      <c r="F4764" s="8">
        <v>0</v>
      </c>
      <c r="G4764" s="15">
        <v>0</v>
      </c>
      <c r="H4764" s="15">
        <v>0</v>
      </c>
      <c r="I4764" s="15">
        <v>0</v>
      </c>
      <c r="J4764" s="15">
        <v>0</v>
      </c>
      <c r="K4764" s="15">
        <v>0</v>
      </c>
      <c r="L4764" s="15">
        <v>592</v>
      </c>
      <c r="M4764" s="15">
        <f t="shared" si="285"/>
        <v>197.33333333333334</v>
      </c>
      <c r="N4764" s="15">
        <v>4</v>
      </c>
      <c r="O4764" s="15">
        <v>1</v>
      </c>
      <c r="P4764" s="15">
        <v>0</v>
      </c>
      <c r="Q4764" s="15">
        <v>4658</v>
      </c>
      <c r="R4764" s="15">
        <f t="shared" si="287"/>
        <v>1552.6666666666667</v>
      </c>
      <c r="S4764" s="5">
        <v>1</v>
      </c>
      <c r="T4764" s="5">
        <v>0</v>
      </c>
      <c r="U4764" s="5">
        <v>1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0</v>
      </c>
      <c r="AC4764" s="5">
        <v>0</v>
      </c>
      <c r="AD4764" s="5">
        <v>0</v>
      </c>
      <c r="AE4764" s="115">
        <v>398</v>
      </c>
      <c r="AF4764" s="5">
        <v>1</v>
      </c>
    </row>
    <row r="4765" spans="1:32" x14ac:dyDescent="0.25">
      <c r="A4765" s="2">
        <v>2007</v>
      </c>
      <c r="B4765" s="1" t="s">
        <v>31</v>
      </c>
      <c r="C4765" s="8">
        <v>70</v>
      </c>
      <c r="D4765" s="8">
        <v>3008</v>
      </c>
      <c r="E4765" s="8">
        <f t="shared" si="286"/>
        <v>3580.9523809523803</v>
      </c>
      <c r="F4765" s="8">
        <v>3826</v>
      </c>
      <c r="G4765" s="15">
        <v>327</v>
      </c>
      <c r="H4765" s="15">
        <v>159</v>
      </c>
      <c r="I4765" s="15">
        <v>0</v>
      </c>
      <c r="J4765" s="15">
        <v>0</v>
      </c>
      <c r="K4765" s="15">
        <v>0</v>
      </c>
      <c r="L4765" s="15">
        <v>3922</v>
      </c>
      <c r="M4765" s="15">
        <f t="shared" si="285"/>
        <v>56.028571428571432</v>
      </c>
      <c r="N4765" s="15">
        <v>19</v>
      </c>
      <c r="O4765" s="15">
        <v>0</v>
      </c>
      <c r="P4765" s="15">
        <v>2</v>
      </c>
      <c r="Q4765" s="15">
        <v>19861</v>
      </c>
      <c r="R4765" s="15">
        <f t="shared" si="287"/>
        <v>283.72857142857146</v>
      </c>
      <c r="S4765" s="5">
        <v>1</v>
      </c>
      <c r="T4765" s="5">
        <v>0</v>
      </c>
      <c r="U4765" s="5">
        <v>1</v>
      </c>
      <c r="V4765" s="5">
        <v>0</v>
      </c>
      <c r="W4765" s="5">
        <v>0</v>
      </c>
      <c r="X4765" s="5">
        <v>0</v>
      </c>
      <c r="Y4765" s="5">
        <v>0</v>
      </c>
      <c r="Z4765" s="5">
        <v>1</v>
      </c>
      <c r="AA4765" s="5">
        <v>0</v>
      </c>
      <c r="AB4765" s="5">
        <v>0</v>
      </c>
      <c r="AC4765" s="5">
        <v>1</v>
      </c>
      <c r="AD4765" s="5">
        <v>0</v>
      </c>
      <c r="AE4765" s="115">
        <v>10428</v>
      </c>
      <c r="AF4765" s="5">
        <v>1</v>
      </c>
    </row>
    <row r="4766" spans="1:32" x14ac:dyDescent="0.25">
      <c r="A4766" s="2">
        <v>2007</v>
      </c>
      <c r="B4766" s="1" t="s">
        <v>31</v>
      </c>
      <c r="C4766" s="8">
        <v>46</v>
      </c>
      <c r="D4766" s="8">
        <v>1778</v>
      </c>
      <c r="E4766" s="8">
        <f t="shared" si="286"/>
        <v>3221.0144927536235</v>
      </c>
      <c r="F4766" s="8">
        <v>0</v>
      </c>
      <c r="G4766" s="15">
        <v>378</v>
      </c>
      <c r="H4766" s="15">
        <v>188</v>
      </c>
      <c r="I4766" s="15">
        <v>0</v>
      </c>
      <c r="J4766" s="15">
        <v>0</v>
      </c>
      <c r="K4766" s="15">
        <v>0</v>
      </c>
      <c r="L4766" s="15">
        <v>1792</v>
      </c>
      <c r="M4766" s="15">
        <f t="shared" si="285"/>
        <v>38.956521739130437</v>
      </c>
      <c r="N4766" s="15">
        <v>4</v>
      </c>
      <c r="O4766" s="15">
        <v>0</v>
      </c>
      <c r="P4766" s="15">
        <v>0</v>
      </c>
      <c r="Q4766" s="15">
        <v>19503</v>
      </c>
      <c r="R4766" s="15">
        <f t="shared" si="287"/>
        <v>423.97826086956519</v>
      </c>
      <c r="S4766" s="5">
        <v>1</v>
      </c>
      <c r="T4766" s="5">
        <v>0</v>
      </c>
      <c r="U4766" s="5">
        <v>1</v>
      </c>
      <c r="V4766" s="5">
        <v>0</v>
      </c>
      <c r="W4766" s="5">
        <v>0</v>
      </c>
      <c r="X4766" s="5">
        <v>0</v>
      </c>
      <c r="Y4766" s="5">
        <v>0</v>
      </c>
      <c r="Z4766" s="5">
        <v>1</v>
      </c>
      <c r="AA4766" s="5">
        <v>0</v>
      </c>
      <c r="AB4766" s="5">
        <v>0</v>
      </c>
      <c r="AC4766" s="5">
        <v>1</v>
      </c>
      <c r="AD4766" s="5">
        <v>0</v>
      </c>
      <c r="AE4766" s="115">
        <v>12224</v>
      </c>
      <c r="AF4766" s="5">
        <v>0</v>
      </c>
    </row>
    <row r="4767" spans="1:32" x14ac:dyDescent="0.25">
      <c r="A4767" s="2">
        <v>2007</v>
      </c>
      <c r="B4767" s="1" t="s">
        <v>29</v>
      </c>
      <c r="C4767" s="8">
        <v>13</v>
      </c>
      <c r="D4767" s="8">
        <v>799</v>
      </c>
      <c r="E4767" s="8">
        <f t="shared" si="286"/>
        <v>5121.7948717948721</v>
      </c>
      <c r="F4767" s="8">
        <v>357</v>
      </c>
      <c r="G4767" s="15">
        <v>0</v>
      </c>
      <c r="H4767" s="15">
        <v>0</v>
      </c>
      <c r="I4767" s="15">
        <v>0</v>
      </c>
      <c r="J4767" s="15">
        <v>0</v>
      </c>
      <c r="K4767" s="15">
        <v>0</v>
      </c>
      <c r="L4767" s="15">
        <v>1438</v>
      </c>
      <c r="M4767" s="15">
        <f t="shared" si="285"/>
        <v>110.61538461538461</v>
      </c>
      <c r="N4767" s="15">
        <v>3</v>
      </c>
      <c r="O4767" s="15">
        <v>2</v>
      </c>
      <c r="P4767" s="15">
        <v>1</v>
      </c>
      <c r="Q4767" s="15">
        <v>3682</v>
      </c>
      <c r="R4767" s="15">
        <f t="shared" si="287"/>
        <v>283.23076923076923</v>
      </c>
      <c r="S4767" s="5">
        <v>1</v>
      </c>
      <c r="T4767" s="5">
        <v>0</v>
      </c>
      <c r="U4767" s="5">
        <v>1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0</v>
      </c>
      <c r="AD4767" s="5">
        <v>0</v>
      </c>
      <c r="AE4767" s="115">
        <v>2808</v>
      </c>
      <c r="AF4767" s="5">
        <v>1</v>
      </c>
    </row>
    <row r="4768" spans="1:32" x14ac:dyDescent="0.25">
      <c r="A4768" s="2">
        <v>2007</v>
      </c>
      <c r="B4768" s="1" t="s">
        <v>29</v>
      </c>
      <c r="C4768" s="8">
        <v>121</v>
      </c>
      <c r="D4768" s="8">
        <v>14352</v>
      </c>
      <c r="E4768" s="8">
        <f t="shared" si="286"/>
        <v>9884.2975206611573</v>
      </c>
      <c r="F4768" s="8">
        <v>3401</v>
      </c>
      <c r="G4768" s="15">
        <v>0</v>
      </c>
      <c r="H4768" s="15">
        <v>0</v>
      </c>
      <c r="I4768" s="15">
        <v>9204</v>
      </c>
      <c r="J4768" s="15">
        <v>0</v>
      </c>
      <c r="K4768" s="15">
        <v>0</v>
      </c>
      <c r="L4768" s="15">
        <v>3495</v>
      </c>
      <c r="M4768" s="15">
        <f t="shared" si="285"/>
        <v>28.884297520661157</v>
      </c>
      <c r="N4768" s="15">
        <v>9</v>
      </c>
      <c r="O4768" s="15">
        <v>2</v>
      </c>
      <c r="P4768" s="15">
        <v>0</v>
      </c>
      <c r="Q4768" s="15">
        <v>102219</v>
      </c>
      <c r="R4768" s="15">
        <f t="shared" si="287"/>
        <v>844.78512396694214</v>
      </c>
      <c r="S4768" s="5">
        <v>1</v>
      </c>
      <c r="T4768" s="5">
        <v>0</v>
      </c>
      <c r="U4768" s="5">
        <v>1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1</v>
      </c>
      <c r="AB4768" s="5">
        <v>0</v>
      </c>
      <c r="AC4768" s="5">
        <v>0</v>
      </c>
      <c r="AD4768" s="5">
        <v>0</v>
      </c>
      <c r="AE4768" s="115">
        <v>65352</v>
      </c>
      <c r="AF4768" s="5">
        <v>0</v>
      </c>
    </row>
    <row r="4769" spans="1:32" x14ac:dyDescent="0.25">
      <c r="A4769" s="2">
        <v>2007</v>
      </c>
      <c r="B4769" s="1" t="s">
        <v>29</v>
      </c>
      <c r="C4769" s="8">
        <v>35</v>
      </c>
      <c r="D4769" s="8">
        <v>1902</v>
      </c>
      <c r="E4769" s="8">
        <f t="shared" si="286"/>
        <v>4528.5714285714284</v>
      </c>
      <c r="F4769" s="8">
        <v>0</v>
      </c>
      <c r="G4769" s="15">
        <v>0</v>
      </c>
      <c r="H4769" s="15">
        <v>0</v>
      </c>
      <c r="I4769" s="15">
        <v>0</v>
      </c>
      <c r="J4769" s="15">
        <v>8.4870000000000001</v>
      </c>
      <c r="K4769" s="15">
        <v>0</v>
      </c>
      <c r="L4769" s="15">
        <v>660</v>
      </c>
      <c r="M4769" s="15">
        <f t="shared" si="285"/>
        <v>18.857142857142858</v>
      </c>
      <c r="N4769" s="15">
        <v>0</v>
      </c>
      <c r="O4769" s="15">
        <v>0</v>
      </c>
      <c r="P4769" s="15">
        <v>0</v>
      </c>
      <c r="Q4769" s="15">
        <v>6363</v>
      </c>
      <c r="R4769" s="15">
        <f t="shared" si="287"/>
        <v>181.8</v>
      </c>
      <c r="S4769" s="5">
        <v>0</v>
      </c>
      <c r="T4769" s="5">
        <v>0</v>
      </c>
      <c r="U4769" s="5">
        <v>1</v>
      </c>
      <c r="V4769" s="5">
        <v>1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1</v>
      </c>
      <c r="AC4769" s="5">
        <v>0</v>
      </c>
      <c r="AD4769" s="5">
        <v>1</v>
      </c>
      <c r="AE4769" s="115">
        <v>7509</v>
      </c>
      <c r="AF4769" s="5">
        <v>1</v>
      </c>
    </row>
    <row r="4770" spans="1:32" x14ac:dyDescent="0.25">
      <c r="A4770" s="2">
        <v>2007</v>
      </c>
      <c r="B4770" s="1" t="s">
        <v>29</v>
      </c>
      <c r="C4770" s="8">
        <v>2</v>
      </c>
      <c r="D4770" s="8">
        <v>46</v>
      </c>
      <c r="E4770" s="8">
        <f t="shared" si="286"/>
        <v>1916.6666666666667</v>
      </c>
      <c r="F4770" s="8">
        <v>0</v>
      </c>
      <c r="G4770" s="15">
        <v>0</v>
      </c>
      <c r="H4770" s="15">
        <v>0</v>
      </c>
      <c r="I4770" s="15">
        <v>0</v>
      </c>
      <c r="J4770" s="15">
        <v>0</v>
      </c>
      <c r="K4770" s="15">
        <v>0</v>
      </c>
      <c r="L4770" s="15">
        <v>812</v>
      </c>
      <c r="M4770" s="15">
        <f t="shared" si="285"/>
        <v>406</v>
      </c>
      <c r="N4770" s="15">
        <v>4</v>
      </c>
      <c r="O4770" s="15">
        <v>0</v>
      </c>
      <c r="P4770" s="15">
        <v>0</v>
      </c>
      <c r="Q4770" s="15">
        <v>290</v>
      </c>
      <c r="R4770" s="15">
        <f t="shared" si="287"/>
        <v>145</v>
      </c>
      <c r="S4770" s="5">
        <v>1</v>
      </c>
      <c r="T4770" s="5">
        <v>0</v>
      </c>
      <c r="U4770" s="5">
        <v>1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0</v>
      </c>
      <c r="AD4770" s="5">
        <v>0</v>
      </c>
      <c r="AE4770" s="115">
        <v>688</v>
      </c>
      <c r="AF4770" s="5">
        <v>1</v>
      </c>
    </row>
    <row r="4771" spans="1:32" x14ac:dyDescent="0.25">
      <c r="A4771" s="2">
        <v>2007</v>
      </c>
      <c r="B4771" s="1" t="s">
        <v>29</v>
      </c>
      <c r="C4771" s="8">
        <v>10</v>
      </c>
      <c r="D4771" s="8">
        <v>763</v>
      </c>
      <c r="E4771" s="8">
        <f t="shared" si="286"/>
        <v>6358.333333333333</v>
      </c>
      <c r="F4771" s="8">
        <v>0</v>
      </c>
      <c r="G4771" s="15">
        <v>0</v>
      </c>
      <c r="H4771" s="15">
        <v>0</v>
      </c>
      <c r="I4771" s="15">
        <v>0</v>
      </c>
      <c r="J4771" s="15">
        <v>0</v>
      </c>
      <c r="K4771" s="15">
        <v>0</v>
      </c>
      <c r="L4771" s="15">
        <v>465</v>
      </c>
      <c r="M4771" s="15">
        <f t="shared" si="285"/>
        <v>46.5</v>
      </c>
      <c r="N4771" s="15">
        <v>3</v>
      </c>
      <c r="O4771" s="15">
        <v>0</v>
      </c>
      <c r="P4771" s="15">
        <v>0</v>
      </c>
      <c r="Q4771" s="15">
        <v>29347</v>
      </c>
      <c r="R4771" s="15">
        <f t="shared" si="287"/>
        <v>2934.7</v>
      </c>
      <c r="S4771" s="5">
        <v>0</v>
      </c>
      <c r="T4771" s="5">
        <v>0</v>
      </c>
      <c r="U4771" s="5">
        <v>1</v>
      </c>
      <c r="V4771" s="5">
        <v>0</v>
      </c>
      <c r="W4771" s="5">
        <v>0</v>
      </c>
      <c r="X4771" s="5">
        <v>0</v>
      </c>
      <c r="Y4771" s="5">
        <v>0</v>
      </c>
      <c r="Z4771" s="5">
        <v>0</v>
      </c>
      <c r="AA4771" s="5">
        <v>0</v>
      </c>
      <c r="AB4771" s="5">
        <v>0</v>
      </c>
      <c r="AC4771" s="5">
        <v>0</v>
      </c>
      <c r="AD4771" s="5">
        <v>0</v>
      </c>
      <c r="AE4771" s="115">
        <v>4798</v>
      </c>
      <c r="AF4771" s="5">
        <v>1</v>
      </c>
    </row>
    <row r="4772" spans="1:32" x14ac:dyDescent="0.25">
      <c r="A4772" s="2">
        <v>2007</v>
      </c>
      <c r="B4772" s="1" t="s">
        <v>30</v>
      </c>
      <c r="C4772" s="8">
        <v>87</v>
      </c>
      <c r="D4772" s="8">
        <v>3405</v>
      </c>
      <c r="E4772" s="8">
        <f t="shared" si="286"/>
        <v>3261.4942528735633</v>
      </c>
      <c r="F4772" s="8">
        <v>4371</v>
      </c>
      <c r="G4772" s="15">
        <f>400+827</f>
        <v>1227</v>
      </c>
      <c r="H4772" s="15">
        <v>400</v>
      </c>
      <c r="I4772" s="15">
        <v>0</v>
      </c>
      <c r="J4772" s="15">
        <v>0</v>
      </c>
      <c r="K4772" s="15">
        <v>0</v>
      </c>
      <c r="L4772" s="15">
        <v>3877</v>
      </c>
      <c r="M4772" s="15">
        <f t="shared" si="285"/>
        <v>44.5632183908046</v>
      </c>
      <c r="N4772" s="15">
        <v>11</v>
      </c>
      <c r="O4772" s="15">
        <v>4</v>
      </c>
      <c r="P4772" s="15">
        <v>0</v>
      </c>
      <c r="Q4772" s="15">
        <v>22921</v>
      </c>
      <c r="R4772" s="15">
        <f t="shared" si="287"/>
        <v>263.4597701149425</v>
      </c>
      <c r="S4772" s="5">
        <v>1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1</v>
      </c>
      <c r="AA4772" s="5">
        <v>0</v>
      </c>
      <c r="AB4772" s="5">
        <v>0</v>
      </c>
      <c r="AC4772" s="5">
        <v>1</v>
      </c>
      <c r="AD4772" s="5">
        <v>0</v>
      </c>
      <c r="AE4772" s="115">
        <v>8858</v>
      </c>
      <c r="AF4772" s="5">
        <v>1</v>
      </c>
    </row>
    <row r="4773" spans="1:32" x14ac:dyDescent="0.25">
      <c r="A4773" s="2">
        <v>2007</v>
      </c>
      <c r="B4773" s="1" t="s">
        <v>29</v>
      </c>
      <c r="C4773" s="7">
        <v>70</v>
      </c>
      <c r="D4773" s="7">
        <v>2879</v>
      </c>
      <c r="E4773" s="8">
        <f t="shared" si="286"/>
        <v>3427.3809523809523</v>
      </c>
      <c r="F4773" s="7">
        <v>2704</v>
      </c>
      <c r="G4773" s="15">
        <f>254+399</f>
        <v>653</v>
      </c>
      <c r="H4773" s="15">
        <v>254</v>
      </c>
      <c r="I4773" s="15">
        <v>0</v>
      </c>
      <c r="J4773" s="15">
        <v>0</v>
      </c>
      <c r="K4773" s="15">
        <v>0</v>
      </c>
      <c r="L4773" s="15">
        <v>2100</v>
      </c>
      <c r="M4773" s="15">
        <f t="shared" si="285"/>
        <v>30</v>
      </c>
      <c r="N4773" s="15">
        <v>4</v>
      </c>
      <c r="O4773" s="15">
        <v>4</v>
      </c>
      <c r="P4773" s="15">
        <v>0</v>
      </c>
      <c r="Q4773" s="15">
        <v>15559</v>
      </c>
      <c r="R4773" s="15">
        <f t="shared" si="287"/>
        <v>222.27142857142857</v>
      </c>
      <c r="S4773" s="5">
        <v>1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1</v>
      </c>
      <c r="AA4773" s="5">
        <v>0</v>
      </c>
      <c r="AB4773" s="5">
        <v>0</v>
      </c>
      <c r="AC4773" s="5">
        <v>1</v>
      </c>
      <c r="AD4773" s="5">
        <v>0</v>
      </c>
      <c r="AE4773" s="115">
        <v>9755</v>
      </c>
      <c r="AF4773" s="5">
        <v>1</v>
      </c>
    </row>
    <row r="4774" spans="1:32" x14ac:dyDescent="0.25">
      <c r="A4774" s="2">
        <v>2007</v>
      </c>
      <c r="B4774" s="1" t="s">
        <v>31</v>
      </c>
      <c r="C4774" s="15">
        <v>75</v>
      </c>
      <c r="D4774" s="15">
        <v>5769</v>
      </c>
      <c r="E4774" s="8">
        <f t="shared" si="286"/>
        <v>6410</v>
      </c>
      <c r="F4774" s="15">
        <v>4487</v>
      </c>
      <c r="G4774" s="15">
        <f>303+721</f>
        <v>1024</v>
      </c>
      <c r="H4774" s="15">
        <v>303</v>
      </c>
      <c r="I4774" s="15">
        <v>0</v>
      </c>
      <c r="J4774" s="15">
        <v>0</v>
      </c>
      <c r="K4774" s="15">
        <v>0</v>
      </c>
      <c r="L4774" s="15">
        <v>3518</v>
      </c>
      <c r="M4774" s="15">
        <f t="shared" si="285"/>
        <v>46.906666666666666</v>
      </c>
      <c r="N4774" s="15">
        <v>10</v>
      </c>
      <c r="O4774" s="15">
        <v>4</v>
      </c>
      <c r="P4774" s="15">
        <v>1</v>
      </c>
      <c r="Q4774" s="15">
        <v>35270</v>
      </c>
      <c r="R4774" s="15">
        <f t="shared" si="287"/>
        <v>470.26666666666665</v>
      </c>
      <c r="S4774" s="5">
        <v>1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1</v>
      </c>
      <c r="AA4774" s="5">
        <v>0</v>
      </c>
      <c r="AB4774" s="5">
        <v>0</v>
      </c>
      <c r="AC4774" s="5">
        <v>1</v>
      </c>
      <c r="AD4774" s="5">
        <v>0</v>
      </c>
      <c r="AE4774" s="115">
        <v>18847</v>
      </c>
      <c r="AF4774" s="5">
        <v>1</v>
      </c>
    </row>
    <row r="4775" spans="1:32" x14ac:dyDescent="0.25">
      <c r="A4775" s="2">
        <v>2007</v>
      </c>
      <c r="B4775" s="1" t="s">
        <v>30</v>
      </c>
      <c r="C4775" s="8">
        <v>97</v>
      </c>
      <c r="D4775" s="8">
        <v>6465</v>
      </c>
      <c r="E4775" s="8">
        <f t="shared" si="286"/>
        <v>5554.1237113402058</v>
      </c>
      <c r="F4775" s="8">
        <v>3260</v>
      </c>
      <c r="G4775" s="15">
        <v>1090</v>
      </c>
      <c r="H4775" s="15">
        <v>404</v>
      </c>
      <c r="I4775" s="15">
        <f>15+35</f>
        <v>50</v>
      </c>
      <c r="J4775" s="15">
        <v>0</v>
      </c>
      <c r="K4775" s="15">
        <v>0</v>
      </c>
      <c r="L4775" s="15">
        <v>5908</v>
      </c>
      <c r="M4775" s="15">
        <f t="shared" si="285"/>
        <v>60.907216494845358</v>
      </c>
      <c r="N4775" s="15">
        <v>24</v>
      </c>
      <c r="O4775" s="15">
        <v>4</v>
      </c>
      <c r="P4775" s="15">
        <v>1</v>
      </c>
      <c r="Q4775" s="15">
        <v>41840</v>
      </c>
      <c r="R4775" s="15">
        <f t="shared" si="287"/>
        <v>431.34020618556701</v>
      </c>
      <c r="S4775" s="5">
        <v>1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1</v>
      </c>
      <c r="AA4775" s="5">
        <v>1</v>
      </c>
      <c r="AB4775" s="5">
        <v>0</v>
      </c>
      <c r="AC4775" s="5">
        <v>1</v>
      </c>
      <c r="AD4775" s="5">
        <v>0</v>
      </c>
      <c r="AE4775" s="115">
        <v>14528</v>
      </c>
      <c r="AF4775" s="5">
        <v>1</v>
      </c>
    </row>
    <row r="4776" spans="1:32" x14ac:dyDescent="0.25">
      <c r="A4776" s="2">
        <v>2007</v>
      </c>
      <c r="B4776" s="1" t="s">
        <v>34</v>
      </c>
      <c r="C4776" s="8">
        <v>94</v>
      </c>
      <c r="D4776" s="8">
        <v>5072</v>
      </c>
      <c r="E4776" s="8">
        <f t="shared" si="286"/>
        <v>4496.4539007092199</v>
      </c>
      <c r="F4776" s="8">
        <v>6634</v>
      </c>
      <c r="G4776" s="15">
        <v>208</v>
      </c>
      <c r="H4776" s="15">
        <v>0</v>
      </c>
      <c r="I4776" s="15">
        <v>0</v>
      </c>
      <c r="J4776" s="15">
        <v>0</v>
      </c>
      <c r="K4776" s="15">
        <v>0</v>
      </c>
      <c r="L4776" s="15">
        <v>14192</v>
      </c>
      <c r="M4776" s="15">
        <f t="shared" si="285"/>
        <v>150.97872340425531</v>
      </c>
      <c r="N4776" s="15">
        <v>32</v>
      </c>
      <c r="O4776" s="15">
        <v>21</v>
      </c>
      <c r="P4776" s="15">
        <v>2</v>
      </c>
      <c r="Q4776" s="15">
        <v>91839</v>
      </c>
      <c r="R4776" s="15">
        <f t="shared" si="287"/>
        <v>977.01063829787233</v>
      </c>
      <c r="S4776" s="5">
        <v>1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1</v>
      </c>
      <c r="AA4776" s="5">
        <v>0</v>
      </c>
      <c r="AB4776" s="5">
        <v>0</v>
      </c>
      <c r="AC4776" s="5">
        <v>0</v>
      </c>
      <c r="AD4776" s="5">
        <v>0</v>
      </c>
      <c r="AE4776" s="115">
        <v>65182</v>
      </c>
      <c r="AF4776" s="5">
        <v>1</v>
      </c>
    </row>
    <row r="4777" spans="1:32" x14ac:dyDescent="0.25">
      <c r="A4777" s="2">
        <v>2007</v>
      </c>
      <c r="B4777" s="1" t="s">
        <v>31</v>
      </c>
      <c r="C4777" s="7">
        <v>156</v>
      </c>
      <c r="D4777" s="7">
        <v>6330</v>
      </c>
      <c r="E4777" s="8">
        <f t="shared" si="286"/>
        <v>3381.4102564102564</v>
      </c>
      <c r="F4777" s="7">
        <v>3404</v>
      </c>
      <c r="G4777" s="15">
        <f>450+1307</f>
        <v>1757</v>
      </c>
      <c r="H4777" s="15">
        <v>450</v>
      </c>
      <c r="I4777" s="15">
        <v>0</v>
      </c>
      <c r="J4777" s="15">
        <v>0</v>
      </c>
      <c r="K4777" s="15">
        <v>0</v>
      </c>
      <c r="L4777" s="15">
        <v>7825</v>
      </c>
      <c r="M4777" s="15">
        <f t="shared" si="285"/>
        <v>50.160256410256409</v>
      </c>
      <c r="N4777" s="15">
        <v>17</v>
      </c>
      <c r="O4777" s="15">
        <v>5</v>
      </c>
      <c r="P4777" s="15">
        <v>2</v>
      </c>
      <c r="Q4777" s="15">
        <v>70990</v>
      </c>
      <c r="R4777" s="15">
        <f t="shared" si="287"/>
        <v>455.06410256410254</v>
      </c>
      <c r="S4777" s="5">
        <v>1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1</v>
      </c>
      <c r="AA4777" s="5">
        <v>0</v>
      </c>
      <c r="AB4777" s="5">
        <v>0</v>
      </c>
      <c r="AC4777" s="5">
        <v>1</v>
      </c>
      <c r="AD4777" s="5">
        <v>0</v>
      </c>
      <c r="AE4777" s="115">
        <v>28175</v>
      </c>
      <c r="AF4777" s="5">
        <v>1</v>
      </c>
    </row>
    <row r="4778" spans="1:32" x14ac:dyDescent="0.25">
      <c r="A4778" s="2">
        <v>2007</v>
      </c>
      <c r="B4778" s="1" t="s">
        <v>34</v>
      </c>
      <c r="C4778" s="7">
        <v>50</v>
      </c>
      <c r="D4778" s="7">
        <v>2706</v>
      </c>
      <c r="E4778" s="8">
        <f t="shared" si="286"/>
        <v>4510</v>
      </c>
      <c r="F4778" s="7">
        <v>924</v>
      </c>
      <c r="G4778" s="15">
        <f>137+414</f>
        <v>551</v>
      </c>
      <c r="H4778" s="15">
        <v>137</v>
      </c>
      <c r="I4778" s="15">
        <v>0</v>
      </c>
      <c r="J4778" s="15">
        <v>0</v>
      </c>
      <c r="K4778" s="15">
        <v>0</v>
      </c>
      <c r="L4778" s="15">
        <v>2527</v>
      </c>
      <c r="M4778" s="15">
        <f t="shared" si="285"/>
        <v>50.54</v>
      </c>
      <c r="N4778" s="15">
        <v>8</v>
      </c>
      <c r="O4778" s="15">
        <v>1</v>
      </c>
      <c r="P4778" s="15">
        <v>1</v>
      </c>
      <c r="Q4778" s="15">
        <v>6571</v>
      </c>
      <c r="R4778" s="15">
        <f t="shared" si="287"/>
        <v>131.41999999999999</v>
      </c>
      <c r="S4778" s="5">
        <v>1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1</v>
      </c>
      <c r="AA4778" s="5">
        <v>0</v>
      </c>
      <c r="AB4778" s="5">
        <v>0</v>
      </c>
      <c r="AC4778" s="5">
        <v>1</v>
      </c>
      <c r="AD4778" s="5">
        <v>0</v>
      </c>
      <c r="AE4778" s="115">
        <v>7858</v>
      </c>
      <c r="AF4778" s="5">
        <v>1</v>
      </c>
    </row>
    <row r="4779" spans="1:32" x14ac:dyDescent="0.25">
      <c r="A4779" s="2">
        <v>2007</v>
      </c>
      <c r="B4779" s="1" t="s">
        <v>31</v>
      </c>
      <c r="C4779" s="7">
        <v>176</v>
      </c>
      <c r="D4779" s="7">
        <v>8258</v>
      </c>
      <c r="E4779" s="8">
        <f t="shared" si="286"/>
        <v>3910.0378787878785</v>
      </c>
      <c r="F4779" s="7">
        <v>4770</v>
      </c>
      <c r="G4779" s="15">
        <f>650+1451</f>
        <v>2101</v>
      </c>
      <c r="H4779" s="15">
        <v>650</v>
      </c>
      <c r="I4779" s="15">
        <v>0</v>
      </c>
      <c r="J4779" s="15">
        <v>0</v>
      </c>
      <c r="K4779" s="15">
        <v>0</v>
      </c>
      <c r="L4779" s="15">
        <v>10031</v>
      </c>
      <c r="M4779" s="15">
        <f t="shared" ref="M4779:M4842" si="288">IF(C4779&gt;0,L4779/C4779,0)</f>
        <v>56.99431818181818</v>
      </c>
      <c r="N4779" s="15">
        <v>37</v>
      </c>
      <c r="O4779" s="15">
        <v>12</v>
      </c>
      <c r="P4779" s="15">
        <v>2</v>
      </c>
      <c r="Q4779" s="15">
        <v>67066</v>
      </c>
      <c r="R4779" s="15">
        <f t="shared" si="287"/>
        <v>381.05681818181819</v>
      </c>
      <c r="S4779" s="5">
        <v>1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1</v>
      </c>
      <c r="AA4779" s="5">
        <v>0</v>
      </c>
      <c r="AB4779" s="5">
        <v>0</v>
      </c>
      <c r="AC4779" s="5">
        <v>1</v>
      </c>
      <c r="AD4779" s="5">
        <v>0</v>
      </c>
      <c r="AE4779" s="115">
        <v>17214</v>
      </c>
      <c r="AF4779" s="5">
        <v>1</v>
      </c>
    </row>
    <row r="4780" spans="1:32" x14ac:dyDescent="0.25">
      <c r="A4780" s="2">
        <v>2007</v>
      </c>
      <c r="B4780" s="1" t="s">
        <v>34</v>
      </c>
      <c r="C4780" s="7">
        <v>48</v>
      </c>
      <c r="D4780" s="7">
        <v>2570</v>
      </c>
      <c r="E4780" s="8">
        <f t="shared" si="286"/>
        <v>4461.8055555555557</v>
      </c>
      <c r="F4780" s="7">
        <v>1852</v>
      </c>
      <c r="G4780" s="15">
        <f>160+386</f>
        <v>546</v>
      </c>
      <c r="H4780" s="15">
        <v>160</v>
      </c>
      <c r="I4780" s="15">
        <v>0</v>
      </c>
      <c r="J4780" s="15">
        <v>0</v>
      </c>
      <c r="K4780" s="15">
        <v>0</v>
      </c>
      <c r="L4780" s="15">
        <v>2483</v>
      </c>
      <c r="M4780" s="15">
        <f t="shared" si="288"/>
        <v>51.729166666666664</v>
      </c>
      <c r="N4780" s="15">
        <v>11</v>
      </c>
      <c r="O4780" s="15">
        <v>4</v>
      </c>
      <c r="P4780" s="15">
        <v>1</v>
      </c>
      <c r="Q4780" s="15">
        <v>6789</v>
      </c>
      <c r="R4780" s="15">
        <f t="shared" si="287"/>
        <v>141.4375</v>
      </c>
      <c r="S4780" s="5">
        <v>1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1</v>
      </c>
      <c r="AA4780" s="5">
        <v>0</v>
      </c>
      <c r="AB4780" s="5">
        <v>0</v>
      </c>
      <c r="AC4780" s="5">
        <v>1</v>
      </c>
      <c r="AD4780" s="5">
        <v>0</v>
      </c>
      <c r="AE4780" s="115">
        <v>13209</v>
      </c>
      <c r="AF4780" s="5">
        <v>1</v>
      </c>
    </row>
    <row r="4781" spans="1:32" x14ac:dyDescent="0.25">
      <c r="A4781" s="2">
        <v>2007</v>
      </c>
      <c r="B4781" s="1" t="s">
        <v>29</v>
      </c>
      <c r="C4781" s="8">
        <v>96</v>
      </c>
      <c r="D4781" s="8">
        <v>4629</v>
      </c>
      <c r="E4781" s="8">
        <f t="shared" si="286"/>
        <v>4018.2291666666665</v>
      </c>
      <c r="F4781" s="8">
        <v>3920</v>
      </c>
      <c r="G4781" s="15">
        <f>404+766</f>
        <v>1170</v>
      </c>
      <c r="H4781" s="15">
        <v>404</v>
      </c>
      <c r="I4781" s="15">
        <v>0</v>
      </c>
      <c r="J4781" s="15">
        <v>0</v>
      </c>
      <c r="K4781" s="15">
        <v>0</v>
      </c>
      <c r="L4781" s="15">
        <v>4332</v>
      </c>
      <c r="M4781" s="15">
        <f t="shared" si="288"/>
        <v>45.125</v>
      </c>
      <c r="N4781" s="15">
        <v>21</v>
      </c>
      <c r="O4781" s="15">
        <v>7</v>
      </c>
      <c r="P4781" s="15">
        <v>2</v>
      </c>
      <c r="Q4781" s="15">
        <v>17052</v>
      </c>
      <c r="R4781" s="15">
        <f t="shared" si="287"/>
        <v>177.625</v>
      </c>
      <c r="S4781" s="5">
        <v>1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1</v>
      </c>
      <c r="AA4781" s="5">
        <v>0</v>
      </c>
      <c r="AB4781" s="5">
        <v>0</v>
      </c>
      <c r="AC4781" s="5">
        <v>1</v>
      </c>
      <c r="AD4781" s="5">
        <v>0</v>
      </c>
      <c r="AE4781" s="115">
        <v>12964</v>
      </c>
      <c r="AF4781" s="5">
        <v>1</v>
      </c>
    </row>
    <row r="4782" spans="1:32" x14ac:dyDescent="0.25">
      <c r="A4782" s="2">
        <v>2007</v>
      </c>
      <c r="B4782" s="1" t="s">
        <v>29</v>
      </c>
      <c r="C4782" s="7">
        <v>151</v>
      </c>
      <c r="D4782" s="7">
        <v>14278</v>
      </c>
      <c r="E4782" s="8">
        <f t="shared" si="286"/>
        <v>7879.6909492273735</v>
      </c>
      <c r="F4782" s="7">
        <v>4877</v>
      </c>
      <c r="G4782" s="15">
        <v>189</v>
      </c>
      <c r="H4782" s="15">
        <v>135</v>
      </c>
      <c r="I4782" s="15">
        <f>78+553</f>
        <v>631</v>
      </c>
      <c r="J4782" s="15">
        <v>0</v>
      </c>
      <c r="K4782" s="15">
        <v>0</v>
      </c>
      <c r="L4782" s="15">
        <v>1598</v>
      </c>
      <c r="M4782" s="15">
        <f t="shared" si="288"/>
        <v>10.582781456953642</v>
      </c>
      <c r="N4782" s="15">
        <v>25</v>
      </c>
      <c r="O4782" s="15">
        <v>1</v>
      </c>
      <c r="P4782" s="15">
        <v>0</v>
      </c>
      <c r="Q4782" s="15">
        <v>36261</v>
      </c>
      <c r="R4782" s="15">
        <f t="shared" si="287"/>
        <v>240.13907284768212</v>
      </c>
      <c r="S4782" s="5">
        <v>1</v>
      </c>
      <c r="T4782" s="5">
        <v>1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1</v>
      </c>
      <c r="AA4782" s="5">
        <v>1</v>
      </c>
      <c r="AB4782" s="5">
        <v>0</v>
      </c>
      <c r="AC4782" s="5">
        <v>1</v>
      </c>
      <c r="AD4782" s="5">
        <v>0</v>
      </c>
      <c r="AE4782" s="115">
        <v>42366</v>
      </c>
      <c r="AF4782" s="5">
        <v>1</v>
      </c>
    </row>
    <row r="4783" spans="1:32" x14ac:dyDescent="0.25">
      <c r="A4783" s="2">
        <v>2007</v>
      </c>
      <c r="B4783" s="1" t="s">
        <v>29</v>
      </c>
      <c r="C4783" s="7">
        <v>213</v>
      </c>
      <c r="D4783" s="7">
        <v>11579</v>
      </c>
      <c r="E4783" s="8">
        <f t="shared" si="286"/>
        <v>4530.1251956181532</v>
      </c>
      <c r="F4783" s="7">
        <v>4661</v>
      </c>
      <c r="G4783" s="15">
        <f>468+982</f>
        <v>1450</v>
      </c>
      <c r="H4783" s="15">
        <v>468</v>
      </c>
      <c r="I4783" s="15">
        <v>0</v>
      </c>
      <c r="J4783" s="15">
        <v>0</v>
      </c>
      <c r="K4783" s="15">
        <v>0</v>
      </c>
      <c r="L4783" s="15">
        <v>3211</v>
      </c>
      <c r="M4783" s="15">
        <f t="shared" si="288"/>
        <v>15.075117370892018</v>
      </c>
      <c r="N4783" s="15">
        <v>13</v>
      </c>
      <c r="O4783" s="15">
        <v>2</v>
      </c>
      <c r="P4783" s="15">
        <v>2</v>
      </c>
      <c r="Q4783" s="15">
        <v>9509</v>
      </c>
      <c r="R4783" s="15">
        <f t="shared" si="287"/>
        <v>44.643192488262912</v>
      </c>
      <c r="S4783" s="5">
        <v>1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1</v>
      </c>
      <c r="AA4783" s="5">
        <v>0</v>
      </c>
      <c r="AB4783" s="5">
        <v>0</v>
      </c>
      <c r="AC4783" s="5">
        <v>1</v>
      </c>
      <c r="AD4783" s="5">
        <v>0</v>
      </c>
      <c r="AE4783" s="115">
        <v>48540</v>
      </c>
      <c r="AF4783" s="5">
        <v>1</v>
      </c>
    </row>
    <row r="4784" spans="1:32" x14ac:dyDescent="0.25">
      <c r="A4784" s="2">
        <v>2007</v>
      </c>
      <c r="B4784" s="1" t="s">
        <v>31</v>
      </c>
      <c r="C4784" s="7">
        <v>67</v>
      </c>
      <c r="D4784" s="7">
        <v>7107</v>
      </c>
      <c r="E4784" s="8">
        <f t="shared" si="286"/>
        <v>8839.5522388059708</v>
      </c>
      <c r="F4784" s="7">
        <v>78</v>
      </c>
      <c r="G4784" s="15">
        <v>0</v>
      </c>
      <c r="H4784" s="15">
        <v>0</v>
      </c>
      <c r="I4784" s="15">
        <v>0</v>
      </c>
      <c r="J4784" s="15">
        <v>107</v>
      </c>
      <c r="K4784" s="15">
        <v>96</v>
      </c>
      <c r="L4784" s="15">
        <v>4498</v>
      </c>
      <c r="M4784" s="15">
        <f t="shared" si="288"/>
        <v>67.134328358208961</v>
      </c>
      <c r="N4784" s="15">
        <v>4</v>
      </c>
      <c r="O4784" s="15">
        <v>0</v>
      </c>
      <c r="P4784" s="15">
        <v>0</v>
      </c>
      <c r="Q4784" s="15">
        <v>16756</v>
      </c>
      <c r="R4784" s="15">
        <f t="shared" si="287"/>
        <v>250.08955223880596</v>
      </c>
      <c r="S4784" s="5">
        <v>0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1</v>
      </c>
      <c r="AC4784" s="5">
        <v>0</v>
      </c>
      <c r="AD4784" s="5">
        <v>1</v>
      </c>
      <c r="AE4784" s="115">
        <v>51985</v>
      </c>
      <c r="AF4784" s="5">
        <v>1</v>
      </c>
    </row>
    <row r="4785" spans="1:32" x14ac:dyDescent="0.25">
      <c r="A4785" s="2">
        <v>2007</v>
      </c>
      <c r="B4785" s="1" t="s">
        <v>29</v>
      </c>
      <c r="C4785" s="7">
        <v>84</v>
      </c>
      <c r="D4785" s="7">
        <v>3530</v>
      </c>
      <c r="E4785" s="8">
        <f t="shared" si="286"/>
        <v>3501.9841269841272</v>
      </c>
      <c r="F4785" s="7">
        <v>3509</v>
      </c>
      <c r="G4785" s="15">
        <f>350+578</f>
        <v>928</v>
      </c>
      <c r="H4785" s="15">
        <v>350</v>
      </c>
      <c r="I4785" s="15">
        <v>0</v>
      </c>
      <c r="J4785" s="15">
        <v>0</v>
      </c>
      <c r="K4785" s="15">
        <v>0</v>
      </c>
      <c r="L4785" s="15">
        <v>3363</v>
      </c>
      <c r="M4785" s="15">
        <f t="shared" si="288"/>
        <v>40.035714285714285</v>
      </c>
      <c r="N4785" s="15">
        <v>20</v>
      </c>
      <c r="O4785" s="15">
        <v>1</v>
      </c>
      <c r="P4785" s="15">
        <v>0</v>
      </c>
      <c r="Q4785" s="15">
        <v>9494</v>
      </c>
      <c r="R4785" s="15">
        <f t="shared" si="287"/>
        <v>113.02380952380952</v>
      </c>
      <c r="S4785" s="5">
        <v>1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1</v>
      </c>
      <c r="AA4785" s="5">
        <v>0</v>
      </c>
      <c r="AB4785" s="5">
        <v>0</v>
      </c>
      <c r="AC4785" s="5">
        <v>1</v>
      </c>
      <c r="AD4785" s="5">
        <v>0</v>
      </c>
      <c r="AE4785" s="115">
        <v>9761</v>
      </c>
      <c r="AF4785" s="5">
        <v>1</v>
      </c>
    </row>
    <row r="4786" spans="1:32" x14ac:dyDescent="0.25">
      <c r="A4786" s="2">
        <v>2007</v>
      </c>
      <c r="B4786" s="1" t="s">
        <v>29</v>
      </c>
      <c r="C4786" s="7">
        <v>30</v>
      </c>
      <c r="D4786" s="7">
        <v>1076</v>
      </c>
      <c r="E4786" s="8">
        <f t="shared" si="286"/>
        <v>2988.8888888888887</v>
      </c>
      <c r="F4786" s="7">
        <v>2084</v>
      </c>
      <c r="G4786" s="15">
        <v>282</v>
      </c>
      <c r="H4786" s="15">
        <v>100</v>
      </c>
      <c r="I4786" s="15">
        <v>0</v>
      </c>
      <c r="J4786" s="15">
        <v>0</v>
      </c>
      <c r="K4786" s="15">
        <v>0</v>
      </c>
      <c r="L4786" s="15">
        <v>2430</v>
      </c>
      <c r="M4786" s="15">
        <f t="shared" si="288"/>
        <v>81</v>
      </c>
      <c r="N4786" s="15">
        <v>4</v>
      </c>
      <c r="O4786" s="15">
        <v>2</v>
      </c>
      <c r="P4786" s="15">
        <v>0</v>
      </c>
      <c r="Q4786" s="15">
        <v>1179</v>
      </c>
      <c r="R4786" s="15">
        <f t="shared" si="287"/>
        <v>39.299999999999997</v>
      </c>
      <c r="S4786" s="5">
        <v>1</v>
      </c>
      <c r="T4786" s="5">
        <v>0</v>
      </c>
      <c r="U4786" s="5">
        <v>0</v>
      </c>
      <c r="V4786" s="5">
        <v>0</v>
      </c>
      <c r="W4786" s="5">
        <v>0</v>
      </c>
      <c r="X4786" s="5">
        <v>0</v>
      </c>
      <c r="Y4786" s="5">
        <v>0</v>
      </c>
      <c r="Z4786" s="5">
        <v>1</v>
      </c>
      <c r="AA4786" s="5">
        <v>0</v>
      </c>
      <c r="AB4786" s="5">
        <v>0</v>
      </c>
      <c r="AC4786" s="5">
        <v>1</v>
      </c>
      <c r="AD4786" s="5">
        <v>0</v>
      </c>
      <c r="AE4786" s="115">
        <v>3140</v>
      </c>
      <c r="AF4786" s="5">
        <v>1</v>
      </c>
    </row>
    <row r="4787" spans="1:32" x14ac:dyDescent="0.25">
      <c r="A4787" s="2">
        <v>2007</v>
      </c>
      <c r="B4787" s="1" t="s">
        <v>29</v>
      </c>
      <c r="C4787" s="7">
        <v>60</v>
      </c>
      <c r="D4787" s="7">
        <v>1652</v>
      </c>
      <c r="E4787" s="8">
        <f t="shared" si="286"/>
        <v>2294.4444444444448</v>
      </c>
      <c r="F4787" s="7">
        <v>4444</v>
      </c>
      <c r="G4787" s="15">
        <f>270+291</f>
        <v>561</v>
      </c>
      <c r="H4787" s="15">
        <v>270</v>
      </c>
      <c r="I4787" s="15">
        <v>0</v>
      </c>
      <c r="J4787" s="15">
        <v>0</v>
      </c>
      <c r="K4787" s="15">
        <v>0</v>
      </c>
      <c r="L4787" s="15">
        <v>1805</v>
      </c>
      <c r="M4787" s="15">
        <f t="shared" si="288"/>
        <v>30.083333333333332</v>
      </c>
      <c r="N4787" s="15">
        <v>13</v>
      </c>
      <c r="O4787" s="15">
        <v>2</v>
      </c>
      <c r="P4787" s="15">
        <v>1</v>
      </c>
      <c r="Q4787" s="15">
        <v>2434</v>
      </c>
      <c r="R4787" s="15">
        <f t="shared" si="287"/>
        <v>40.56666666666667</v>
      </c>
      <c r="S4787" s="5">
        <v>1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1</v>
      </c>
      <c r="AA4787" s="5">
        <v>0</v>
      </c>
      <c r="AB4787" s="5">
        <v>0</v>
      </c>
      <c r="AC4787" s="5">
        <v>1</v>
      </c>
      <c r="AD4787" s="5">
        <v>0</v>
      </c>
      <c r="AE4787" s="115">
        <v>6049</v>
      </c>
      <c r="AF4787" s="5">
        <v>1</v>
      </c>
    </row>
    <row r="4788" spans="1:32" x14ac:dyDescent="0.25">
      <c r="A4788" s="2">
        <v>2007</v>
      </c>
      <c r="B4788" s="1" t="s">
        <v>29</v>
      </c>
      <c r="C4788" s="7">
        <v>46</v>
      </c>
      <c r="D4788" s="7">
        <v>2072</v>
      </c>
      <c r="E4788" s="8">
        <f t="shared" si="286"/>
        <v>3753.6231884057966</v>
      </c>
      <c r="F4788" s="7">
        <v>2645</v>
      </c>
      <c r="G4788" s="15">
        <v>390</v>
      </c>
      <c r="H4788" s="15">
        <v>150</v>
      </c>
      <c r="I4788" s="15">
        <v>0</v>
      </c>
      <c r="J4788" s="15">
        <v>0</v>
      </c>
      <c r="K4788" s="15">
        <v>0</v>
      </c>
      <c r="L4788" s="15">
        <v>2675</v>
      </c>
      <c r="M4788" s="15">
        <f t="shared" si="288"/>
        <v>58.152173913043477</v>
      </c>
      <c r="N4788" s="15">
        <v>12</v>
      </c>
      <c r="O4788" s="15">
        <v>3</v>
      </c>
      <c r="P4788" s="15">
        <v>1</v>
      </c>
      <c r="Q4788" s="15">
        <v>3829</v>
      </c>
      <c r="R4788" s="15">
        <f t="shared" si="287"/>
        <v>83.239130434782609</v>
      </c>
      <c r="S4788" s="5">
        <v>1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1</v>
      </c>
      <c r="AA4788" s="5">
        <v>0</v>
      </c>
      <c r="AB4788" s="5">
        <v>0</v>
      </c>
      <c r="AC4788" s="5">
        <v>1</v>
      </c>
      <c r="AD4788" s="5">
        <v>0</v>
      </c>
      <c r="AE4788" s="115">
        <v>4641</v>
      </c>
      <c r="AF4788" s="5">
        <v>1</v>
      </c>
    </row>
    <row r="4789" spans="1:32" x14ac:dyDescent="0.25">
      <c r="A4789" s="2">
        <v>2007</v>
      </c>
      <c r="B4789" s="1" t="s">
        <v>29</v>
      </c>
      <c r="C4789" s="7">
        <v>145</v>
      </c>
      <c r="D4789" s="7">
        <v>7112</v>
      </c>
      <c r="E4789" s="8">
        <f t="shared" si="286"/>
        <v>4087.3563218390805</v>
      </c>
      <c r="F4789" s="7">
        <v>6872</v>
      </c>
      <c r="G4789" s="15">
        <f>256+541</f>
        <v>797</v>
      </c>
      <c r="H4789" s="15">
        <v>256</v>
      </c>
      <c r="I4789" s="15">
        <v>215</v>
      </c>
      <c r="J4789" s="15">
        <v>0</v>
      </c>
      <c r="K4789" s="15">
        <v>0</v>
      </c>
      <c r="L4789" s="15">
        <v>7120</v>
      </c>
      <c r="M4789" s="15">
        <f t="shared" si="288"/>
        <v>49.103448275862071</v>
      </c>
      <c r="N4789" s="15">
        <v>30</v>
      </c>
      <c r="O4789" s="15">
        <v>9</v>
      </c>
      <c r="P4789" s="15">
        <v>1</v>
      </c>
      <c r="Q4789" s="15">
        <v>32679</v>
      </c>
      <c r="R4789" s="15">
        <f t="shared" si="287"/>
        <v>225.37241379310345</v>
      </c>
      <c r="S4789" s="5">
        <v>1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1</v>
      </c>
      <c r="AA4789" s="5">
        <v>1</v>
      </c>
      <c r="AB4789" s="5">
        <v>0</v>
      </c>
      <c r="AC4789" s="5">
        <v>1</v>
      </c>
      <c r="AD4789" s="5">
        <v>0</v>
      </c>
      <c r="AE4789" s="115">
        <v>26062</v>
      </c>
      <c r="AF4789" s="5">
        <v>1</v>
      </c>
    </row>
    <row r="4790" spans="1:32" x14ac:dyDescent="0.25">
      <c r="A4790" s="2">
        <v>2007</v>
      </c>
      <c r="B4790" s="1" t="s">
        <v>29</v>
      </c>
      <c r="C4790" s="8">
        <v>20</v>
      </c>
      <c r="D4790" s="8">
        <v>1732</v>
      </c>
      <c r="E4790" s="8">
        <f t="shared" si="286"/>
        <v>7216.666666666667</v>
      </c>
      <c r="F4790" s="8">
        <v>0</v>
      </c>
      <c r="G4790" s="15">
        <v>0</v>
      </c>
      <c r="H4790" s="15">
        <v>0</v>
      </c>
      <c r="I4790" s="15">
        <v>727</v>
      </c>
      <c r="J4790" s="15">
        <v>0</v>
      </c>
      <c r="K4790" s="15">
        <v>0</v>
      </c>
      <c r="L4790" s="15">
        <v>89</v>
      </c>
      <c r="M4790" s="15">
        <f t="shared" si="288"/>
        <v>4.45</v>
      </c>
      <c r="N4790" s="15">
        <v>0</v>
      </c>
      <c r="O4790" s="15">
        <v>0</v>
      </c>
      <c r="P4790" s="15">
        <v>0</v>
      </c>
      <c r="Q4790" s="15">
        <v>4424</v>
      </c>
      <c r="R4790" s="15">
        <f t="shared" si="287"/>
        <v>221.2</v>
      </c>
      <c r="S4790" s="5">
        <v>0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1</v>
      </c>
      <c r="AB4790" s="5">
        <v>0</v>
      </c>
      <c r="AC4790" s="5">
        <v>0</v>
      </c>
      <c r="AD4790" s="5">
        <v>0</v>
      </c>
      <c r="AE4790" s="115">
        <v>5649</v>
      </c>
      <c r="AF4790" s="5">
        <v>0</v>
      </c>
    </row>
    <row r="4791" spans="1:32" x14ac:dyDescent="0.25">
      <c r="A4791" s="2">
        <v>2007</v>
      </c>
      <c r="B4791" s="1" t="s">
        <v>31</v>
      </c>
      <c r="C4791" s="8">
        <v>78</v>
      </c>
      <c r="D4791" s="8">
        <v>2856</v>
      </c>
      <c r="E4791" s="8">
        <f t="shared" si="286"/>
        <v>3051.2820512820508</v>
      </c>
      <c r="F4791" s="8">
        <v>4185</v>
      </c>
      <c r="G4791" s="15">
        <v>490</v>
      </c>
      <c r="H4791" s="15">
        <v>250</v>
      </c>
      <c r="I4791" s="15">
        <v>0</v>
      </c>
      <c r="J4791" s="15">
        <v>0</v>
      </c>
      <c r="K4791" s="15">
        <v>0</v>
      </c>
      <c r="L4791" s="15">
        <v>4052</v>
      </c>
      <c r="M4791" s="15">
        <f t="shared" si="288"/>
        <v>51.948717948717949</v>
      </c>
      <c r="N4791" s="15">
        <v>14</v>
      </c>
      <c r="O4791" s="15">
        <v>2</v>
      </c>
      <c r="P4791" s="15">
        <v>0</v>
      </c>
      <c r="Q4791" s="15">
        <v>74891</v>
      </c>
      <c r="R4791" s="15">
        <f t="shared" si="287"/>
        <v>960.14102564102564</v>
      </c>
      <c r="S4791" s="5">
        <v>1</v>
      </c>
      <c r="T4791" s="5">
        <v>0</v>
      </c>
      <c r="U4791" s="5">
        <v>0</v>
      </c>
      <c r="V4791" s="5">
        <v>0</v>
      </c>
      <c r="W4791" s="5">
        <v>0</v>
      </c>
      <c r="X4791" s="5">
        <v>0</v>
      </c>
      <c r="Y4791" s="5">
        <v>0</v>
      </c>
      <c r="Z4791" s="5">
        <v>1</v>
      </c>
      <c r="AA4791" s="5">
        <v>0</v>
      </c>
      <c r="AB4791" s="5">
        <v>0</v>
      </c>
      <c r="AC4791" s="5">
        <v>1</v>
      </c>
      <c r="AD4791" s="5">
        <v>0</v>
      </c>
      <c r="AE4791" s="115">
        <v>14945</v>
      </c>
      <c r="AF4791" s="5">
        <v>1</v>
      </c>
    </row>
    <row r="4792" spans="1:32" x14ac:dyDescent="0.25">
      <c r="A4792" s="2">
        <v>2007</v>
      </c>
      <c r="B4792" s="1" t="s">
        <v>30</v>
      </c>
      <c r="C4792" s="8">
        <v>88</v>
      </c>
      <c r="D4792" s="8">
        <v>3478</v>
      </c>
      <c r="E4792" s="8">
        <f t="shared" ref="E4792:E4846" si="289">IF(C4792&gt;0,D4792/C4792*1000/12,0)</f>
        <v>3293.560606060606</v>
      </c>
      <c r="F4792" s="8">
        <v>3228</v>
      </c>
      <c r="G4792" s="15">
        <v>286</v>
      </c>
      <c r="H4792" s="15">
        <v>180</v>
      </c>
      <c r="I4792" s="15">
        <v>0</v>
      </c>
      <c r="J4792" s="15">
        <v>0</v>
      </c>
      <c r="K4792" s="15">
        <v>0</v>
      </c>
      <c r="L4792" s="15">
        <v>3505</v>
      </c>
      <c r="M4792" s="15">
        <f t="shared" si="288"/>
        <v>39.829545454545453</v>
      </c>
      <c r="N4792" s="15">
        <v>16</v>
      </c>
      <c r="O4792" s="15">
        <v>3</v>
      </c>
      <c r="P4792" s="15">
        <v>1</v>
      </c>
      <c r="Q4792" s="15">
        <v>31211</v>
      </c>
      <c r="R4792" s="15">
        <f t="shared" si="287"/>
        <v>354.67045454545456</v>
      </c>
      <c r="S4792" s="5">
        <v>1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1</v>
      </c>
      <c r="AA4792" s="5">
        <v>0</v>
      </c>
      <c r="AB4792" s="5">
        <v>0</v>
      </c>
      <c r="AC4792" s="5">
        <v>1</v>
      </c>
      <c r="AD4792" s="5">
        <v>0</v>
      </c>
      <c r="AE4792" s="115">
        <v>8737</v>
      </c>
      <c r="AF4792" s="5">
        <v>1</v>
      </c>
    </row>
    <row r="4793" spans="1:32" x14ac:dyDescent="0.25">
      <c r="A4793" s="2">
        <v>2007</v>
      </c>
      <c r="B4793" s="1" t="s">
        <v>30</v>
      </c>
      <c r="C4793" s="8">
        <v>20</v>
      </c>
      <c r="D4793" s="8">
        <v>736</v>
      </c>
      <c r="E4793" s="8">
        <f t="shared" si="289"/>
        <v>3066.6666666666665</v>
      </c>
      <c r="F4793" s="8">
        <v>2099</v>
      </c>
      <c r="G4793" s="15">
        <v>43</v>
      </c>
      <c r="H4793" s="15">
        <v>23</v>
      </c>
      <c r="I4793" s="15">
        <v>0</v>
      </c>
      <c r="J4793" s="15">
        <v>0</v>
      </c>
      <c r="K4793" s="15">
        <v>0</v>
      </c>
      <c r="L4793" s="15">
        <v>1977</v>
      </c>
      <c r="M4793" s="15">
        <f t="shared" si="288"/>
        <v>98.85</v>
      </c>
      <c r="N4793" s="15">
        <v>11</v>
      </c>
      <c r="O4793" s="15">
        <v>1</v>
      </c>
      <c r="P4793" s="15">
        <v>0</v>
      </c>
      <c r="Q4793" s="15">
        <v>18650</v>
      </c>
      <c r="R4793" s="15">
        <f t="shared" si="287"/>
        <v>932.5</v>
      </c>
      <c r="S4793" s="5">
        <v>1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1</v>
      </c>
      <c r="AA4793" s="5">
        <v>0</v>
      </c>
      <c r="AB4793" s="5">
        <v>0</v>
      </c>
      <c r="AC4793" s="5">
        <v>1</v>
      </c>
      <c r="AD4793" s="5">
        <v>0</v>
      </c>
      <c r="AE4793" s="115">
        <v>5594</v>
      </c>
      <c r="AF4793" s="5">
        <v>0</v>
      </c>
    </row>
    <row r="4794" spans="1:32" x14ac:dyDescent="0.25">
      <c r="A4794" s="2">
        <v>2007</v>
      </c>
      <c r="B4794" s="1" t="s">
        <v>30</v>
      </c>
      <c r="C4794" s="8">
        <v>49</v>
      </c>
      <c r="D4794" s="8">
        <v>2009</v>
      </c>
      <c r="E4794" s="8">
        <f t="shared" si="289"/>
        <v>3416.6666666666665</v>
      </c>
      <c r="F4794" s="8">
        <v>3871</v>
      </c>
      <c r="G4794" s="15">
        <v>674</v>
      </c>
      <c r="H4794" s="15">
        <v>340</v>
      </c>
      <c r="I4794" s="15">
        <v>0</v>
      </c>
      <c r="J4794" s="15">
        <v>0</v>
      </c>
      <c r="K4794" s="15">
        <v>0</v>
      </c>
      <c r="L4794" s="15">
        <v>4295</v>
      </c>
      <c r="M4794" s="15">
        <f t="shared" si="288"/>
        <v>87.65306122448979</v>
      </c>
      <c r="N4794" s="15">
        <v>16</v>
      </c>
      <c r="O4794" s="15">
        <v>4</v>
      </c>
      <c r="P4794" s="15">
        <v>1</v>
      </c>
      <c r="Q4794" s="15">
        <v>25169</v>
      </c>
      <c r="R4794" s="15">
        <f t="shared" si="287"/>
        <v>513.65306122448976</v>
      </c>
      <c r="S4794" s="5">
        <v>1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1</v>
      </c>
      <c r="AA4794" s="5">
        <v>0</v>
      </c>
      <c r="AB4794" s="5">
        <v>0</v>
      </c>
      <c r="AC4794" s="5">
        <v>1</v>
      </c>
      <c r="AD4794" s="5">
        <v>0</v>
      </c>
      <c r="AE4794" s="115">
        <v>9087</v>
      </c>
      <c r="AF4794" s="5">
        <v>1</v>
      </c>
    </row>
    <row r="4795" spans="1:32" x14ac:dyDescent="0.25">
      <c r="A4795" s="2">
        <v>2007</v>
      </c>
      <c r="B4795" s="1" t="s">
        <v>30</v>
      </c>
      <c r="C4795" s="8">
        <v>63</v>
      </c>
      <c r="D4795" s="8">
        <v>3358</v>
      </c>
      <c r="E4795" s="8">
        <f t="shared" si="289"/>
        <v>4441.798941798942</v>
      </c>
      <c r="F4795" s="8">
        <v>3365</v>
      </c>
      <c r="G4795" s="15">
        <v>243</v>
      </c>
      <c r="H4795" s="15">
        <v>128</v>
      </c>
      <c r="I4795" s="15">
        <v>0</v>
      </c>
      <c r="J4795" s="15">
        <v>0</v>
      </c>
      <c r="K4795" s="15">
        <v>0</v>
      </c>
      <c r="L4795" s="15">
        <v>2626</v>
      </c>
      <c r="M4795" s="15">
        <f t="shared" si="288"/>
        <v>41.682539682539684</v>
      </c>
      <c r="N4795" s="15">
        <v>13</v>
      </c>
      <c r="O4795" s="15">
        <v>3</v>
      </c>
      <c r="P4795" s="15">
        <v>0</v>
      </c>
      <c r="Q4795" s="15">
        <v>19479</v>
      </c>
      <c r="R4795" s="15">
        <f t="shared" si="287"/>
        <v>309.1904761904762</v>
      </c>
      <c r="S4795" s="5">
        <v>1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1</v>
      </c>
      <c r="AA4795" s="5">
        <v>0</v>
      </c>
      <c r="AB4795" s="5">
        <v>0</v>
      </c>
      <c r="AC4795" s="5">
        <v>1</v>
      </c>
      <c r="AD4795" s="5">
        <v>0</v>
      </c>
      <c r="AE4795" s="115">
        <v>12522</v>
      </c>
      <c r="AF4795" s="5">
        <v>0</v>
      </c>
    </row>
    <row r="4796" spans="1:32" x14ac:dyDescent="0.25">
      <c r="A4796" s="2">
        <v>2007</v>
      </c>
      <c r="B4796" s="1" t="s">
        <v>30</v>
      </c>
      <c r="C4796" s="8">
        <v>173</v>
      </c>
      <c r="D4796" s="8">
        <v>9912</v>
      </c>
      <c r="E4796" s="8">
        <f t="shared" si="289"/>
        <v>4774.5664739884387</v>
      </c>
      <c r="F4796" s="8">
        <v>4509</v>
      </c>
      <c r="G4796" s="15">
        <v>1440</v>
      </c>
      <c r="H4796" s="15">
        <v>500</v>
      </c>
      <c r="I4796" s="15">
        <v>382</v>
      </c>
      <c r="J4796" s="15">
        <v>0</v>
      </c>
      <c r="K4796" s="15">
        <v>0</v>
      </c>
      <c r="L4796" s="15">
        <v>9913</v>
      </c>
      <c r="M4796" s="15">
        <f t="shared" si="288"/>
        <v>57.300578034682083</v>
      </c>
      <c r="N4796" s="15">
        <v>31</v>
      </c>
      <c r="O4796" s="15">
        <v>8</v>
      </c>
      <c r="P4796" s="15">
        <v>2</v>
      </c>
      <c r="Q4796" s="15">
        <v>82011</v>
      </c>
      <c r="R4796" s="15">
        <f t="shared" si="287"/>
        <v>474.05202312138726</v>
      </c>
      <c r="S4796" s="5">
        <v>1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1</v>
      </c>
      <c r="AA4796" s="5">
        <v>1</v>
      </c>
      <c r="AB4796" s="5">
        <v>0</v>
      </c>
      <c r="AC4796" s="5">
        <v>1</v>
      </c>
      <c r="AD4796" s="5">
        <v>0</v>
      </c>
      <c r="AE4796" s="115">
        <v>36320</v>
      </c>
      <c r="AF4796" s="5">
        <v>1</v>
      </c>
    </row>
    <row r="4797" spans="1:32" x14ac:dyDescent="0.25">
      <c r="A4797" s="2">
        <v>2007</v>
      </c>
      <c r="B4797" s="1" t="s">
        <v>30</v>
      </c>
      <c r="C4797" s="8">
        <v>179</v>
      </c>
      <c r="D4797" s="8">
        <v>17000</v>
      </c>
      <c r="E4797" s="8">
        <f t="shared" si="289"/>
        <v>7914.3389199255134</v>
      </c>
      <c r="F4797" s="8">
        <v>5408</v>
      </c>
      <c r="G4797" s="15">
        <v>1992</v>
      </c>
      <c r="H4797" s="15">
        <v>700</v>
      </c>
      <c r="I4797" s="15">
        <v>0</v>
      </c>
      <c r="J4797" s="15">
        <v>0</v>
      </c>
      <c r="K4797" s="15">
        <v>0</v>
      </c>
      <c r="L4797" s="15">
        <v>13908</v>
      </c>
      <c r="M4797" s="15">
        <f t="shared" si="288"/>
        <v>77.69832402234637</v>
      </c>
      <c r="N4797" s="15">
        <v>35</v>
      </c>
      <c r="O4797" s="15">
        <v>14</v>
      </c>
      <c r="P4797" s="15">
        <v>7</v>
      </c>
      <c r="Q4797" s="15">
        <v>240143</v>
      </c>
      <c r="R4797" s="15">
        <f t="shared" si="287"/>
        <v>1341.5810055865923</v>
      </c>
      <c r="S4797" s="5">
        <v>1</v>
      </c>
      <c r="T4797" s="5">
        <v>0</v>
      </c>
      <c r="U4797" s="5">
        <v>1</v>
      </c>
      <c r="V4797" s="5">
        <v>0</v>
      </c>
      <c r="W4797" s="5">
        <v>0</v>
      </c>
      <c r="X4797" s="5">
        <v>0</v>
      </c>
      <c r="Y4797" s="5">
        <v>0</v>
      </c>
      <c r="Z4797" s="5">
        <v>1</v>
      </c>
      <c r="AA4797" s="5">
        <v>0</v>
      </c>
      <c r="AB4797" s="5">
        <v>0</v>
      </c>
      <c r="AC4797" s="5">
        <v>1</v>
      </c>
      <c r="AD4797" s="5">
        <v>0</v>
      </c>
      <c r="AE4797" s="115">
        <v>73424</v>
      </c>
      <c r="AF4797" s="5">
        <v>1</v>
      </c>
    </row>
    <row r="4798" spans="1:32" x14ac:dyDescent="0.25">
      <c r="A4798" s="2">
        <v>2007</v>
      </c>
      <c r="B4798" s="1" t="s">
        <v>30</v>
      </c>
      <c r="C4798" s="8">
        <v>59</v>
      </c>
      <c r="D4798" s="8">
        <v>4011</v>
      </c>
      <c r="E4798" s="8">
        <f t="shared" si="289"/>
        <v>5665.2542372881362</v>
      </c>
      <c r="F4798" s="8">
        <v>3791</v>
      </c>
      <c r="G4798" s="15">
        <v>822</v>
      </c>
      <c r="H4798" s="15">
        <v>360</v>
      </c>
      <c r="I4798" s="15">
        <v>0</v>
      </c>
      <c r="J4798" s="15">
        <v>0</v>
      </c>
      <c r="K4798" s="15">
        <v>0</v>
      </c>
      <c r="L4798" s="15">
        <v>5531</v>
      </c>
      <c r="M4798" s="15">
        <f t="shared" si="288"/>
        <v>93.745762711864401</v>
      </c>
      <c r="N4798" s="15">
        <v>14</v>
      </c>
      <c r="O4798" s="15">
        <v>4</v>
      </c>
      <c r="P4798" s="15">
        <v>2</v>
      </c>
      <c r="Q4798" s="15">
        <v>53088</v>
      </c>
      <c r="R4798" s="15">
        <f t="shared" si="287"/>
        <v>899.79661016949149</v>
      </c>
      <c r="S4798" s="5">
        <v>1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1</v>
      </c>
      <c r="AA4798" s="5">
        <v>0</v>
      </c>
      <c r="AB4798" s="5">
        <v>0</v>
      </c>
      <c r="AC4798" s="5">
        <v>1</v>
      </c>
      <c r="AD4798" s="5">
        <v>0</v>
      </c>
      <c r="AE4798" s="115">
        <v>21454</v>
      </c>
      <c r="AF4798" s="5">
        <v>1</v>
      </c>
    </row>
    <row r="4799" spans="1:32" x14ac:dyDescent="0.25">
      <c r="A4799" s="2">
        <v>2007</v>
      </c>
      <c r="B4799" s="1" t="s">
        <v>29</v>
      </c>
      <c r="C4799" s="8">
        <v>40</v>
      </c>
      <c r="D4799" s="8">
        <v>1956</v>
      </c>
      <c r="E4799" s="8">
        <f t="shared" si="289"/>
        <v>4075</v>
      </c>
      <c r="F4799" s="8">
        <v>4575</v>
      </c>
      <c r="G4799" s="15">
        <v>0</v>
      </c>
      <c r="H4799" s="15">
        <v>0</v>
      </c>
      <c r="I4799" s="15">
        <v>0</v>
      </c>
      <c r="J4799" s="15">
        <v>0</v>
      </c>
      <c r="K4799" s="15">
        <v>0</v>
      </c>
      <c r="L4799" s="15">
        <v>3930</v>
      </c>
      <c r="M4799" s="15">
        <f t="shared" si="288"/>
        <v>98.25</v>
      </c>
      <c r="N4799" s="15">
        <v>17</v>
      </c>
      <c r="O4799" s="15">
        <v>3</v>
      </c>
      <c r="P4799" s="15">
        <v>1</v>
      </c>
      <c r="Q4799" s="15">
        <v>43246</v>
      </c>
      <c r="R4799" s="15">
        <f t="shared" si="287"/>
        <v>1081.1500000000001</v>
      </c>
      <c r="S4799" s="5">
        <v>1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0</v>
      </c>
      <c r="AD4799" s="5">
        <v>0</v>
      </c>
      <c r="AE4799" s="115">
        <v>7449</v>
      </c>
      <c r="AF4799" s="5">
        <v>1</v>
      </c>
    </row>
    <row r="4800" spans="1:32" x14ac:dyDescent="0.25">
      <c r="A4800" s="2">
        <v>2007</v>
      </c>
      <c r="B4800" s="1" t="s">
        <v>30</v>
      </c>
      <c r="C4800" s="8">
        <v>4</v>
      </c>
      <c r="D4800" s="8">
        <v>171</v>
      </c>
      <c r="E4800" s="8">
        <f t="shared" si="289"/>
        <v>3562.5</v>
      </c>
      <c r="F4800" s="8">
        <v>4</v>
      </c>
      <c r="G4800" s="15">
        <v>0</v>
      </c>
      <c r="H4800" s="15">
        <v>0</v>
      </c>
      <c r="I4800" s="15">
        <v>0</v>
      </c>
      <c r="J4800" s="15">
        <v>0</v>
      </c>
      <c r="K4800" s="15">
        <v>0</v>
      </c>
      <c r="L4800" s="15">
        <v>440</v>
      </c>
      <c r="M4800" s="15">
        <f t="shared" si="288"/>
        <v>110</v>
      </c>
      <c r="N4800" s="15">
        <v>0</v>
      </c>
      <c r="O4800" s="15">
        <v>0</v>
      </c>
      <c r="P4800" s="15">
        <v>0</v>
      </c>
      <c r="Q4800" s="15">
        <v>6556</v>
      </c>
      <c r="R4800" s="15">
        <f t="shared" si="287"/>
        <v>1639</v>
      </c>
      <c r="S4800" s="5">
        <v>0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0</v>
      </c>
      <c r="AD4800" s="5">
        <v>0</v>
      </c>
      <c r="AE4800" s="115">
        <v>485</v>
      </c>
      <c r="AF4800" s="5">
        <v>1</v>
      </c>
    </row>
    <row r="4801" spans="1:32" x14ac:dyDescent="0.25">
      <c r="A4801" s="2">
        <v>2007</v>
      </c>
      <c r="B4801" s="1" t="s">
        <v>29</v>
      </c>
      <c r="C4801" s="8">
        <v>214</v>
      </c>
      <c r="D4801" s="8">
        <v>9568</v>
      </c>
      <c r="E4801" s="8">
        <f t="shared" si="289"/>
        <v>3725.8566978193153</v>
      </c>
      <c r="F4801" s="8">
        <v>11595</v>
      </c>
      <c r="G4801" s="15">
        <v>765</v>
      </c>
      <c r="H4801" s="15">
        <v>300</v>
      </c>
      <c r="I4801" s="15">
        <v>0</v>
      </c>
      <c r="J4801" s="15">
        <v>0</v>
      </c>
      <c r="K4801" s="15">
        <v>0</v>
      </c>
      <c r="L4801" s="15">
        <v>12771</v>
      </c>
      <c r="M4801" s="15">
        <f t="shared" si="288"/>
        <v>59.677570093457945</v>
      </c>
      <c r="N4801" s="15">
        <v>53</v>
      </c>
      <c r="O4801" s="15">
        <v>11</v>
      </c>
      <c r="P4801" s="15">
        <v>4</v>
      </c>
      <c r="Q4801" s="15">
        <v>25031</v>
      </c>
      <c r="R4801" s="15">
        <f t="shared" si="287"/>
        <v>116.96728971962617</v>
      </c>
      <c r="S4801" s="5">
        <v>1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1</v>
      </c>
      <c r="AA4801" s="5">
        <v>0</v>
      </c>
      <c r="AB4801" s="5">
        <v>0</v>
      </c>
      <c r="AC4801" s="5">
        <v>1</v>
      </c>
      <c r="AD4801" s="5">
        <v>0</v>
      </c>
      <c r="AE4801" s="115">
        <v>25300</v>
      </c>
      <c r="AF4801" s="5">
        <v>1</v>
      </c>
    </row>
    <row r="4802" spans="1:32" x14ac:dyDescent="0.25">
      <c r="A4802" s="2">
        <v>2007</v>
      </c>
      <c r="B4802" s="1" t="s">
        <v>30</v>
      </c>
      <c r="C4802" s="8">
        <v>22</v>
      </c>
      <c r="D4802" s="8">
        <v>585</v>
      </c>
      <c r="E4802" s="8">
        <f t="shared" si="289"/>
        <v>2215.9090909090905</v>
      </c>
      <c r="F4802" s="8">
        <v>3308</v>
      </c>
      <c r="G4802" s="15">
        <v>56</v>
      </c>
      <c r="H4802" s="15">
        <v>14</v>
      </c>
      <c r="I4802" s="15">
        <v>36</v>
      </c>
      <c r="J4802" s="15">
        <v>0</v>
      </c>
      <c r="K4802" s="15">
        <v>0</v>
      </c>
      <c r="L4802" s="15">
        <v>1406</v>
      </c>
      <c r="M4802" s="15">
        <f t="shared" si="288"/>
        <v>63.909090909090907</v>
      </c>
      <c r="N4802" s="15">
        <v>8</v>
      </c>
      <c r="O4802" s="15">
        <v>2</v>
      </c>
      <c r="P4802" s="15">
        <v>1</v>
      </c>
      <c r="Q4802" s="15">
        <v>3194</v>
      </c>
      <c r="R4802" s="15">
        <f t="shared" si="287"/>
        <v>145.18181818181819</v>
      </c>
      <c r="S4802" s="5">
        <v>1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1</v>
      </c>
      <c r="AA4802" s="5">
        <v>1</v>
      </c>
      <c r="AB4802" s="5">
        <v>0</v>
      </c>
      <c r="AC4802" s="5">
        <v>1</v>
      </c>
      <c r="AD4802" s="5">
        <v>0</v>
      </c>
      <c r="AE4802" s="115">
        <v>802</v>
      </c>
      <c r="AF4802" s="5">
        <v>0</v>
      </c>
    </row>
    <row r="4803" spans="1:32" x14ac:dyDescent="0.25">
      <c r="A4803" s="2">
        <v>2007</v>
      </c>
      <c r="B4803" s="1" t="s">
        <v>29</v>
      </c>
      <c r="C4803" s="8">
        <v>7</v>
      </c>
      <c r="D4803" s="8">
        <v>324</v>
      </c>
      <c r="E4803" s="8">
        <f t="shared" si="289"/>
        <v>3857.1428571428569</v>
      </c>
      <c r="F4803" s="8">
        <v>657</v>
      </c>
      <c r="G4803" s="15">
        <v>0</v>
      </c>
      <c r="H4803" s="15">
        <v>0</v>
      </c>
      <c r="I4803" s="15">
        <v>442</v>
      </c>
      <c r="J4803" s="15">
        <v>0</v>
      </c>
      <c r="K4803" s="15">
        <v>0</v>
      </c>
      <c r="L4803" s="15">
        <v>500</v>
      </c>
      <c r="M4803" s="15">
        <f t="shared" si="288"/>
        <v>71.428571428571431</v>
      </c>
      <c r="N4803" s="15">
        <v>2</v>
      </c>
      <c r="O4803" s="15">
        <v>0</v>
      </c>
      <c r="P4803" s="15">
        <v>0</v>
      </c>
      <c r="Q4803" s="15">
        <v>1789</v>
      </c>
      <c r="R4803" s="15">
        <f t="shared" si="287"/>
        <v>255.57142857142858</v>
      </c>
      <c r="S4803" s="5">
        <v>0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1</v>
      </c>
      <c r="AB4803" s="5">
        <v>0</v>
      </c>
      <c r="AC4803" s="5">
        <v>0</v>
      </c>
      <c r="AD4803" s="5">
        <v>0</v>
      </c>
      <c r="AE4803" s="115">
        <v>2054</v>
      </c>
      <c r="AF4803" s="5">
        <v>0</v>
      </c>
    </row>
    <row r="4804" spans="1:32" x14ac:dyDescent="0.25">
      <c r="A4804" s="2">
        <v>2007</v>
      </c>
      <c r="B4804" s="1" t="s">
        <v>29</v>
      </c>
      <c r="C4804" s="8">
        <v>8</v>
      </c>
      <c r="D4804" s="8">
        <v>234</v>
      </c>
      <c r="E4804" s="8">
        <f t="shared" si="289"/>
        <v>2437.5</v>
      </c>
      <c r="F4804" s="8">
        <v>0</v>
      </c>
      <c r="G4804" s="15">
        <v>241</v>
      </c>
      <c r="H4804" s="15">
        <v>41</v>
      </c>
      <c r="I4804" s="15">
        <v>0</v>
      </c>
      <c r="J4804" s="15">
        <v>0</v>
      </c>
      <c r="K4804" s="15">
        <v>0</v>
      </c>
      <c r="L4804" s="15">
        <v>120</v>
      </c>
      <c r="M4804" s="15">
        <f t="shared" si="288"/>
        <v>15</v>
      </c>
      <c r="N4804" s="15">
        <v>0</v>
      </c>
      <c r="O4804" s="15">
        <v>0</v>
      </c>
      <c r="P4804" s="15">
        <v>0</v>
      </c>
      <c r="Q4804" s="15">
        <v>210</v>
      </c>
      <c r="R4804" s="15">
        <f t="shared" si="287"/>
        <v>26.25</v>
      </c>
      <c r="S4804" s="5">
        <v>0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1</v>
      </c>
      <c r="AA4804" s="5">
        <v>0</v>
      </c>
      <c r="AB4804" s="5">
        <v>0</v>
      </c>
      <c r="AC4804" s="5">
        <v>1</v>
      </c>
      <c r="AD4804" s="5">
        <v>0</v>
      </c>
      <c r="AE4804" s="115">
        <v>809</v>
      </c>
      <c r="AF4804" s="5">
        <v>1</v>
      </c>
    </row>
    <row r="4805" spans="1:32" x14ac:dyDescent="0.25">
      <c r="A4805" s="2">
        <v>2007</v>
      </c>
      <c r="B4805" s="1" t="s">
        <v>29</v>
      </c>
      <c r="C4805" s="8">
        <v>6</v>
      </c>
      <c r="D4805" s="8">
        <v>151</v>
      </c>
      <c r="E4805" s="8">
        <f t="shared" si="289"/>
        <v>2097.2222222222222</v>
      </c>
      <c r="F4805" s="8">
        <v>432</v>
      </c>
      <c r="G4805" s="15">
        <v>18</v>
      </c>
      <c r="H4805" s="15">
        <v>6</v>
      </c>
      <c r="I4805" s="15">
        <v>0</v>
      </c>
      <c r="J4805" s="15">
        <v>0</v>
      </c>
      <c r="K4805" s="15">
        <v>0</v>
      </c>
      <c r="L4805" s="15">
        <v>240</v>
      </c>
      <c r="M4805" s="15">
        <f t="shared" si="288"/>
        <v>40</v>
      </c>
      <c r="N4805" s="15">
        <v>3</v>
      </c>
      <c r="O4805" s="15">
        <v>0</v>
      </c>
      <c r="P4805" s="15">
        <v>0</v>
      </c>
      <c r="Q4805" s="15">
        <v>1735</v>
      </c>
      <c r="R4805" s="15">
        <f t="shared" si="287"/>
        <v>289.16666666666669</v>
      </c>
      <c r="S4805" s="5">
        <v>0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1</v>
      </c>
      <c r="AA4805" s="5">
        <v>0</v>
      </c>
      <c r="AB4805" s="5">
        <v>0</v>
      </c>
      <c r="AC4805" s="5">
        <v>1</v>
      </c>
      <c r="AD4805" s="5">
        <v>0</v>
      </c>
      <c r="AE4805" s="115">
        <v>159</v>
      </c>
      <c r="AF4805" s="5">
        <v>0</v>
      </c>
    </row>
    <row r="4806" spans="1:32" x14ac:dyDescent="0.25">
      <c r="A4806" s="2">
        <v>2007</v>
      </c>
      <c r="B4806" s="1" t="s">
        <v>30</v>
      </c>
      <c r="C4806" s="8">
        <v>78</v>
      </c>
      <c r="D4806" s="8">
        <v>6434</v>
      </c>
      <c r="E4806" s="8">
        <f t="shared" si="289"/>
        <v>6873.931623931624</v>
      </c>
      <c r="F4806" s="8">
        <v>3854</v>
      </c>
      <c r="G4806" s="15">
        <v>966</v>
      </c>
      <c r="H4806" s="15">
        <v>270</v>
      </c>
      <c r="I4806" s="15">
        <v>0</v>
      </c>
      <c r="J4806" s="15">
        <v>0</v>
      </c>
      <c r="K4806" s="15">
        <v>0</v>
      </c>
      <c r="L4806" s="15">
        <v>8996</v>
      </c>
      <c r="M4806" s="15">
        <f t="shared" si="288"/>
        <v>115.33333333333333</v>
      </c>
      <c r="N4806" s="15">
        <v>19</v>
      </c>
      <c r="O4806" s="15">
        <v>6</v>
      </c>
      <c r="P4806" s="15">
        <v>2</v>
      </c>
      <c r="Q4806" s="15">
        <v>27056</v>
      </c>
      <c r="R4806" s="15">
        <f t="shared" si="287"/>
        <v>346.87179487179486</v>
      </c>
      <c r="S4806" s="5">
        <v>1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1</v>
      </c>
      <c r="AA4806" s="5">
        <v>0</v>
      </c>
      <c r="AB4806" s="5">
        <v>0</v>
      </c>
      <c r="AC4806" s="5">
        <v>1</v>
      </c>
      <c r="AD4806" s="5">
        <v>0</v>
      </c>
      <c r="AE4806" s="115">
        <v>16563</v>
      </c>
      <c r="AF4806" s="5">
        <v>1</v>
      </c>
    </row>
    <row r="4807" spans="1:32" x14ac:dyDescent="0.25">
      <c r="A4807" s="2">
        <v>2007</v>
      </c>
      <c r="B4807" s="1" t="s">
        <v>36</v>
      </c>
      <c r="C4807" s="8">
        <v>211</v>
      </c>
      <c r="D4807" s="8">
        <v>8161</v>
      </c>
      <c r="E4807" s="8">
        <f t="shared" si="289"/>
        <v>3223.1437598736179</v>
      </c>
      <c r="F4807" s="8">
        <v>6572</v>
      </c>
      <c r="G4807" s="15">
        <v>2013</v>
      </c>
      <c r="H4807" s="15">
        <v>570</v>
      </c>
      <c r="I4807" s="15">
        <v>0</v>
      </c>
      <c r="J4807" s="15">
        <v>0</v>
      </c>
      <c r="K4807" s="15">
        <v>0</v>
      </c>
      <c r="L4807" s="15">
        <v>11443</v>
      </c>
      <c r="M4807" s="15">
        <f t="shared" si="288"/>
        <v>54.232227488151658</v>
      </c>
      <c r="N4807" s="15">
        <v>31</v>
      </c>
      <c r="O4807" s="15">
        <v>9</v>
      </c>
      <c r="P4807" s="15">
        <v>2</v>
      </c>
      <c r="Q4807" s="15">
        <v>80785</v>
      </c>
      <c r="R4807" s="15">
        <f t="shared" si="287"/>
        <v>382.86729857819904</v>
      </c>
      <c r="S4807" s="5">
        <v>1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1</v>
      </c>
      <c r="AA4807" s="5">
        <v>0</v>
      </c>
      <c r="AB4807" s="5">
        <v>0</v>
      </c>
      <c r="AC4807" s="5">
        <v>1</v>
      </c>
      <c r="AD4807" s="5">
        <v>0</v>
      </c>
      <c r="AE4807" s="115">
        <v>44525</v>
      </c>
      <c r="AF4807" s="5">
        <v>1</v>
      </c>
    </row>
    <row r="4808" spans="1:32" x14ac:dyDescent="0.25">
      <c r="A4808" s="2">
        <v>2007</v>
      </c>
      <c r="B4808" s="1" t="s">
        <v>29</v>
      </c>
      <c r="C4808" s="8">
        <v>78</v>
      </c>
      <c r="D4808" s="8">
        <v>3923</v>
      </c>
      <c r="E4808" s="8">
        <f t="shared" si="289"/>
        <v>4191.2393162393164</v>
      </c>
      <c r="F4808" s="8">
        <v>2107</v>
      </c>
      <c r="G4808" s="15">
        <v>510</v>
      </c>
      <c r="H4808" s="15">
        <v>164</v>
      </c>
      <c r="I4808" s="15">
        <v>0</v>
      </c>
      <c r="J4808" s="15">
        <v>0</v>
      </c>
      <c r="K4808" s="15">
        <v>0</v>
      </c>
      <c r="L4808" s="15">
        <v>3151</v>
      </c>
      <c r="M4808" s="15">
        <f t="shared" si="288"/>
        <v>40.397435897435898</v>
      </c>
      <c r="N4808" s="15">
        <v>6</v>
      </c>
      <c r="O4808" s="15">
        <v>1</v>
      </c>
      <c r="P4808" s="15">
        <v>1</v>
      </c>
      <c r="Q4808" s="15">
        <v>13493</v>
      </c>
      <c r="R4808" s="15">
        <f t="shared" si="287"/>
        <v>172.98717948717947</v>
      </c>
      <c r="S4808" s="5">
        <v>1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1</v>
      </c>
      <c r="AA4808" s="5">
        <v>0</v>
      </c>
      <c r="AB4808" s="5">
        <v>0</v>
      </c>
      <c r="AC4808" s="5">
        <v>1</v>
      </c>
      <c r="AD4808" s="5">
        <v>0</v>
      </c>
      <c r="AE4808" s="115">
        <v>10963</v>
      </c>
      <c r="AF4808" s="5">
        <v>0</v>
      </c>
    </row>
    <row r="4809" spans="1:32" x14ac:dyDescent="0.25">
      <c r="A4809" s="2">
        <v>2007</v>
      </c>
      <c r="B4809" s="1" t="s">
        <v>29</v>
      </c>
      <c r="C4809" s="8">
        <v>125</v>
      </c>
      <c r="D4809" s="8">
        <v>9470</v>
      </c>
      <c r="E4809" s="8">
        <f t="shared" si="289"/>
        <v>6313.333333333333</v>
      </c>
      <c r="F4809" s="8">
        <v>2780</v>
      </c>
      <c r="G4809" s="15">
        <v>606</v>
      </c>
      <c r="H4809" s="15">
        <v>289</v>
      </c>
      <c r="I4809" s="15">
        <v>1381</v>
      </c>
      <c r="J4809" s="15">
        <v>0</v>
      </c>
      <c r="K4809" s="15">
        <v>0</v>
      </c>
      <c r="L4809" s="15">
        <v>4813</v>
      </c>
      <c r="M4809" s="15">
        <f t="shared" si="288"/>
        <v>38.503999999999998</v>
      </c>
      <c r="N4809" s="15">
        <v>18</v>
      </c>
      <c r="O4809" s="15">
        <v>1</v>
      </c>
      <c r="P4809" s="15">
        <v>1</v>
      </c>
      <c r="Q4809" s="15">
        <v>28644</v>
      </c>
      <c r="R4809" s="15">
        <f t="shared" si="287"/>
        <v>229.15199999999999</v>
      </c>
      <c r="S4809" s="5">
        <v>1</v>
      </c>
      <c r="T4809" s="5">
        <v>0</v>
      </c>
      <c r="U4809" s="5">
        <v>0</v>
      </c>
      <c r="V4809" s="5">
        <v>0</v>
      </c>
      <c r="W4809" s="5">
        <v>0</v>
      </c>
      <c r="X4809" s="5">
        <v>0</v>
      </c>
      <c r="Y4809" s="5">
        <v>0</v>
      </c>
      <c r="Z4809" s="5">
        <v>1</v>
      </c>
      <c r="AA4809" s="5">
        <v>1</v>
      </c>
      <c r="AB4809" s="5">
        <v>0</v>
      </c>
      <c r="AC4809" s="5">
        <v>1</v>
      </c>
      <c r="AD4809" s="5">
        <v>0</v>
      </c>
      <c r="AE4809" s="115">
        <v>17286</v>
      </c>
      <c r="AF4809" s="5">
        <v>0</v>
      </c>
    </row>
    <row r="4810" spans="1:32" x14ac:dyDescent="0.25">
      <c r="A4810" s="2">
        <v>2007</v>
      </c>
      <c r="B4810" s="1" t="s">
        <v>31</v>
      </c>
      <c r="C4810" s="8">
        <v>98</v>
      </c>
      <c r="D4810" s="8">
        <v>7058</v>
      </c>
      <c r="E4810" s="8">
        <f t="shared" si="289"/>
        <v>6001.700680272108</v>
      </c>
      <c r="F4810" s="8">
        <v>4131</v>
      </c>
      <c r="G4810" s="15">
        <v>351</v>
      </c>
      <c r="H4810" s="15">
        <v>150</v>
      </c>
      <c r="I4810" s="15">
        <v>77</v>
      </c>
      <c r="J4810" s="15">
        <v>0</v>
      </c>
      <c r="K4810" s="15">
        <v>0</v>
      </c>
      <c r="L4810" s="15">
        <v>5625</v>
      </c>
      <c r="M4810" s="15">
        <f t="shared" si="288"/>
        <v>57.397959183673471</v>
      </c>
      <c r="N4810" s="15">
        <v>16</v>
      </c>
      <c r="O4810" s="15">
        <v>5</v>
      </c>
      <c r="P4810" s="15">
        <v>1</v>
      </c>
      <c r="Q4810" s="15">
        <v>36840</v>
      </c>
      <c r="R4810" s="15">
        <f t="shared" si="287"/>
        <v>375.91836734693879</v>
      </c>
      <c r="S4810" s="5">
        <v>1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1</v>
      </c>
      <c r="AA4810" s="5">
        <v>1</v>
      </c>
      <c r="AB4810" s="5">
        <v>0</v>
      </c>
      <c r="AC4810" s="5">
        <v>1</v>
      </c>
      <c r="AD4810" s="5">
        <v>0</v>
      </c>
      <c r="AE4810" s="115">
        <v>25215</v>
      </c>
      <c r="AF4810" s="5">
        <v>0</v>
      </c>
    </row>
    <row r="4811" spans="1:32" x14ac:dyDescent="0.25">
      <c r="A4811" s="2">
        <v>2007</v>
      </c>
      <c r="B4811" s="1" t="s">
        <v>29</v>
      </c>
      <c r="C4811" s="8">
        <v>7</v>
      </c>
      <c r="D4811" s="8">
        <v>237</v>
      </c>
      <c r="E4811" s="8">
        <f t="shared" si="289"/>
        <v>2821.4285714285711</v>
      </c>
      <c r="F4811" s="8">
        <v>152</v>
      </c>
      <c r="G4811" s="15">
        <v>10</v>
      </c>
      <c r="H4811" s="15">
        <v>0</v>
      </c>
      <c r="I4811" s="15">
        <v>0</v>
      </c>
      <c r="J4811" s="15">
        <v>0</v>
      </c>
      <c r="K4811" s="15">
        <v>0</v>
      </c>
      <c r="L4811" s="15">
        <v>150</v>
      </c>
      <c r="M4811" s="15">
        <f t="shared" si="288"/>
        <v>21.428571428571427</v>
      </c>
      <c r="N4811" s="15">
        <v>2</v>
      </c>
      <c r="O4811" s="15">
        <v>0</v>
      </c>
      <c r="P4811" s="15">
        <v>0</v>
      </c>
      <c r="Q4811" s="15">
        <v>20</v>
      </c>
      <c r="R4811" s="15">
        <f t="shared" si="287"/>
        <v>2.8571428571428572</v>
      </c>
      <c r="S4811" s="5">
        <v>1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1</v>
      </c>
      <c r="AA4811" s="5">
        <v>0</v>
      </c>
      <c r="AB4811" s="5">
        <v>0</v>
      </c>
      <c r="AC4811" s="5">
        <v>0</v>
      </c>
      <c r="AD4811" s="5">
        <v>0</v>
      </c>
      <c r="AE4811" s="115">
        <v>416</v>
      </c>
      <c r="AF4811" s="5">
        <v>0</v>
      </c>
    </row>
    <row r="4812" spans="1:32" x14ac:dyDescent="0.25">
      <c r="A4812" s="2">
        <v>2007</v>
      </c>
      <c r="B4812" s="1" t="s">
        <v>29</v>
      </c>
      <c r="C4812" s="8">
        <v>25</v>
      </c>
      <c r="D4812" s="8">
        <v>907</v>
      </c>
      <c r="E4812" s="8">
        <f t="shared" si="289"/>
        <v>3023.3333333333335</v>
      </c>
      <c r="F4812" s="8">
        <v>320</v>
      </c>
      <c r="G4812" s="15">
        <v>0</v>
      </c>
      <c r="H4812" s="15">
        <v>0</v>
      </c>
      <c r="I4812" s="15">
        <v>0</v>
      </c>
      <c r="J4812" s="15">
        <v>0</v>
      </c>
      <c r="K4812" s="15">
        <v>0</v>
      </c>
      <c r="L4812" s="15">
        <v>1115</v>
      </c>
      <c r="M4812" s="15">
        <f t="shared" si="288"/>
        <v>44.6</v>
      </c>
      <c r="N4812" s="15">
        <v>0</v>
      </c>
      <c r="O4812" s="15">
        <v>1</v>
      </c>
      <c r="P4812" s="15">
        <v>0</v>
      </c>
      <c r="Q4812" s="15">
        <v>2613</v>
      </c>
      <c r="R4812" s="15">
        <f t="shared" si="287"/>
        <v>104.52</v>
      </c>
      <c r="S4812" s="5">
        <v>1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0</v>
      </c>
      <c r="AD4812" s="5">
        <v>0</v>
      </c>
      <c r="AE4812" s="115">
        <v>1067</v>
      </c>
      <c r="AF4812" s="5">
        <v>1</v>
      </c>
    </row>
    <row r="4813" spans="1:32" x14ac:dyDescent="0.25">
      <c r="A4813" s="2">
        <v>2007</v>
      </c>
      <c r="B4813" s="1" t="s">
        <v>30</v>
      </c>
      <c r="C4813" s="8">
        <v>48</v>
      </c>
      <c r="D4813" s="8">
        <v>1631</v>
      </c>
      <c r="E4813" s="8">
        <f t="shared" si="289"/>
        <v>2831.5972222222222</v>
      </c>
      <c r="F4813" s="8">
        <v>2304</v>
      </c>
      <c r="G4813" s="15">
        <v>278</v>
      </c>
      <c r="H4813" s="15">
        <v>100</v>
      </c>
      <c r="I4813" s="15">
        <v>0</v>
      </c>
      <c r="J4813" s="15">
        <v>0</v>
      </c>
      <c r="K4813" s="15">
        <v>0</v>
      </c>
      <c r="L4813" s="15">
        <v>959</v>
      </c>
      <c r="M4813" s="15">
        <f t="shared" si="288"/>
        <v>19.979166666666668</v>
      </c>
      <c r="N4813" s="15">
        <v>3</v>
      </c>
      <c r="O4813" s="15">
        <v>0</v>
      </c>
      <c r="P4813" s="15">
        <v>2</v>
      </c>
      <c r="Q4813" s="15">
        <v>14443</v>
      </c>
      <c r="R4813" s="15">
        <f t="shared" si="287"/>
        <v>300.89583333333331</v>
      </c>
      <c r="S4813" s="5">
        <v>1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1</v>
      </c>
      <c r="AA4813" s="5">
        <v>0</v>
      </c>
      <c r="AB4813" s="5">
        <v>0</v>
      </c>
      <c r="AC4813" s="5">
        <v>1</v>
      </c>
      <c r="AD4813" s="5">
        <v>0</v>
      </c>
      <c r="AE4813" s="115">
        <v>2182</v>
      </c>
      <c r="AF4813" s="5">
        <v>0</v>
      </c>
    </row>
    <row r="4814" spans="1:32" x14ac:dyDescent="0.25">
      <c r="A4814" s="2">
        <v>2007</v>
      </c>
      <c r="B4814" s="1" t="s">
        <v>30</v>
      </c>
      <c r="C4814" s="8">
        <v>31</v>
      </c>
      <c r="D4814" s="8">
        <v>582</v>
      </c>
      <c r="E4814" s="8">
        <f t="shared" si="289"/>
        <v>1564.5161290322578</v>
      </c>
      <c r="F4814" s="8">
        <v>2156</v>
      </c>
      <c r="G4814" s="15">
        <v>66</v>
      </c>
      <c r="H4814" s="15">
        <v>29</v>
      </c>
      <c r="I4814" s="15">
        <v>18</v>
      </c>
      <c r="J4814" s="15">
        <v>0</v>
      </c>
      <c r="K4814" s="15">
        <v>0</v>
      </c>
      <c r="L4814" s="15">
        <v>2109</v>
      </c>
      <c r="M4814" s="15">
        <f t="shared" si="288"/>
        <v>68.032258064516128</v>
      </c>
      <c r="N4814" s="15">
        <v>10</v>
      </c>
      <c r="O4814" s="15">
        <v>0</v>
      </c>
      <c r="P4814" s="15">
        <v>0</v>
      </c>
      <c r="Q4814" s="15">
        <v>5580</v>
      </c>
      <c r="R4814" s="15">
        <f t="shared" si="287"/>
        <v>180</v>
      </c>
      <c r="S4814" s="5">
        <v>1</v>
      </c>
      <c r="T4814" s="5">
        <v>0</v>
      </c>
      <c r="U4814" s="5">
        <v>0</v>
      </c>
      <c r="V4814" s="5">
        <v>0</v>
      </c>
      <c r="W4814" s="5">
        <v>0</v>
      </c>
      <c r="X4814" s="5">
        <v>0</v>
      </c>
      <c r="Y4814" s="5">
        <v>0</v>
      </c>
      <c r="Z4814" s="5">
        <v>1</v>
      </c>
      <c r="AA4814" s="5">
        <v>1</v>
      </c>
      <c r="AB4814" s="5">
        <v>0</v>
      </c>
      <c r="AC4814" s="5">
        <v>1</v>
      </c>
      <c r="AD4814" s="5">
        <v>0</v>
      </c>
      <c r="AE4814" s="115">
        <v>2285</v>
      </c>
      <c r="AF4814" s="5">
        <v>0</v>
      </c>
    </row>
    <row r="4815" spans="1:32" x14ac:dyDescent="0.25">
      <c r="A4815" s="2">
        <v>2007</v>
      </c>
      <c r="B4815" s="1" t="s">
        <v>30</v>
      </c>
      <c r="C4815" s="8">
        <v>30</v>
      </c>
      <c r="D4815" s="8">
        <v>841</v>
      </c>
      <c r="E4815" s="8">
        <f t="shared" si="289"/>
        <v>2336.1111111111113</v>
      </c>
      <c r="F4815" s="8">
        <v>900</v>
      </c>
      <c r="G4815" s="15">
        <v>298</v>
      </c>
      <c r="H4815" s="15">
        <v>110</v>
      </c>
      <c r="I4815" s="15">
        <v>0</v>
      </c>
      <c r="J4815" s="15">
        <v>0</v>
      </c>
      <c r="K4815" s="15">
        <v>0</v>
      </c>
      <c r="L4815" s="15">
        <v>3751</v>
      </c>
      <c r="M4815" s="15">
        <f t="shared" si="288"/>
        <v>125.03333333333333</v>
      </c>
      <c r="N4815" s="15">
        <v>9</v>
      </c>
      <c r="O4815" s="15">
        <v>0</v>
      </c>
      <c r="P4815" s="15">
        <v>0</v>
      </c>
      <c r="Q4815" s="15">
        <v>8780</v>
      </c>
      <c r="R4815" s="15">
        <f t="shared" si="287"/>
        <v>292.66666666666669</v>
      </c>
      <c r="S4815" s="5">
        <v>1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1</v>
      </c>
      <c r="AA4815" s="5">
        <v>0</v>
      </c>
      <c r="AB4815" s="5">
        <v>0</v>
      </c>
      <c r="AC4815" s="5">
        <v>1</v>
      </c>
      <c r="AD4815" s="5">
        <v>0</v>
      </c>
      <c r="AE4815" s="115">
        <v>2127</v>
      </c>
      <c r="AF4815" s="5">
        <v>0</v>
      </c>
    </row>
    <row r="4816" spans="1:32" x14ac:dyDescent="0.25">
      <c r="A4816" s="2">
        <v>2007</v>
      </c>
      <c r="B4816" s="1" t="s">
        <v>30</v>
      </c>
      <c r="C4816" s="8">
        <v>41</v>
      </c>
      <c r="D4816" s="8">
        <v>1574</v>
      </c>
      <c r="E4816" s="8">
        <f t="shared" si="289"/>
        <v>3199.186991869919</v>
      </c>
      <c r="F4816" s="8">
        <v>1867</v>
      </c>
      <c r="G4816" s="15">
        <v>249</v>
      </c>
      <c r="H4816" s="15">
        <v>105</v>
      </c>
      <c r="I4816" s="15">
        <v>73</v>
      </c>
      <c r="J4816" s="15">
        <v>0</v>
      </c>
      <c r="K4816" s="15">
        <v>0</v>
      </c>
      <c r="L4816" s="15">
        <v>3531</v>
      </c>
      <c r="M4816" s="15">
        <f t="shared" si="288"/>
        <v>86.121951219512198</v>
      </c>
      <c r="N4816" s="15">
        <v>8</v>
      </c>
      <c r="O4816" s="15">
        <v>3</v>
      </c>
      <c r="P4816" s="15">
        <v>1</v>
      </c>
      <c r="Q4816" s="15">
        <v>15013</v>
      </c>
      <c r="R4816" s="15">
        <f t="shared" si="287"/>
        <v>366.17073170731709</v>
      </c>
      <c r="S4816" s="5">
        <v>1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1</v>
      </c>
      <c r="AA4816" s="5">
        <v>1</v>
      </c>
      <c r="AB4816" s="5">
        <v>0</v>
      </c>
      <c r="AC4816" s="5">
        <v>1</v>
      </c>
      <c r="AD4816" s="5">
        <v>0</v>
      </c>
      <c r="AE4816" s="115">
        <v>2724</v>
      </c>
      <c r="AF4816" s="5">
        <v>1</v>
      </c>
    </row>
    <row r="4817" spans="1:32" x14ac:dyDescent="0.25">
      <c r="A4817" s="2">
        <v>2007</v>
      </c>
      <c r="B4817" s="1" t="s">
        <v>30</v>
      </c>
      <c r="C4817" s="8">
        <v>63</v>
      </c>
      <c r="D4817" s="8">
        <v>2141</v>
      </c>
      <c r="E4817" s="8">
        <f t="shared" si="289"/>
        <v>2832.0105820105819</v>
      </c>
      <c r="F4817" s="8">
        <v>1306</v>
      </c>
      <c r="G4817" s="15">
        <v>410</v>
      </c>
      <c r="H4817" s="15">
        <v>154</v>
      </c>
      <c r="I4817" s="15">
        <v>0</v>
      </c>
      <c r="J4817" s="15">
        <v>0</v>
      </c>
      <c r="K4817" s="15">
        <v>0</v>
      </c>
      <c r="L4817" s="15">
        <v>4131</v>
      </c>
      <c r="M4817" s="15">
        <f t="shared" si="288"/>
        <v>65.571428571428569</v>
      </c>
      <c r="N4817" s="15">
        <v>17</v>
      </c>
      <c r="O4817" s="15">
        <v>3</v>
      </c>
      <c r="P4817" s="15">
        <v>2</v>
      </c>
      <c r="Q4817" s="15">
        <v>23277</v>
      </c>
      <c r="R4817" s="15">
        <f t="shared" si="287"/>
        <v>369.47619047619048</v>
      </c>
      <c r="S4817" s="5">
        <v>1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1</v>
      </c>
      <c r="AA4817" s="5">
        <v>0</v>
      </c>
      <c r="AB4817" s="5">
        <v>0</v>
      </c>
      <c r="AC4817" s="5">
        <v>1</v>
      </c>
      <c r="AD4817" s="5">
        <v>0</v>
      </c>
      <c r="AE4817" s="115">
        <v>4530</v>
      </c>
      <c r="AF4817" s="5">
        <v>0</v>
      </c>
    </row>
    <row r="4818" spans="1:32" x14ac:dyDescent="0.25">
      <c r="A4818" s="2">
        <v>2007</v>
      </c>
      <c r="B4818" s="1" t="s">
        <v>30</v>
      </c>
      <c r="C4818" s="8">
        <v>14</v>
      </c>
      <c r="D4818" s="8">
        <v>593</v>
      </c>
      <c r="E4818" s="8">
        <f t="shared" si="289"/>
        <v>3529.7619047619046</v>
      </c>
      <c r="F4818" s="8">
        <v>411</v>
      </c>
      <c r="G4818" s="15">
        <v>0</v>
      </c>
      <c r="H4818" s="15">
        <v>0</v>
      </c>
      <c r="I4818" s="15">
        <v>0</v>
      </c>
      <c r="J4818" s="15">
        <v>0</v>
      </c>
      <c r="K4818" s="15">
        <v>0</v>
      </c>
      <c r="L4818" s="15">
        <v>896</v>
      </c>
      <c r="M4818" s="15">
        <f t="shared" si="288"/>
        <v>64</v>
      </c>
      <c r="N4818" s="15">
        <v>5</v>
      </c>
      <c r="O4818" s="15">
        <v>1</v>
      </c>
      <c r="P4818" s="15">
        <v>0</v>
      </c>
      <c r="Q4818" s="15">
        <v>4962</v>
      </c>
      <c r="R4818" s="15">
        <f t="shared" ref="R4818:R4881" si="290">IF(C4818&gt;0,Q4818/C4818,0)</f>
        <v>354.42857142857144</v>
      </c>
      <c r="S4818" s="5">
        <v>0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0</v>
      </c>
      <c r="AD4818" s="5">
        <v>0</v>
      </c>
      <c r="AE4818" s="115">
        <v>597</v>
      </c>
      <c r="AF4818" s="5">
        <v>1</v>
      </c>
    </row>
    <row r="4819" spans="1:32" x14ac:dyDescent="0.25">
      <c r="A4819" s="2">
        <v>2007</v>
      </c>
      <c r="B4819" s="1" t="s">
        <v>30</v>
      </c>
      <c r="C4819" s="8">
        <v>14</v>
      </c>
      <c r="D4819" s="8">
        <v>216</v>
      </c>
      <c r="E4819" s="8">
        <f t="shared" si="289"/>
        <v>1285.7142857142858</v>
      </c>
      <c r="F4819" s="8">
        <v>498</v>
      </c>
      <c r="G4819" s="15">
        <v>9</v>
      </c>
      <c r="H4819" s="15">
        <v>9</v>
      </c>
      <c r="I4819" s="15">
        <v>0</v>
      </c>
      <c r="J4819" s="15">
        <v>0</v>
      </c>
      <c r="K4819" s="15">
        <v>0</v>
      </c>
      <c r="L4819" s="15">
        <v>1724</v>
      </c>
      <c r="M4819" s="15">
        <f t="shared" si="288"/>
        <v>123.14285714285714</v>
      </c>
      <c r="N4819" s="15">
        <v>6</v>
      </c>
      <c r="O4819" s="15">
        <v>1</v>
      </c>
      <c r="P4819" s="15">
        <v>0</v>
      </c>
      <c r="Q4819" s="15">
        <v>4391</v>
      </c>
      <c r="R4819" s="15">
        <f t="shared" si="290"/>
        <v>313.64285714285717</v>
      </c>
      <c r="S4819" s="5">
        <v>1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1</v>
      </c>
      <c r="AA4819" s="5">
        <v>0</v>
      </c>
      <c r="AB4819" s="5">
        <v>0</v>
      </c>
      <c r="AC4819" s="5">
        <v>1</v>
      </c>
      <c r="AD4819" s="5">
        <v>0</v>
      </c>
      <c r="AE4819" s="115">
        <v>531</v>
      </c>
      <c r="AF4819" s="5">
        <v>0</v>
      </c>
    </row>
    <row r="4820" spans="1:32" x14ac:dyDescent="0.25">
      <c r="A4820" s="2">
        <v>2007</v>
      </c>
      <c r="B4820" s="1" t="s">
        <v>30</v>
      </c>
      <c r="C4820" s="8">
        <v>22</v>
      </c>
      <c r="D4820" s="8">
        <v>626</v>
      </c>
      <c r="E4820" s="8">
        <f t="shared" si="289"/>
        <v>2371.212121212121</v>
      </c>
      <c r="F4820" s="8">
        <v>989</v>
      </c>
      <c r="G4820" s="15">
        <v>124</v>
      </c>
      <c r="H4820" s="15">
        <v>70</v>
      </c>
      <c r="I4820" s="15">
        <v>0</v>
      </c>
      <c r="J4820" s="15">
        <v>0</v>
      </c>
      <c r="K4820" s="15">
        <v>0</v>
      </c>
      <c r="L4820" s="15">
        <v>1340</v>
      </c>
      <c r="M4820" s="15">
        <f t="shared" si="288"/>
        <v>60.909090909090907</v>
      </c>
      <c r="N4820" s="15">
        <v>8</v>
      </c>
      <c r="O4820" s="15">
        <v>2</v>
      </c>
      <c r="P4820" s="15">
        <v>1</v>
      </c>
      <c r="Q4820" s="15">
        <v>1292</v>
      </c>
      <c r="R4820" s="15">
        <f t="shared" si="290"/>
        <v>58.727272727272727</v>
      </c>
      <c r="S4820" s="5">
        <v>1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1</v>
      </c>
      <c r="AA4820" s="5">
        <v>0</v>
      </c>
      <c r="AB4820" s="5">
        <v>0</v>
      </c>
      <c r="AC4820" s="5">
        <v>1</v>
      </c>
      <c r="AD4820" s="5">
        <v>0</v>
      </c>
      <c r="AE4820" s="115">
        <v>1485</v>
      </c>
      <c r="AF4820" s="5">
        <v>0</v>
      </c>
    </row>
    <row r="4821" spans="1:32" x14ac:dyDescent="0.25">
      <c r="A4821" s="2">
        <v>2007</v>
      </c>
      <c r="B4821" s="1" t="s">
        <v>29</v>
      </c>
      <c r="C4821" s="8">
        <v>5</v>
      </c>
      <c r="D4821" s="8">
        <v>104</v>
      </c>
      <c r="E4821" s="8">
        <f t="shared" si="289"/>
        <v>1733.3333333333333</v>
      </c>
      <c r="F4821" s="8">
        <v>138</v>
      </c>
      <c r="G4821" s="15">
        <v>26</v>
      </c>
      <c r="H4821" s="15">
        <v>10</v>
      </c>
      <c r="I4821" s="15">
        <v>35</v>
      </c>
      <c r="J4821" s="15">
        <v>0</v>
      </c>
      <c r="K4821" s="15">
        <v>0</v>
      </c>
      <c r="L4821" s="15">
        <v>725</v>
      </c>
      <c r="M4821" s="15">
        <f t="shared" si="288"/>
        <v>145</v>
      </c>
      <c r="N4821" s="15">
        <v>2</v>
      </c>
      <c r="O4821" s="15">
        <v>1</v>
      </c>
      <c r="P4821" s="15">
        <v>0</v>
      </c>
      <c r="Q4821" s="15">
        <v>445</v>
      </c>
      <c r="R4821" s="15">
        <f t="shared" si="290"/>
        <v>89</v>
      </c>
      <c r="S4821" s="5">
        <v>1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1</v>
      </c>
      <c r="AA4821" s="5">
        <v>1</v>
      </c>
      <c r="AB4821" s="5">
        <v>0</v>
      </c>
      <c r="AC4821" s="5">
        <v>1</v>
      </c>
      <c r="AD4821" s="5">
        <v>0</v>
      </c>
      <c r="AE4821" s="115">
        <v>378</v>
      </c>
      <c r="AF4821" s="5">
        <v>0</v>
      </c>
    </row>
    <row r="4822" spans="1:32" x14ac:dyDescent="0.25">
      <c r="A4822" s="2">
        <v>2007</v>
      </c>
      <c r="B4822" s="1" t="s">
        <v>34</v>
      </c>
      <c r="C4822" s="8">
        <v>18</v>
      </c>
      <c r="D4822" s="8">
        <v>495</v>
      </c>
      <c r="E4822" s="8">
        <f t="shared" si="289"/>
        <v>2291.6666666666665</v>
      </c>
      <c r="F4822" s="8">
        <v>3485</v>
      </c>
      <c r="G4822" s="15">
        <v>106</v>
      </c>
      <c r="H4822" s="15">
        <v>50</v>
      </c>
      <c r="I4822" s="15">
        <v>0</v>
      </c>
      <c r="J4822" s="15">
        <v>0</v>
      </c>
      <c r="K4822" s="15">
        <v>0</v>
      </c>
      <c r="L4822" s="15">
        <v>884</v>
      </c>
      <c r="M4822" s="15">
        <f t="shared" si="288"/>
        <v>49.111111111111114</v>
      </c>
      <c r="N4822" s="15">
        <v>6</v>
      </c>
      <c r="O4822" s="15">
        <v>1</v>
      </c>
      <c r="P4822" s="15">
        <v>0</v>
      </c>
      <c r="Q4822" s="15">
        <v>26775</v>
      </c>
      <c r="R4822" s="15">
        <f t="shared" si="290"/>
        <v>1487.5</v>
      </c>
      <c r="S4822" s="5">
        <v>1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1</v>
      </c>
      <c r="AA4822" s="5">
        <v>0</v>
      </c>
      <c r="AB4822" s="5">
        <v>0</v>
      </c>
      <c r="AC4822" s="5">
        <v>1</v>
      </c>
      <c r="AD4822" s="5">
        <v>0</v>
      </c>
      <c r="AE4822" s="115">
        <v>1619</v>
      </c>
      <c r="AF4822" s="5">
        <v>0</v>
      </c>
    </row>
    <row r="4823" spans="1:32" x14ac:dyDescent="0.25">
      <c r="A4823" s="2">
        <v>2007</v>
      </c>
      <c r="B4823" s="1" t="s">
        <v>30</v>
      </c>
      <c r="C4823" s="8">
        <v>17</v>
      </c>
      <c r="D4823" s="8">
        <v>579</v>
      </c>
      <c r="E4823" s="8">
        <f t="shared" si="289"/>
        <v>2838.2352941176473</v>
      </c>
      <c r="F4823" s="8">
        <v>416</v>
      </c>
      <c r="G4823" s="15">
        <v>143</v>
      </c>
      <c r="H4823" s="15">
        <v>96</v>
      </c>
      <c r="I4823" s="15">
        <v>0</v>
      </c>
      <c r="J4823" s="15">
        <v>0</v>
      </c>
      <c r="K4823" s="15">
        <v>0</v>
      </c>
      <c r="L4823" s="15">
        <v>1250</v>
      </c>
      <c r="M4823" s="15">
        <f t="shared" si="288"/>
        <v>73.529411764705884</v>
      </c>
      <c r="N4823" s="15">
        <v>4</v>
      </c>
      <c r="O4823" s="15">
        <v>0</v>
      </c>
      <c r="P4823" s="15">
        <v>0</v>
      </c>
      <c r="Q4823" s="15">
        <v>11218</v>
      </c>
      <c r="R4823" s="15">
        <f t="shared" si="290"/>
        <v>659.88235294117646</v>
      </c>
      <c r="S4823" s="5">
        <v>0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1</v>
      </c>
      <c r="AA4823" s="5">
        <v>0</v>
      </c>
      <c r="AB4823" s="5">
        <v>0</v>
      </c>
      <c r="AC4823" s="5">
        <v>1</v>
      </c>
      <c r="AD4823" s="5">
        <v>0</v>
      </c>
      <c r="AE4823" s="115">
        <v>1319</v>
      </c>
      <c r="AF4823" s="5">
        <v>0</v>
      </c>
    </row>
    <row r="4824" spans="1:32" x14ac:dyDescent="0.25">
      <c r="A4824" s="2">
        <v>2007</v>
      </c>
      <c r="B4824" s="1" t="s">
        <v>34</v>
      </c>
      <c r="C4824" s="8">
        <v>88</v>
      </c>
      <c r="D4824" s="8">
        <v>4798</v>
      </c>
      <c r="E4824" s="8">
        <f t="shared" si="289"/>
        <v>4543.560606060606</v>
      </c>
      <c r="F4824" s="8">
        <v>5569</v>
      </c>
      <c r="G4824" s="15">
        <v>1518</v>
      </c>
      <c r="H4824" s="15">
        <v>250</v>
      </c>
      <c r="I4824" s="15">
        <v>0</v>
      </c>
      <c r="J4824" s="15">
        <v>0</v>
      </c>
      <c r="K4824" s="15">
        <v>0</v>
      </c>
      <c r="L4824" s="15">
        <v>3677</v>
      </c>
      <c r="M4824" s="15">
        <f t="shared" si="288"/>
        <v>41.784090909090907</v>
      </c>
      <c r="N4824" s="15">
        <v>9</v>
      </c>
      <c r="O4824" s="15">
        <v>7</v>
      </c>
      <c r="P4824" s="15">
        <v>2</v>
      </c>
      <c r="Q4824" s="15">
        <v>47581</v>
      </c>
      <c r="R4824" s="15">
        <f t="shared" si="290"/>
        <v>540.69318181818187</v>
      </c>
      <c r="S4824" s="5">
        <v>1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1</v>
      </c>
      <c r="AA4824" s="5">
        <v>0</v>
      </c>
      <c r="AB4824" s="5">
        <v>0</v>
      </c>
      <c r="AC4824" s="5">
        <v>1</v>
      </c>
      <c r="AD4824" s="5">
        <v>0</v>
      </c>
      <c r="AE4824" s="115">
        <v>9909</v>
      </c>
      <c r="AF4824" s="5">
        <v>1</v>
      </c>
    </row>
    <row r="4825" spans="1:32" x14ac:dyDescent="0.25">
      <c r="A4825" s="2">
        <v>2007</v>
      </c>
      <c r="B4825" s="1" t="s">
        <v>30</v>
      </c>
      <c r="C4825" s="8">
        <v>44</v>
      </c>
      <c r="D4825" s="8">
        <v>1460</v>
      </c>
      <c r="E4825" s="8">
        <f t="shared" si="289"/>
        <v>2765.1515151515146</v>
      </c>
      <c r="F4825" s="8">
        <v>3065</v>
      </c>
      <c r="G4825" s="15">
        <v>364</v>
      </c>
      <c r="H4825" s="15">
        <v>121</v>
      </c>
      <c r="I4825" s="15">
        <v>0</v>
      </c>
      <c r="J4825" s="15">
        <v>0</v>
      </c>
      <c r="K4825" s="15">
        <v>0</v>
      </c>
      <c r="L4825" s="15">
        <v>2050</v>
      </c>
      <c r="M4825" s="15">
        <f t="shared" si="288"/>
        <v>46.590909090909093</v>
      </c>
      <c r="N4825" s="15">
        <v>7</v>
      </c>
      <c r="O4825" s="15">
        <v>3</v>
      </c>
      <c r="P4825" s="15">
        <v>0</v>
      </c>
      <c r="Q4825" s="15">
        <v>31113</v>
      </c>
      <c r="R4825" s="15">
        <f t="shared" si="290"/>
        <v>707.11363636363637</v>
      </c>
      <c r="S4825" s="5">
        <v>1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1</v>
      </c>
      <c r="AA4825" s="5">
        <v>0</v>
      </c>
      <c r="AB4825" s="5">
        <v>0</v>
      </c>
      <c r="AC4825" s="5">
        <v>1</v>
      </c>
      <c r="AD4825" s="5">
        <v>0</v>
      </c>
      <c r="AE4825" s="115">
        <v>3284</v>
      </c>
      <c r="AF4825" s="5">
        <v>0</v>
      </c>
    </row>
    <row r="4826" spans="1:32" x14ac:dyDescent="0.25">
      <c r="A4826" s="2">
        <v>2007</v>
      </c>
      <c r="B4826" s="1" t="s">
        <v>36</v>
      </c>
      <c r="C4826" s="8">
        <v>5</v>
      </c>
      <c r="D4826" s="8">
        <v>150</v>
      </c>
      <c r="E4826" s="8">
        <f t="shared" si="289"/>
        <v>2500</v>
      </c>
      <c r="F4826" s="8">
        <v>28</v>
      </c>
      <c r="G4826" s="15">
        <v>0</v>
      </c>
      <c r="H4826" s="15">
        <v>0</v>
      </c>
      <c r="I4826" s="15">
        <v>0</v>
      </c>
      <c r="J4826" s="15">
        <v>0</v>
      </c>
      <c r="K4826" s="15">
        <v>0</v>
      </c>
      <c r="L4826" s="15">
        <v>170</v>
      </c>
      <c r="M4826" s="15">
        <f t="shared" si="288"/>
        <v>34</v>
      </c>
      <c r="N4826" s="15">
        <v>2</v>
      </c>
      <c r="O4826" s="15">
        <v>0</v>
      </c>
      <c r="P4826" s="15">
        <v>0</v>
      </c>
      <c r="Q4826" s="15">
        <v>8664</v>
      </c>
      <c r="R4826" s="15">
        <f t="shared" si="290"/>
        <v>1732.8</v>
      </c>
      <c r="S4826" s="5">
        <v>0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0</v>
      </c>
      <c r="AD4826" s="5">
        <v>0</v>
      </c>
      <c r="AE4826" s="115">
        <v>319</v>
      </c>
      <c r="AF4826" s="5">
        <v>0</v>
      </c>
    </row>
    <row r="4827" spans="1:32" x14ac:dyDescent="0.25">
      <c r="A4827" s="2">
        <v>2007</v>
      </c>
      <c r="B4827" s="1" t="s">
        <v>31</v>
      </c>
      <c r="C4827" s="9">
        <v>912</v>
      </c>
      <c r="D4827" s="9">
        <v>91112</v>
      </c>
      <c r="E4827" s="8">
        <f t="shared" si="289"/>
        <v>8325.2923976608181</v>
      </c>
      <c r="F4827" s="9">
        <v>0</v>
      </c>
      <c r="G4827" s="16">
        <v>0</v>
      </c>
      <c r="H4827" s="16">
        <v>0</v>
      </c>
      <c r="I4827" s="16">
        <f>14338+86618</f>
        <v>100956</v>
      </c>
      <c r="J4827" s="16">
        <v>0</v>
      </c>
      <c r="K4827" s="16">
        <v>0</v>
      </c>
      <c r="L4827" s="16">
        <v>56177</v>
      </c>
      <c r="M4827" s="15">
        <f t="shared" si="288"/>
        <v>61.597587719298247</v>
      </c>
      <c r="N4827" s="16">
        <f>19+2</f>
        <v>21</v>
      </c>
      <c r="O4827" s="16">
        <v>0</v>
      </c>
      <c r="P4827" s="16">
        <v>0</v>
      </c>
      <c r="Q4827" s="16">
        <v>582431</v>
      </c>
      <c r="R4827" s="15">
        <f t="shared" si="290"/>
        <v>638.63048245614038</v>
      </c>
      <c r="S4827" s="5">
        <v>0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1</v>
      </c>
      <c r="AB4827" s="5">
        <v>0</v>
      </c>
      <c r="AC4827" s="5">
        <v>0</v>
      </c>
      <c r="AD4827" s="5">
        <v>0</v>
      </c>
      <c r="AE4827" s="115">
        <v>746453</v>
      </c>
      <c r="AF4827" s="5">
        <v>0</v>
      </c>
    </row>
    <row r="4828" spans="1:32" x14ac:dyDescent="0.25">
      <c r="A4828" s="2">
        <v>2007</v>
      </c>
      <c r="B4828" s="1" t="s">
        <v>31</v>
      </c>
      <c r="C4828" s="9">
        <v>315</v>
      </c>
      <c r="D4828" s="9">
        <v>35880</v>
      </c>
      <c r="E4828" s="8">
        <f t="shared" si="289"/>
        <v>9492.0634920634911</v>
      </c>
      <c r="F4828" s="9">
        <v>503</v>
      </c>
      <c r="G4828" s="16">
        <v>0</v>
      </c>
      <c r="H4828" s="16">
        <v>0</v>
      </c>
      <c r="I4828" s="16">
        <v>0</v>
      </c>
      <c r="J4828" s="16">
        <v>0</v>
      </c>
      <c r="K4828" s="16">
        <v>0</v>
      </c>
      <c r="L4828" s="16">
        <v>12200</v>
      </c>
      <c r="M4828" s="15">
        <f t="shared" si="288"/>
        <v>38.730158730158728</v>
      </c>
      <c r="N4828" s="16">
        <v>20</v>
      </c>
      <c r="O4828" s="16">
        <v>0</v>
      </c>
      <c r="P4828" s="16">
        <v>0</v>
      </c>
      <c r="Q4828" s="16">
        <v>64842</v>
      </c>
      <c r="R4828" s="15">
        <f t="shared" si="290"/>
        <v>205.84761904761905</v>
      </c>
      <c r="S4828" s="5">
        <v>0</v>
      </c>
      <c r="T4828" s="5">
        <v>0</v>
      </c>
      <c r="U4828" s="5">
        <v>0</v>
      </c>
      <c r="V4828" s="5">
        <v>0</v>
      </c>
      <c r="W4828" s="5">
        <v>1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0</v>
      </c>
      <c r="AD4828" s="5">
        <v>0</v>
      </c>
      <c r="AE4828" s="115">
        <v>87068</v>
      </c>
      <c r="AF4828" s="5">
        <v>0</v>
      </c>
    </row>
    <row r="4829" spans="1:32" x14ac:dyDescent="0.25">
      <c r="A4829" s="2">
        <v>2007</v>
      </c>
      <c r="B4829" s="1" t="s">
        <v>31</v>
      </c>
      <c r="C4829" s="8">
        <v>1657</v>
      </c>
      <c r="D4829" s="8">
        <v>223450</v>
      </c>
      <c r="E4829" s="8">
        <f t="shared" si="289"/>
        <v>11237.678535505935</v>
      </c>
      <c r="F4829" s="8">
        <v>2463</v>
      </c>
      <c r="G4829" s="15">
        <v>876</v>
      </c>
      <c r="H4829" s="15">
        <v>202</v>
      </c>
      <c r="I4829" s="15">
        <v>214</v>
      </c>
      <c r="J4829" s="15">
        <v>1799</v>
      </c>
      <c r="K4829" s="15">
        <v>1102</v>
      </c>
      <c r="L4829" s="15">
        <v>60240</v>
      </c>
      <c r="M4829" s="15">
        <f t="shared" si="288"/>
        <v>36.354858177429087</v>
      </c>
      <c r="N4829" s="15">
        <v>126</v>
      </c>
      <c r="O4829" s="15">
        <v>37</v>
      </c>
      <c r="P4829" s="15">
        <v>3</v>
      </c>
      <c r="Q4829" s="15">
        <v>761142</v>
      </c>
      <c r="R4829" s="15">
        <f t="shared" si="290"/>
        <v>459.34942667471336</v>
      </c>
      <c r="S4829" s="5">
        <v>1</v>
      </c>
      <c r="T4829" s="5">
        <v>1</v>
      </c>
      <c r="U4829" s="5">
        <v>0</v>
      </c>
      <c r="V4829" s="5">
        <v>0</v>
      </c>
      <c r="W4829" s="5">
        <v>0</v>
      </c>
      <c r="X4829" s="5">
        <v>0</v>
      </c>
      <c r="Y4829" s="5">
        <v>0</v>
      </c>
      <c r="Z4829" s="5">
        <v>1</v>
      </c>
      <c r="AA4829" s="5">
        <v>1</v>
      </c>
      <c r="AB4829" s="5">
        <v>1</v>
      </c>
      <c r="AC4829" s="5">
        <v>1</v>
      </c>
      <c r="AD4829" s="5">
        <v>1</v>
      </c>
      <c r="AE4829" s="115">
        <v>813416</v>
      </c>
      <c r="AF4829" s="5">
        <v>1</v>
      </c>
    </row>
    <row r="4830" spans="1:32" x14ac:dyDescent="0.25">
      <c r="A4830" s="2">
        <v>2007</v>
      </c>
      <c r="B4830" s="1" t="s">
        <v>30</v>
      </c>
      <c r="C4830" s="9">
        <v>44</v>
      </c>
      <c r="D4830" s="9">
        <v>2357</v>
      </c>
      <c r="E4830" s="8">
        <f t="shared" si="289"/>
        <v>4464.015151515152</v>
      </c>
      <c r="F4830" s="9">
        <v>2587</v>
      </c>
      <c r="G4830" s="9">
        <v>193</v>
      </c>
      <c r="H4830" s="16">
        <v>60</v>
      </c>
      <c r="I4830" s="16">
        <v>0</v>
      </c>
      <c r="J4830" s="9">
        <v>0</v>
      </c>
      <c r="K4830" s="9">
        <v>0</v>
      </c>
      <c r="L4830" s="9">
        <v>2367</v>
      </c>
      <c r="M4830" s="15">
        <f t="shared" si="288"/>
        <v>53.795454545454547</v>
      </c>
      <c r="N4830" s="9">
        <v>8</v>
      </c>
      <c r="O4830" s="9">
        <v>3</v>
      </c>
      <c r="P4830" s="9">
        <v>1</v>
      </c>
      <c r="Q4830" s="9">
        <v>9103</v>
      </c>
      <c r="R4830" s="15">
        <f t="shared" si="290"/>
        <v>206.88636363636363</v>
      </c>
      <c r="S4830" s="5">
        <v>1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1</v>
      </c>
      <c r="AA4830" s="5">
        <v>0</v>
      </c>
      <c r="AB4830" s="5">
        <v>0</v>
      </c>
      <c r="AC4830" s="5">
        <v>1</v>
      </c>
      <c r="AD4830" s="5">
        <v>0</v>
      </c>
      <c r="AE4830" s="115">
        <v>4238</v>
      </c>
      <c r="AF4830" s="5">
        <v>0</v>
      </c>
    </row>
    <row r="4831" spans="1:32" x14ac:dyDescent="0.25">
      <c r="A4831" s="2">
        <v>2007</v>
      </c>
      <c r="B4831" s="1" t="s">
        <v>35</v>
      </c>
      <c r="C4831" s="9">
        <v>37</v>
      </c>
      <c r="D4831" s="9">
        <v>1043</v>
      </c>
      <c r="E4831" s="8">
        <f t="shared" si="289"/>
        <v>2349.099099099099</v>
      </c>
      <c r="F4831" s="9">
        <v>1693</v>
      </c>
      <c r="G4831" s="9">
        <v>209</v>
      </c>
      <c r="H4831" s="16">
        <v>106</v>
      </c>
      <c r="I4831" s="16">
        <v>0</v>
      </c>
      <c r="J4831" s="9">
        <v>0</v>
      </c>
      <c r="K4831" s="9">
        <v>0</v>
      </c>
      <c r="L4831" s="9">
        <v>2219</v>
      </c>
      <c r="M4831" s="15">
        <f t="shared" si="288"/>
        <v>59.972972972972975</v>
      </c>
      <c r="N4831" s="9">
        <v>7</v>
      </c>
      <c r="O4831" s="9">
        <v>2</v>
      </c>
      <c r="P4831" s="9">
        <v>2</v>
      </c>
      <c r="Q4831" s="9">
        <v>8764</v>
      </c>
      <c r="R4831" s="15">
        <f t="shared" si="290"/>
        <v>236.86486486486487</v>
      </c>
      <c r="S4831" s="5">
        <v>1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1</v>
      </c>
      <c r="AA4831" s="5">
        <v>0</v>
      </c>
      <c r="AB4831" s="5">
        <v>0</v>
      </c>
      <c r="AC4831" s="5">
        <v>1</v>
      </c>
      <c r="AD4831" s="5">
        <v>0</v>
      </c>
      <c r="AE4831" s="115">
        <v>7236</v>
      </c>
      <c r="AF4831" s="5">
        <v>0</v>
      </c>
    </row>
    <row r="4832" spans="1:32" x14ac:dyDescent="0.25">
      <c r="A4832" s="2">
        <v>2007</v>
      </c>
      <c r="B4832" s="1" t="s">
        <v>30</v>
      </c>
      <c r="C4832" s="9">
        <v>45</v>
      </c>
      <c r="D4832" s="9">
        <v>1420</v>
      </c>
      <c r="E4832" s="8">
        <f t="shared" si="289"/>
        <v>2629.62962962963</v>
      </c>
      <c r="F4832" s="9">
        <v>3369</v>
      </c>
      <c r="G4832" s="9">
        <v>237</v>
      </c>
      <c r="H4832" s="16">
        <v>98</v>
      </c>
      <c r="I4832" s="16">
        <v>0</v>
      </c>
      <c r="J4832" s="9">
        <v>0</v>
      </c>
      <c r="K4832" s="9">
        <v>0</v>
      </c>
      <c r="L4832" s="9">
        <v>2978</v>
      </c>
      <c r="M4832" s="15">
        <f t="shared" si="288"/>
        <v>66.177777777777777</v>
      </c>
      <c r="N4832" s="9">
        <v>7</v>
      </c>
      <c r="O4832" s="9">
        <v>3</v>
      </c>
      <c r="P4832" s="9">
        <v>1</v>
      </c>
      <c r="Q4832" s="9">
        <v>17874</v>
      </c>
      <c r="R4832" s="15">
        <f t="shared" si="290"/>
        <v>397.2</v>
      </c>
      <c r="S4832" s="5">
        <v>1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1</v>
      </c>
      <c r="AA4832" s="5">
        <v>0</v>
      </c>
      <c r="AB4832" s="5">
        <v>0</v>
      </c>
      <c r="AC4832" s="5">
        <v>1</v>
      </c>
      <c r="AD4832" s="5">
        <v>0</v>
      </c>
      <c r="AE4832" s="115">
        <v>4251</v>
      </c>
      <c r="AF4832" s="5">
        <v>0</v>
      </c>
    </row>
    <row r="4833" spans="1:32" x14ac:dyDescent="0.25">
      <c r="A4833" s="2">
        <v>2007</v>
      </c>
      <c r="B4833" s="1" t="s">
        <v>30</v>
      </c>
      <c r="C4833" s="9">
        <v>25</v>
      </c>
      <c r="D4833" s="9">
        <v>311</v>
      </c>
      <c r="E4833" s="8">
        <f t="shared" si="289"/>
        <v>1036.6666666666667</v>
      </c>
      <c r="F4833" s="9">
        <v>1243</v>
      </c>
      <c r="G4833" s="9">
        <v>30</v>
      </c>
      <c r="H4833" s="16">
        <v>16</v>
      </c>
      <c r="I4833" s="16">
        <v>0</v>
      </c>
      <c r="J4833" s="9">
        <v>0</v>
      </c>
      <c r="K4833" s="9">
        <v>0</v>
      </c>
      <c r="L4833" s="9">
        <v>3200</v>
      </c>
      <c r="M4833" s="15">
        <f t="shared" si="288"/>
        <v>128</v>
      </c>
      <c r="N4833" s="9">
        <v>9</v>
      </c>
      <c r="O4833" s="9">
        <v>2</v>
      </c>
      <c r="P4833" s="9">
        <v>0</v>
      </c>
      <c r="Q4833" s="9">
        <v>2019</v>
      </c>
      <c r="R4833" s="15">
        <f t="shared" si="290"/>
        <v>80.760000000000005</v>
      </c>
      <c r="S4833" s="5">
        <v>1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1</v>
      </c>
      <c r="AA4833" s="5">
        <v>0</v>
      </c>
      <c r="AB4833" s="5">
        <v>0</v>
      </c>
      <c r="AC4833" s="5">
        <v>1</v>
      </c>
      <c r="AD4833" s="5">
        <v>0</v>
      </c>
      <c r="AE4833" s="115">
        <v>404</v>
      </c>
      <c r="AF4833" s="5">
        <v>0</v>
      </c>
    </row>
    <row r="4834" spans="1:32" x14ac:dyDescent="0.25">
      <c r="A4834" s="2">
        <v>2007</v>
      </c>
      <c r="B4834" s="1" t="s">
        <v>35</v>
      </c>
      <c r="C4834" s="9">
        <v>56</v>
      </c>
      <c r="D4834" s="9">
        <v>2375</v>
      </c>
      <c r="E4834" s="8">
        <f t="shared" si="289"/>
        <v>3534.2261904761904</v>
      </c>
      <c r="F4834" s="9">
        <v>2502</v>
      </c>
      <c r="G4834" s="9">
        <v>367</v>
      </c>
      <c r="H4834" s="16">
        <v>160</v>
      </c>
      <c r="I4834" s="16">
        <v>0</v>
      </c>
      <c r="J4834" s="9">
        <v>0</v>
      </c>
      <c r="K4834" s="9">
        <v>0</v>
      </c>
      <c r="L4834" s="9">
        <v>2456</v>
      </c>
      <c r="M4834" s="15">
        <f t="shared" si="288"/>
        <v>43.857142857142854</v>
      </c>
      <c r="N4834" s="9">
        <v>11</v>
      </c>
      <c r="O4834" s="9">
        <v>3</v>
      </c>
      <c r="P4834" s="9">
        <v>1</v>
      </c>
      <c r="Q4834" s="9">
        <v>12786</v>
      </c>
      <c r="R4834" s="15">
        <f t="shared" si="290"/>
        <v>228.32142857142858</v>
      </c>
      <c r="S4834" s="5">
        <v>1</v>
      </c>
      <c r="T4834" s="5">
        <v>0</v>
      </c>
      <c r="U4834" s="5">
        <v>0</v>
      </c>
      <c r="V4834" s="5">
        <v>0</v>
      </c>
      <c r="W4834" s="5">
        <v>0</v>
      </c>
      <c r="X4834" s="5">
        <v>0</v>
      </c>
      <c r="Y4834" s="5">
        <v>0</v>
      </c>
      <c r="Z4834" s="5">
        <v>1</v>
      </c>
      <c r="AA4834" s="5">
        <v>0</v>
      </c>
      <c r="AB4834" s="5">
        <v>0</v>
      </c>
      <c r="AC4834" s="5">
        <v>1</v>
      </c>
      <c r="AD4834" s="5">
        <v>0</v>
      </c>
      <c r="AE4834" s="115">
        <v>5272</v>
      </c>
      <c r="AF4834" s="5">
        <v>0</v>
      </c>
    </row>
    <row r="4835" spans="1:32" x14ac:dyDescent="0.25">
      <c r="A4835" s="2">
        <v>2007</v>
      </c>
      <c r="B4835" s="1" t="s">
        <v>31</v>
      </c>
      <c r="C4835" s="16">
        <v>158</v>
      </c>
      <c r="D4835" s="16">
        <v>11259</v>
      </c>
      <c r="E4835" s="8">
        <f t="shared" si="289"/>
        <v>5938.2911392405067</v>
      </c>
      <c r="F4835" s="16">
        <v>3194</v>
      </c>
      <c r="G4835" s="16">
        <v>1098</v>
      </c>
      <c r="H4835" s="16">
        <v>420</v>
      </c>
      <c r="I4835" s="16">
        <v>0</v>
      </c>
      <c r="J4835" s="16">
        <v>0</v>
      </c>
      <c r="K4835" s="16">
        <v>0</v>
      </c>
      <c r="L4835" s="16">
        <v>7323</v>
      </c>
      <c r="M4835" s="15">
        <f t="shared" si="288"/>
        <v>46.348101265822784</v>
      </c>
      <c r="N4835" s="16">
        <v>18</v>
      </c>
      <c r="O4835" s="16">
        <v>5</v>
      </c>
      <c r="P4835" s="16">
        <v>5</v>
      </c>
      <c r="Q4835" s="16">
        <v>62248</v>
      </c>
      <c r="R4835" s="15">
        <f t="shared" si="290"/>
        <v>393.97468354430379</v>
      </c>
      <c r="S4835" s="5">
        <v>1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1</v>
      </c>
      <c r="AA4835" s="5">
        <v>0</v>
      </c>
      <c r="AB4835" s="5">
        <v>0</v>
      </c>
      <c r="AC4835" s="5">
        <v>1</v>
      </c>
      <c r="AD4835" s="5">
        <v>0</v>
      </c>
      <c r="AE4835" s="115">
        <v>44951</v>
      </c>
      <c r="AF4835" s="5">
        <v>1</v>
      </c>
    </row>
    <row r="4836" spans="1:32" x14ac:dyDescent="0.25">
      <c r="A4836" s="2">
        <v>2007</v>
      </c>
      <c r="B4836" s="1" t="s">
        <v>35</v>
      </c>
      <c r="C4836" s="9">
        <v>14</v>
      </c>
      <c r="D4836" s="9">
        <v>383</v>
      </c>
      <c r="E4836" s="8">
        <f t="shared" si="289"/>
        <v>2279.761904761905</v>
      </c>
      <c r="F4836" s="9">
        <v>1777</v>
      </c>
      <c r="G4836" s="9">
        <v>0</v>
      </c>
      <c r="H4836" s="16">
        <v>0</v>
      </c>
      <c r="I4836" s="16">
        <v>0</v>
      </c>
      <c r="J4836" s="9">
        <v>0</v>
      </c>
      <c r="K4836" s="9">
        <v>0</v>
      </c>
      <c r="L4836" s="9">
        <v>395</v>
      </c>
      <c r="M4836" s="15">
        <f t="shared" si="288"/>
        <v>28.214285714285715</v>
      </c>
      <c r="N4836" s="9">
        <v>3</v>
      </c>
      <c r="O4836" s="9">
        <v>0</v>
      </c>
      <c r="P4836" s="9">
        <v>0</v>
      </c>
      <c r="Q4836" s="9">
        <v>15945</v>
      </c>
      <c r="R4836" s="15">
        <f t="shared" si="290"/>
        <v>1138.9285714285713</v>
      </c>
      <c r="S4836" s="5">
        <v>1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0</v>
      </c>
      <c r="AD4836" s="5">
        <v>0</v>
      </c>
      <c r="AE4836" s="115">
        <v>1592</v>
      </c>
      <c r="AF4836" s="5">
        <v>0</v>
      </c>
    </row>
    <row r="4837" spans="1:32" x14ac:dyDescent="0.25">
      <c r="A4837" s="2">
        <v>2007</v>
      </c>
      <c r="B4837" s="1" t="s">
        <v>30</v>
      </c>
      <c r="C4837" s="9">
        <v>46</v>
      </c>
      <c r="D4837" s="9">
        <v>1259</v>
      </c>
      <c r="E4837" s="8">
        <f t="shared" si="289"/>
        <v>2280.7971014492755</v>
      </c>
      <c r="F4837" s="9">
        <v>2387</v>
      </c>
      <c r="G4837" s="9">
        <v>744</v>
      </c>
      <c r="H4837" s="16">
        <v>255</v>
      </c>
      <c r="I4837" s="16">
        <v>454</v>
      </c>
      <c r="J4837" s="9">
        <v>0</v>
      </c>
      <c r="K4837" s="9">
        <v>0</v>
      </c>
      <c r="L4837" s="9">
        <v>2284</v>
      </c>
      <c r="M4837" s="15">
        <f t="shared" si="288"/>
        <v>49.652173913043477</v>
      </c>
      <c r="N4837" s="9">
        <v>10</v>
      </c>
      <c r="O4837" s="9">
        <v>2</v>
      </c>
      <c r="P4837" s="9">
        <v>2</v>
      </c>
      <c r="Q4837" s="9">
        <v>18297</v>
      </c>
      <c r="R4837" s="15">
        <f t="shared" si="290"/>
        <v>397.76086956521738</v>
      </c>
      <c r="S4837" s="5">
        <v>1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1</v>
      </c>
      <c r="AA4837" s="5">
        <v>1</v>
      </c>
      <c r="AB4837" s="5">
        <v>0</v>
      </c>
      <c r="AC4837" s="5">
        <v>1</v>
      </c>
      <c r="AD4837" s="5">
        <v>0</v>
      </c>
      <c r="AE4837" s="115">
        <v>7008</v>
      </c>
      <c r="AF4837" s="5">
        <v>0</v>
      </c>
    </row>
    <row r="4838" spans="1:32" x14ac:dyDescent="0.25">
      <c r="A4838" s="2">
        <v>2007</v>
      </c>
      <c r="B4838" s="1" t="s">
        <v>35</v>
      </c>
      <c r="C4838" s="9">
        <v>71</v>
      </c>
      <c r="D4838" s="9">
        <v>2668</v>
      </c>
      <c r="E4838" s="8">
        <f t="shared" si="289"/>
        <v>3131.4553990610329</v>
      </c>
      <c r="F4838" s="9">
        <v>2229</v>
      </c>
      <c r="G4838" s="9">
        <v>517</v>
      </c>
      <c r="H4838" s="16">
        <v>270</v>
      </c>
      <c r="I4838" s="16">
        <v>0</v>
      </c>
      <c r="J4838" s="9">
        <v>0</v>
      </c>
      <c r="K4838" s="9">
        <v>0</v>
      </c>
      <c r="L4838" s="9">
        <v>4281</v>
      </c>
      <c r="M4838" s="15">
        <f t="shared" si="288"/>
        <v>60.29577464788732</v>
      </c>
      <c r="N4838" s="9">
        <v>17</v>
      </c>
      <c r="O4838" s="9">
        <v>6</v>
      </c>
      <c r="P4838" s="9">
        <v>3</v>
      </c>
      <c r="Q4838" s="9">
        <v>24061</v>
      </c>
      <c r="R4838" s="15">
        <f t="shared" si="290"/>
        <v>338.88732394366195</v>
      </c>
      <c r="S4838" s="5">
        <v>1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1</v>
      </c>
      <c r="AA4838" s="5">
        <v>0</v>
      </c>
      <c r="AB4838" s="5">
        <v>0</v>
      </c>
      <c r="AC4838" s="5">
        <v>1</v>
      </c>
      <c r="AD4838" s="5">
        <v>0</v>
      </c>
      <c r="AE4838" s="115">
        <v>9389</v>
      </c>
      <c r="AF4838" s="5">
        <v>1</v>
      </c>
    </row>
    <row r="4839" spans="1:32" x14ac:dyDescent="0.25">
      <c r="A4839" s="2">
        <v>2007</v>
      </c>
      <c r="B4839" s="1" t="s">
        <v>29</v>
      </c>
      <c r="C4839" s="9">
        <v>62</v>
      </c>
      <c r="D4839" s="9">
        <v>2337</v>
      </c>
      <c r="E4839" s="8">
        <f t="shared" si="289"/>
        <v>3141.1290322580644</v>
      </c>
      <c r="F4839" s="9">
        <v>2480</v>
      </c>
      <c r="G4839" s="9">
        <v>277</v>
      </c>
      <c r="H4839" s="16">
        <v>125</v>
      </c>
      <c r="I4839" s="16">
        <v>0</v>
      </c>
      <c r="J4839" s="9">
        <v>0</v>
      </c>
      <c r="K4839" s="9">
        <v>0</v>
      </c>
      <c r="L4839" s="9">
        <v>2767</v>
      </c>
      <c r="M4839" s="15">
        <f t="shared" si="288"/>
        <v>44.62903225806452</v>
      </c>
      <c r="N4839" s="9">
        <v>9</v>
      </c>
      <c r="O4839" s="9">
        <v>1</v>
      </c>
      <c r="P4839" s="9">
        <v>1</v>
      </c>
      <c r="Q4839" s="9">
        <v>9758</v>
      </c>
      <c r="R4839" s="15">
        <f t="shared" si="290"/>
        <v>157.38709677419354</v>
      </c>
      <c r="S4839" s="5">
        <v>1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1</v>
      </c>
      <c r="AA4839" s="5">
        <v>0</v>
      </c>
      <c r="AB4839" s="5">
        <v>0</v>
      </c>
      <c r="AC4839" s="5">
        <v>1</v>
      </c>
      <c r="AD4839" s="5">
        <v>0</v>
      </c>
      <c r="AE4839" s="115">
        <v>8262</v>
      </c>
      <c r="AF4839" s="5">
        <v>1</v>
      </c>
    </row>
    <row r="4840" spans="1:32" x14ac:dyDescent="0.25">
      <c r="A4840" s="2">
        <v>2007</v>
      </c>
      <c r="B4840" s="1" t="s">
        <v>29</v>
      </c>
      <c r="C4840" s="9">
        <v>23</v>
      </c>
      <c r="D4840" s="9">
        <v>864</v>
      </c>
      <c r="E4840" s="8">
        <f t="shared" si="289"/>
        <v>3130.434782608696</v>
      </c>
      <c r="F4840" s="9">
        <v>760</v>
      </c>
      <c r="G4840" s="9">
        <v>135</v>
      </c>
      <c r="H4840" s="16">
        <v>80</v>
      </c>
      <c r="I4840" s="16">
        <v>0</v>
      </c>
      <c r="J4840" s="9">
        <v>0</v>
      </c>
      <c r="K4840" s="9">
        <v>0</v>
      </c>
      <c r="L4840" s="9">
        <v>487</v>
      </c>
      <c r="M4840" s="15">
        <f t="shared" si="288"/>
        <v>21.173913043478262</v>
      </c>
      <c r="N4840" s="9">
        <v>2</v>
      </c>
      <c r="O4840" s="9">
        <v>0</v>
      </c>
      <c r="P4840" s="9">
        <v>0</v>
      </c>
      <c r="Q4840" s="9">
        <v>1714</v>
      </c>
      <c r="R4840" s="15">
        <f t="shared" si="290"/>
        <v>74.521739130434781</v>
      </c>
      <c r="S4840" s="5">
        <v>1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1</v>
      </c>
      <c r="AA4840" s="5">
        <v>0</v>
      </c>
      <c r="AB4840" s="5">
        <v>0</v>
      </c>
      <c r="AC4840" s="5">
        <v>1</v>
      </c>
      <c r="AD4840" s="5">
        <v>0</v>
      </c>
      <c r="AE4840" s="115">
        <v>2672</v>
      </c>
      <c r="AF4840" s="5">
        <v>0</v>
      </c>
    </row>
    <row r="4841" spans="1:32" x14ac:dyDescent="0.25">
      <c r="A4841" s="2">
        <v>2007</v>
      </c>
      <c r="B4841" s="1" t="s">
        <v>29</v>
      </c>
      <c r="C4841" s="9">
        <v>6</v>
      </c>
      <c r="D4841" s="9">
        <v>122</v>
      </c>
      <c r="E4841" s="8">
        <f t="shared" si="289"/>
        <v>1694.4444444444443</v>
      </c>
      <c r="F4841" s="9">
        <v>532</v>
      </c>
      <c r="G4841" s="9">
        <v>62</v>
      </c>
      <c r="H4841" s="16">
        <v>25</v>
      </c>
      <c r="I4841" s="16">
        <v>0</v>
      </c>
      <c r="J4841" s="9">
        <v>0</v>
      </c>
      <c r="K4841" s="9">
        <v>0</v>
      </c>
      <c r="L4841" s="9">
        <v>82</v>
      </c>
      <c r="M4841" s="15">
        <f t="shared" si="288"/>
        <v>13.666666666666666</v>
      </c>
      <c r="N4841" s="9">
        <v>1</v>
      </c>
      <c r="O4841" s="9">
        <v>0</v>
      </c>
      <c r="P4841" s="9">
        <v>0</v>
      </c>
      <c r="Q4841" s="9">
        <v>500</v>
      </c>
      <c r="R4841" s="15">
        <f t="shared" si="290"/>
        <v>83.333333333333329</v>
      </c>
      <c r="S4841" s="5">
        <v>1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1</v>
      </c>
      <c r="AA4841" s="5">
        <v>0</v>
      </c>
      <c r="AB4841" s="5">
        <v>0</v>
      </c>
      <c r="AC4841" s="5">
        <v>1</v>
      </c>
      <c r="AD4841" s="5">
        <v>0</v>
      </c>
      <c r="AE4841" s="115">
        <v>623</v>
      </c>
      <c r="AF4841" s="5">
        <v>1</v>
      </c>
    </row>
    <row r="4842" spans="1:32" x14ac:dyDescent="0.25">
      <c r="A4842" s="2">
        <v>2007</v>
      </c>
      <c r="B4842" s="1" t="s">
        <v>29</v>
      </c>
      <c r="C4842" s="9">
        <v>40</v>
      </c>
      <c r="D4842" s="9">
        <v>1156</v>
      </c>
      <c r="E4842" s="8">
        <f t="shared" si="289"/>
        <v>2408.3333333333335</v>
      </c>
      <c r="F4842" s="9">
        <v>0</v>
      </c>
      <c r="G4842" s="9">
        <v>158</v>
      </c>
      <c r="H4842" s="16">
        <v>89</v>
      </c>
      <c r="I4842" s="16">
        <v>0</v>
      </c>
      <c r="J4842" s="9">
        <v>0</v>
      </c>
      <c r="K4842" s="9">
        <v>0</v>
      </c>
      <c r="L4842" s="9">
        <v>220</v>
      </c>
      <c r="M4842" s="15">
        <f t="shared" si="288"/>
        <v>5.5</v>
      </c>
      <c r="N4842" s="9">
        <v>6</v>
      </c>
      <c r="O4842" s="9">
        <v>1</v>
      </c>
      <c r="P4842" s="9">
        <v>0</v>
      </c>
      <c r="Q4842" s="9">
        <v>2132</v>
      </c>
      <c r="R4842" s="15">
        <f t="shared" si="290"/>
        <v>53.3</v>
      </c>
      <c r="S4842" s="5">
        <v>1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1</v>
      </c>
      <c r="AA4842" s="5">
        <v>0</v>
      </c>
      <c r="AB4842" s="5">
        <v>0</v>
      </c>
      <c r="AC4842" s="5">
        <v>1</v>
      </c>
      <c r="AD4842" s="5">
        <v>0</v>
      </c>
      <c r="AE4842" s="115">
        <v>2354</v>
      </c>
      <c r="AF4842" s="5">
        <v>0</v>
      </c>
    </row>
    <row r="4843" spans="1:32" x14ac:dyDescent="0.25">
      <c r="A4843" s="2">
        <v>2007</v>
      </c>
      <c r="B4843" s="1" t="s">
        <v>30</v>
      </c>
      <c r="C4843" s="8">
        <v>12</v>
      </c>
      <c r="D4843" s="8">
        <v>232</v>
      </c>
      <c r="E4843" s="8">
        <f t="shared" si="289"/>
        <v>1611.1111111111111</v>
      </c>
      <c r="F4843" s="8">
        <v>2346</v>
      </c>
      <c r="G4843" s="15">
        <v>0</v>
      </c>
      <c r="H4843" s="15">
        <v>0</v>
      </c>
      <c r="I4843" s="15">
        <v>0</v>
      </c>
      <c r="J4843" s="15">
        <v>0</v>
      </c>
      <c r="K4843" s="15">
        <v>0</v>
      </c>
      <c r="L4843" s="15">
        <v>2610</v>
      </c>
      <c r="M4843" s="15">
        <f t="shared" ref="M4843:M4906" si="291">IF(C4843&gt;0,L4843/C4843,0)</f>
        <v>217.5</v>
      </c>
      <c r="N4843" s="15">
        <v>9</v>
      </c>
      <c r="O4843" s="15">
        <v>3</v>
      </c>
      <c r="P4843" s="15">
        <v>1</v>
      </c>
      <c r="Q4843" s="15">
        <v>2546</v>
      </c>
      <c r="R4843" s="15">
        <f t="shared" si="290"/>
        <v>212.16666666666666</v>
      </c>
      <c r="S4843" s="5">
        <v>1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0</v>
      </c>
      <c r="AD4843" s="5">
        <v>0</v>
      </c>
      <c r="AE4843" s="115">
        <v>308</v>
      </c>
      <c r="AF4843" s="5">
        <v>0</v>
      </c>
    </row>
    <row r="4844" spans="1:32" x14ac:dyDescent="0.25">
      <c r="A4844" s="2">
        <v>2007</v>
      </c>
      <c r="B4844" s="1" t="s">
        <v>30</v>
      </c>
      <c r="C4844" s="8">
        <v>8</v>
      </c>
      <c r="D4844" s="8">
        <v>137</v>
      </c>
      <c r="E4844" s="8">
        <f t="shared" si="289"/>
        <v>1427.0833333333333</v>
      </c>
      <c r="F4844" s="8">
        <v>1722</v>
      </c>
      <c r="G4844" s="15">
        <v>0</v>
      </c>
      <c r="H4844" s="15">
        <v>0</v>
      </c>
      <c r="I4844" s="15">
        <v>10</v>
      </c>
      <c r="J4844" s="15">
        <v>0</v>
      </c>
      <c r="K4844" s="15">
        <v>0</v>
      </c>
      <c r="L4844" s="15">
        <v>855</v>
      </c>
      <c r="M4844" s="15">
        <f t="shared" si="291"/>
        <v>106.875</v>
      </c>
      <c r="N4844" s="15">
        <v>3</v>
      </c>
      <c r="O4844" s="15">
        <v>0</v>
      </c>
      <c r="P4844" s="15">
        <v>0</v>
      </c>
      <c r="Q4844" s="15">
        <v>8678</v>
      </c>
      <c r="R4844" s="15">
        <f t="shared" si="290"/>
        <v>1084.75</v>
      </c>
      <c r="S4844" s="5">
        <v>1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1</v>
      </c>
      <c r="AB4844" s="5">
        <v>0</v>
      </c>
      <c r="AC4844" s="5">
        <v>0</v>
      </c>
      <c r="AD4844" s="5">
        <v>0</v>
      </c>
      <c r="AE4844" s="115">
        <v>699</v>
      </c>
      <c r="AF4844" s="5">
        <v>0</v>
      </c>
    </row>
    <row r="4845" spans="1:32" x14ac:dyDescent="0.25">
      <c r="A4845" s="2">
        <v>2007</v>
      </c>
      <c r="B4845" s="1" t="s">
        <v>30</v>
      </c>
      <c r="C4845" s="8">
        <v>37</v>
      </c>
      <c r="D4845" s="8">
        <v>1005</v>
      </c>
      <c r="E4845" s="8">
        <f t="shared" si="289"/>
        <v>2263.5135135135133</v>
      </c>
      <c r="F4845" s="8">
        <v>2262</v>
      </c>
      <c r="G4845" s="15">
        <v>200</v>
      </c>
      <c r="H4845" s="15">
        <v>123</v>
      </c>
      <c r="I4845" s="15">
        <v>0</v>
      </c>
      <c r="J4845" s="15">
        <v>0</v>
      </c>
      <c r="K4845" s="15">
        <v>0</v>
      </c>
      <c r="L4845" s="15">
        <v>2590</v>
      </c>
      <c r="M4845" s="15">
        <f t="shared" si="291"/>
        <v>70</v>
      </c>
      <c r="N4845" s="15">
        <v>9</v>
      </c>
      <c r="O4845" s="15">
        <v>2</v>
      </c>
      <c r="P4845" s="15">
        <v>0</v>
      </c>
      <c r="Q4845" s="15">
        <v>5883</v>
      </c>
      <c r="R4845" s="15">
        <f t="shared" si="290"/>
        <v>159</v>
      </c>
      <c r="S4845" s="5">
        <v>1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1</v>
      </c>
      <c r="AA4845" s="5">
        <v>0</v>
      </c>
      <c r="AB4845" s="5">
        <v>0</v>
      </c>
      <c r="AC4845" s="5">
        <v>1</v>
      </c>
      <c r="AD4845" s="5">
        <v>0</v>
      </c>
      <c r="AE4845" s="115">
        <v>2107</v>
      </c>
      <c r="AF4845" s="5">
        <v>0</v>
      </c>
    </row>
    <row r="4846" spans="1:32" x14ac:dyDescent="0.25">
      <c r="A4846" s="2">
        <v>2007</v>
      </c>
      <c r="B4846" s="1" t="s">
        <v>30</v>
      </c>
      <c r="C4846" s="8">
        <v>11</v>
      </c>
      <c r="D4846" s="8">
        <v>520</v>
      </c>
      <c r="E4846" s="8">
        <f t="shared" si="289"/>
        <v>3939.3939393939395</v>
      </c>
      <c r="F4846" s="8">
        <v>2578</v>
      </c>
      <c r="G4846" s="15">
        <v>0</v>
      </c>
      <c r="H4846" s="15">
        <v>0</v>
      </c>
      <c r="I4846" s="15">
        <v>0</v>
      </c>
      <c r="J4846" s="15">
        <v>0</v>
      </c>
      <c r="K4846" s="15">
        <v>0</v>
      </c>
      <c r="L4846" s="15">
        <v>400</v>
      </c>
      <c r="M4846" s="15">
        <f t="shared" si="291"/>
        <v>36.363636363636367</v>
      </c>
      <c r="N4846" s="15">
        <v>2</v>
      </c>
      <c r="O4846" s="15">
        <v>1</v>
      </c>
      <c r="P4846" s="15">
        <v>0</v>
      </c>
      <c r="Q4846" s="15">
        <v>2146</v>
      </c>
      <c r="R4846" s="15">
        <f t="shared" si="290"/>
        <v>195.09090909090909</v>
      </c>
      <c r="S4846" s="5">
        <v>1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0</v>
      </c>
      <c r="AD4846" s="5">
        <v>0</v>
      </c>
      <c r="AE4846" s="115">
        <v>447</v>
      </c>
      <c r="AF4846" s="5">
        <v>0</v>
      </c>
    </row>
    <row r="4847" spans="1:32" x14ac:dyDescent="0.25">
      <c r="A4847" s="2">
        <v>2007</v>
      </c>
      <c r="B4847" s="1" t="s">
        <v>30</v>
      </c>
      <c r="C4847" s="8">
        <v>27</v>
      </c>
      <c r="D4847" s="8">
        <v>321</v>
      </c>
      <c r="E4847" s="8">
        <f t="shared" ref="E4847:E4902" si="292">IF(C4847&gt;0,D4847/C4847*1000/12,0)</f>
        <v>990.74074074074076</v>
      </c>
      <c r="F4847" s="8">
        <v>4758</v>
      </c>
      <c r="G4847" s="15">
        <v>118</v>
      </c>
      <c r="H4847" s="15">
        <v>92</v>
      </c>
      <c r="I4847" s="15">
        <v>0</v>
      </c>
      <c r="J4847" s="15">
        <v>0</v>
      </c>
      <c r="K4847" s="15">
        <v>0</v>
      </c>
      <c r="L4847" s="15">
        <v>2550</v>
      </c>
      <c r="M4847" s="15">
        <f t="shared" si="291"/>
        <v>94.444444444444443</v>
      </c>
      <c r="N4847" s="15">
        <v>7</v>
      </c>
      <c r="O4847" s="15">
        <v>4</v>
      </c>
      <c r="P4847" s="15">
        <v>3</v>
      </c>
      <c r="Q4847" s="15">
        <v>15322</v>
      </c>
      <c r="R4847" s="15">
        <f t="shared" si="290"/>
        <v>567.48148148148152</v>
      </c>
      <c r="S4847" s="5">
        <v>1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1</v>
      </c>
      <c r="AA4847" s="5">
        <v>0</v>
      </c>
      <c r="AB4847" s="5">
        <v>0</v>
      </c>
      <c r="AC4847" s="5">
        <v>1</v>
      </c>
      <c r="AD4847" s="5">
        <v>0</v>
      </c>
      <c r="AE4847" s="115">
        <v>1328</v>
      </c>
      <c r="AF4847" s="5">
        <v>0</v>
      </c>
    </row>
    <row r="4848" spans="1:32" x14ac:dyDescent="0.25">
      <c r="A4848" s="2">
        <v>2007</v>
      </c>
      <c r="B4848" s="1" t="s">
        <v>30</v>
      </c>
      <c r="C4848" s="8">
        <v>23</v>
      </c>
      <c r="D4848" s="8">
        <v>441</v>
      </c>
      <c r="E4848" s="8">
        <f t="shared" si="292"/>
        <v>1597.8260869565217</v>
      </c>
      <c r="F4848" s="8">
        <v>1616</v>
      </c>
      <c r="G4848" s="15">
        <v>159</v>
      </c>
      <c r="H4848" s="15">
        <v>121</v>
      </c>
      <c r="I4848" s="15">
        <v>0</v>
      </c>
      <c r="J4848" s="15">
        <v>0</v>
      </c>
      <c r="K4848" s="15">
        <v>0</v>
      </c>
      <c r="L4848" s="15">
        <v>2000</v>
      </c>
      <c r="M4848" s="15">
        <f t="shared" si="291"/>
        <v>86.956521739130437</v>
      </c>
      <c r="N4848" s="15">
        <v>10</v>
      </c>
      <c r="O4848" s="15">
        <v>2</v>
      </c>
      <c r="P4848" s="15">
        <v>1</v>
      </c>
      <c r="Q4848" s="15">
        <v>4887</v>
      </c>
      <c r="R4848" s="15">
        <f t="shared" si="290"/>
        <v>212.47826086956522</v>
      </c>
      <c r="S4848" s="5">
        <v>1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1</v>
      </c>
      <c r="AA4848" s="5">
        <v>0</v>
      </c>
      <c r="AB4848" s="5">
        <v>0</v>
      </c>
      <c r="AC4848" s="5">
        <v>1</v>
      </c>
      <c r="AD4848" s="5">
        <v>0</v>
      </c>
      <c r="AE4848" s="115">
        <v>1666</v>
      </c>
      <c r="AF4848" s="5">
        <v>1</v>
      </c>
    </row>
    <row r="4849" spans="1:32" x14ac:dyDescent="0.25">
      <c r="A4849" s="2">
        <v>2007</v>
      </c>
      <c r="B4849" s="1" t="s">
        <v>30</v>
      </c>
      <c r="C4849" s="8">
        <v>21</v>
      </c>
      <c r="D4849" s="8">
        <v>632</v>
      </c>
      <c r="E4849" s="8">
        <f t="shared" si="292"/>
        <v>2507.936507936508</v>
      </c>
      <c r="F4849" s="8">
        <v>2537</v>
      </c>
      <c r="G4849" s="15">
        <v>110</v>
      </c>
      <c r="H4849" s="15">
        <v>75</v>
      </c>
      <c r="I4849" s="15">
        <v>0</v>
      </c>
      <c r="J4849" s="15">
        <v>0</v>
      </c>
      <c r="K4849" s="15">
        <v>0</v>
      </c>
      <c r="L4849" s="15">
        <v>2917</v>
      </c>
      <c r="M4849" s="15">
        <f t="shared" si="291"/>
        <v>138.9047619047619</v>
      </c>
      <c r="N4849" s="15">
        <v>13</v>
      </c>
      <c r="O4849" s="15">
        <v>3</v>
      </c>
      <c r="P4849" s="15">
        <v>1</v>
      </c>
      <c r="Q4849" s="15">
        <v>11254</v>
      </c>
      <c r="R4849" s="15">
        <f t="shared" si="290"/>
        <v>535.90476190476193</v>
      </c>
      <c r="S4849" s="5">
        <v>1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1</v>
      </c>
      <c r="AA4849" s="5">
        <v>0</v>
      </c>
      <c r="AB4849" s="5">
        <v>0</v>
      </c>
      <c r="AC4849" s="5">
        <v>1</v>
      </c>
      <c r="AD4849" s="5">
        <v>0</v>
      </c>
      <c r="AE4849" s="115">
        <v>1565</v>
      </c>
      <c r="AF4849" s="5">
        <v>0</v>
      </c>
    </row>
    <row r="4850" spans="1:32" x14ac:dyDescent="0.25">
      <c r="A4850" s="2">
        <v>2007</v>
      </c>
      <c r="B4850" s="1" t="s">
        <v>30</v>
      </c>
      <c r="C4850" s="8">
        <v>89</v>
      </c>
      <c r="D4850" s="8">
        <v>4185</v>
      </c>
      <c r="E4850" s="8">
        <f t="shared" si="292"/>
        <v>3918.5393258426961</v>
      </c>
      <c r="F4850" s="8">
        <v>2804</v>
      </c>
      <c r="G4850" s="15">
        <v>966</v>
      </c>
      <c r="H4850" s="15">
        <v>370</v>
      </c>
      <c r="I4850" s="15">
        <v>0</v>
      </c>
      <c r="J4850" s="15">
        <v>0</v>
      </c>
      <c r="K4850" s="15">
        <v>0</v>
      </c>
      <c r="L4850" s="15">
        <v>6216</v>
      </c>
      <c r="M4850" s="15">
        <f t="shared" si="291"/>
        <v>69.842696629213478</v>
      </c>
      <c r="N4850" s="15">
        <v>19</v>
      </c>
      <c r="O4850" s="15">
        <v>7</v>
      </c>
      <c r="P4850" s="15">
        <v>1</v>
      </c>
      <c r="Q4850" s="15">
        <v>22132</v>
      </c>
      <c r="R4850" s="15">
        <f t="shared" si="290"/>
        <v>248.67415730337078</v>
      </c>
      <c r="S4850" s="5">
        <v>1</v>
      </c>
      <c r="T4850" s="5">
        <v>0</v>
      </c>
      <c r="U4850" s="5">
        <v>1</v>
      </c>
      <c r="V4850" s="5">
        <v>0</v>
      </c>
      <c r="W4850" s="5">
        <v>0</v>
      </c>
      <c r="X4850" s="5">
        <v>0</v>
      </c>
      <c r="Y4850" s="5">
        <v>0</v>
      </c>
      <c r="Z4850" s="5">
        <v>1</v>
      </c>
      <c r="AA4850" s="5">
        <v>0</v>
      </c>
      <c r="AB4850" s="5">
        <v>0</v>
      </c>
      <c r="AC4850" s="5">
        <v>1</v>
      </c>
      <c r="AD4850" s="5">
        <v>0</v>
      </c>
      <c r="AE4850" s="115">
        <v>9615</v>
      </c>
      <c r="AF4850" s="5">
        <v>1</v>
      </c>
    </row>
    <row r="4851" spans="1:32" x14ac:dyDescent="0.25">
      <c r="A4851" s="2">
        <v>2007</v>
      </c>
      <c r="B4851" s="1" t="s">
        <v>30</v>
      </c>
      <c r="C4851" s="8">
        <v>5</v>
      </c>
      <c r="D4851" s="8">
        <v>98</v>
      </c>
      <c r="E4851" s="8">
        <f t="shared" si="292"/>
        <v>1633.3333333333333</v>
      </c>
      <c r="F4851" s="8">
        <v>1657</v>
      </c>
      <c r="G4851" s="15">
        <v>0</v>
      </c>
      <c r="H4851" s="15">
        <v>0</v>
      </c>
      <c r="I4851" s="15">
        <v>0</v>
      </c>
      <c r="J4851" s="15">
        <v>0</v>
      </c>
      <c r="K4851" s="15">
        <v>0</v>
      </c>
      <c r="L4851" s="15">
        <v>1215</v>
      </c>
      <c r="M4851" s="15">
        <f t="shared" si="291"/>
        <v>243</v>
      </c>
      <c r="N4851" s="15">
        <v>4</v>
      </c>
      <c r="O4851" s="15">
        <v>0</v>
      </c>
      <c r="P4851" s="15">
        <v>1</v>
      </c>
      <c r="Q4851" s="15">
        <v>3123</v>
      </c>
      <c r="R4851" s="15">
        <f t="shared" si="290"/>
        <v>624.6</v>
      </c>
      <c r="S4851" s="5">
        <v>1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0</v>
      </c>
      <c r="AD4851" s="5">
        <v>0</v>
      </c>
      <c r="AE4851" s="115">
        <v>111</v>
      </c>
      <c r="AF4851" s="5">
        <v>0</v>
      </c>
    </row>
    <row r="4852" spans="1:32" x14ac:dyDescent="0.25">
      <c r="A4852" s="2">
        <v>2007</v>
      </c>
      <c r="B4852" s="1" t="s">
        <v>30</v>
      </c>
      <c r="C4852" s="8">
        <v>5</v>
      </c>
      <c r="D4852" s="8">
        <v>100</v>
      </c>
      <c r="E4852" s="8">
        <f t="shared" si="292"/>
        <v>1666.6666666666667</v>
      </c>
      <c r="F4852" s="8">
        <v>1531</v>
      </c>
      <c r="G4852" s="15">
        <v>251</v>
      </c>
      <c r="H4852" s="15">
        <v>0</v>
      </c>
      <c r="I4852" s="15">
        <v>0</v>
      </c>
      <c r="J4852" s="15">
        <v>0</v>
      </c>
      <c r="K4852" s="15">
        <v>0</v>
      </c>
      <c r="L4852" s="15">
        <v>4892</v>
      </c>
      <c r="M4852" s="15">
        <f t="shared" si="291"/>
        <v>978.4</v>
      </c>
      <c r="N4852" s="15">
        <v>23</v>
      </c>
      <c r="O4852" s="15">
        <v>3</v>
      </c>
      <c r="P4852" s="15">
        <v>1</v>
      </c>
      <c r="Q4852" s="15">
        <v>10124</v>
      </c>
      <c r="R4852" s="15">
        <f t="shared" si="290"/>
        <v>2024.8</v>
      </c>
      <c r="S4852" s="5">
        <v>0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1</v>
      </c>
      <c r="AA4852" s="5">
        <v>0</v>
      </c>
      <c r="AB4852" s="5">
        <v>0</v>
      </c>
      <c r="AC4852" s="5">
        <v>0</v>
      </c>
      <c r="AD4852" s="5">
        <v>0</v>
      </c>
      <c r="AE4852" s="115">
        <v>1621</v>
      </c>
      <c r="AF4852" s="5">
        <v>1</v>
      </c>
    </row>
    <row r="4853" spans="1:32" x14ac:dyDescent="0.25">
      <c r="A4853" s="2">
        <v>2007</v>
      </c>
      <c r="B4853" s="1" t="s">
        <v>30</v>
      </c>
      <c r="C4853" s="8">
        <v>20</v>
      </c>
      <c r="D4853" s="8">
        <v>639</v>
      </c>
      <c r="E4853" s="8">
        <f t="shared" si="292"/>
        <v>2662.5</v>
      </c>
      <c r="F4853" s="8">
        <v>4491</v>
      </c>
      <c r="G4853" s="15">
        <v>111</v>
      </c>
      <c r="H4853" s="15">
        <v>53</v>
      </c>
      <c r="I4853" s="15">
        <v>15</v>
      </c>
      <c r="J4853" s="15">
        <v>0</v>
      </c>
      <c r="K4853" s="15">
        <v>0</v>
      </c>
      <c r="L4853" s="15">
        <v>2943</v>
      </c>
      <c r="M4853" s="15">
        <f t="shared" si="291"/>
        <v>147.15</v>
      </c>
      <c r="N4853" s="15">
        <v>11</v>
      </c>
      <c r="O4853" s="15">
        <v>2</v>
      </c>
      <c r="P4853" s="15">
        <v>2</v>
      </c>
      <c r="Q4853" s="15">
        <v>5865</v>
      </c>
      <c r="R4853" s="15">
        <f t="shared" si="290"/>
        <v>293.25</v>
      </c>
      <c r="S4853" s="5">
        <v>1</v>
      </c>
      <c r="T4853" s="5">
        <v>0</v>
      </c>
      <c r="U4853" s="5">
        <v>1</v>
      </c>
      <c r="V4853" s="5">
        <v>0</v>
      </c>
      <c r="W4853" s="5">
        <v>0</v>
      </c>
      <c r="X4853" s="5">
        <v>0</v>
      </c>
      <c r="Y4853" s="5">
        <v>0</v>
      </c>
      <c r="Z4853" s="5">
        <v>1</v>
      </c>
      <c r="AA4853" s="5">
        <v>1</v>
      </c>
      <c r="AB4853" s="5">
        <v>0</v>
      </c>
      <c r="AC4853" s="5">
        <v>1</v>
      </c>
      <c r="AD4853" s="5">
        <v>0</v>
      </c>
      <c r="AE4853" s="115">
        <v>1285</v>
      </c>
      <c r="AF4853" s="5">
        <v>0</v>
      </c>
    </row>
    <row r="4854" spans="1:32" x14ac:dyDescent="0.25">
      <c r="A4854" s="2">
        <v>2007</v>
      </c>
      <c r="B4854" s="1" t="s">
        <v>29</v>
      </c>
      <c r="C4854" s="8">
        <v>30</v>
      </c>
      <c r="D4854" s="8">
        <v>1424</v>
      </c>
      <c r="E4854" s="8">
        <f t="shared" si="292"/>
        <v>3955.5555555555561</v>
      </c>
      <c r="F4854" s="8">
        <v>1018</v>
      </c>
      <c r="G4854" s="15">
        <v>299</v>
      </c>
      <c r="H4854" s="15">
        <v>142</v>
      </c>
      <c r="I4854" s="15">
        <v>0</v>
      </c>
      <c r="J4854" s="15">
        <v>0</v>
      </c>
      <c r="K4854" s="15">
        <v>0</v>
      </c>
      <c r="L4854" s="15">
        <v>1503</v>
      </c>
      <c r="M4854" s="15">
        <f t="shared" si="291"/>
        <v>50.1</v>
      </c>
      <c r="N4854" s="15">
        <v>8</v>
      </c>
      <c r="O4854" s="15">
        <v>2</v>
      </c>
      <c r="P4854" s="15">
        <v>2</v>
      </c>
      <c r="Q4854" s="15">
        <v>3345</v>
      </c>
      <c r="R4854" s="15">
        <f t="shared" si="290"/>
        <v>111.5</v>
      </c>
      <c r="S4854" s="5">
        <v>1</v>
      </c>
      <c r="T4854" s="5">
        <v>0</v>
      </c>
      <c r="U4854" s="5">
        <v>0</v>
      </c>
      <c r="V4854" s="5">
        <v>0</v>
      </c>
      <c r="W4854" s="5">
        <v>0</v>
      </c>
      <c r="X4854" s="5">
        <v>0</v>
      </c>
      <c r="Y4854" s="5">
        <v>0</v>
      </c>
      <c r="Z4854" s="5">
        <v>1</v>
      </c>
      <c r="AA4854" s="5">
        <v>0</v>
      </c>
      <c r="AB4854" s="5">
        <v>0</v>
      </c>
      <c r="AC4854" s="5">
        <v>1</v>
      </c>
      <c r="AD4854" s="5">
        <v>0</v>
      </c>
      <c r="AE4854" s="115">
        <v>3132</v>
      </c>
      <c r="AF4854" s="5">
        <v>0</v>
      </c>
    </row>
    <row r="4855" spans="1:32" x14ac:dyDescent="0.25">
      <c r="A4855" s="2">
        <v>2007</v>
      </c>
      <c r="B4855" s="1" t="s">
        <v>29</v>
      </c>
      <c r="C4855" s="8">
        <v>65</v>
      </c>
      <c r="D4855" s="8">
        <v>3226</v>
      </c>
      <c r="E4855" s="8">
        <f t="shared" si="292"/>
        <v>4135.8974358974365</v>
      </c>
      <c r="F4855" s="8">
        <v>0</v>
      </c>
      <c r="G4855" s="15">
        <v>86</v>
      </c>
      <c r="H4855" s="15">
        <v>0</v>
      </c>
      <c r="I4855" s="15">
        <v>0</v>
      </c>
      <c r="J4855" s="15">
        <v>0</v>
      </c>
      <c r="K4855" s="15">
        <v>0</v>
      </c>
      <c r="L4855" s="15">
        <v>1158</v>
      </c>
      <c r="M4855" s="15">
        <f t="shared" si="291"/>
        <v>17.815384615384616</v>
      </c>
      <c r="N4855" s="15">
        <v>12</v>
      </c>
      <c r="O4855" s="15">
        <v>0</v>
      </c>
      <c r="P4855" s="15">
        <v>0</v>
      </c>
      <c r="Q4855" s="15">
        <v>4241</v>
      </c>
      <c r="R4855" s="15">
        <f t="shared" si="290"/>
        <v>65.246153846153845</v>
      </c>
      <c r="S4855" s="5">
        <v>1</v>
      </c>
      <c r="T4855" s="5">
        <v>1</v>
      </c>
      <c r="U4855" s="5">
        <v>1</v>
      </c>
      <c r="V4855" s="5">
        <v>0</v>
      </c>
      <c r="W4855" s="5">
        <v>0</v>
      </c>
      <c r="X4855" s="5">
        <v>0</v>
      </c>
      <c r="Y4855" s="5">
        <v>0</v>
      </c>
      <c r="Z4855" s="5">
        <v>1</v>
      </c>
      <c r="AA4855" s="5">
        <v>0</v>
      </c>
      <c r="AB4855" s="5">
        <v>0</v>
      </c>
      <c r="AC4855" s="5">
        <v>0</v>
      </c>
      <c r="AD4855" s="5">
        <v>0</v>
      </c>
      <c r="AE4855" s="115">
        <v>485</v>
      </c>
      <c r="AF4855" s="5">
        <v>1</v>
      </c>
    </row>
    <row r="4856" spans="1:32" x14ac:dyDescent="0.25">
      <c r="A4856" s="2">
        <v>2007</v>
      </c>
      <c r="B4856" s="1" t="s">
        <v>29</v>
      </c>
      <c r="C4856" s="8">
        <v>12</v>
      </c>
      <c r="D4856" s="8">
        <v>458</v>
      </c>
      <c r="E4856" s="8">
        <f t="shared" si="292"/>
        <v>3180.5555555555552</v>
      </c>
      <c r="F4856" s="8">
        <v>0</v>
      </c>
      <c r="G4856" s="15">
        <v>4</v>
      </c>
      <c r="H4856" s="15">
        <v>3</v>
      </c>
      <c r="I4856" s="15">
        <v>14</v>
      </c>
      <c r="J4856" s="15">
        <v>0</v>
      </c>
      <c r="K4856" s="15">
        <v>0</v>
      </c>
      <c r="L4856" s="15">
        <v>170</v>
      </c>
      <c r="M4856" s="15">
        <f t="shared" si="291"/>
        <v>14.166666666666666</v>
      </c>
      <c r="N4856" s="15">
        <v>1</v>
      </c>
      <c r="O4856" s="15">
        <v>0</v>
      </c>
      <c r="P4856" s="15">
        <v>0</v>
      </c>
      <c r="Q4856" s="15">
        <v>180</v>
      </c>
      <c r="R4856" s="15">
        <f t="shared" si="290"/>
        <v>15</v>
      </c>
      <c r="S4856" s="5">
        <v>1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1</v>
      </c>
      <c r="AA4856" s="5">
        <v>1</v>
      </c>
      <c r="AB4856" s="5">
        <v>0</v>
      </c>
      <c r="AC4856" s="5">
        <v>1</v>
      </c>
      <c r="AD4856" s="5">
        <v>0</v>
      </c>
      <c r="AE4856" s="115">
        <v>221</v>
      </c>
      <c r="AF4856" s="5">
        <v>0</v>
      </c>
    </row>
    <row r="4857" spans="1:32" x14ac:dyDescent="0.25">
      <c r="A4857" s="2">
        <v>2007</v>
      </c>
      <c r="B4857" s="1" t="s">
        <v>29</v>
      </c>
      <c r="C4857" s="9">
        <v>625</v>
      </c>
      <c r="D4857" s="9">
        <v>56028</v>
      </c>
      <c r="E4857" s="8">
        <f t="shared" si="292"/>
        <v>7470.4000000000005</v>
      </c>
      <c r="F4857" s="9">
        <f>5257+4622</f>
        <v>9879</v>
      </c>
      <c r="G4857" s="9">
        <f>1066+2000+207+124+148</f>
        <v>3545</v>
      </c>
      <c r="H4857" s="16">
        <v>1066</v>
      </c>
      <c r="I4857" s="16">
        <f>756+9206</f>
        <v>9962</v>
      </c>
      <c r="J4857" s="9">
        <v>0</v>
      </c>
      <c r="K4857" s="9">
        <v>0</v>
      </c>
      <c r="L4857" s="9">
        <v>28956</v>
      </c>
      <c r="M4857" s="15">
        <f t="shared" si="291"/>
        <v>46.329599999999999</v>
      </c>
      <c r="N4857" s="9">
        <f>102+9</f>
        <v>111</v>
      </c>
      <c r="O4857" s="9">
        <v>23</v>
      </c>
      <c r="P4857" s="9">
        <v>14</v>
      </c>
      <c r="Q4857" s="9">
        <v>221712</v>
      </c>
      <c r="R4857" s="15">
        <f t="shared" si="290"/>
        <v>354.73919999999998</v>
      </c>
      <c r="S4857" s="5">
        <v>1</v>
      </c>
      <c r="T4857" s="5">
        <v>0</v>
      </c>
      <c r="U4857" s="5">
        <v>1</v>
      </c>
      <c r="V4857" s="5">
        <v>0</v>
      </c>
      <c r="W4857" s="5">
        <v>0</v>
      </c>
      <c r="X4857" s="5">
        <v>0</v>
      </c>
      <c r="Y4857" s="5">
        <v>0</v>
      </c>
      <c r="Z4857" s="5">
        <v>1</v>
      </c>
      <c r="AA4857" s="5">
        <v>1</v>
      </c>
      <c r="AB4857" s="5">
        <v>0</v>
      </c>
      <c r="AC4857" s="5">
        <v>1</v>
      </c>
      <c r="AD4857" s="5">
        <v>0</v>
      </c>
      <c r="AE4857" s="115">
        <v>171827</v>
      </c>
      <c r="AF4857" s="5">
        <v>0</v>
      </c>
    </row>
    <row r="4858" spans="1:32" x14ac:dyDescent="0.25">
      <c r="A4858" s="2">
        <v>2007</v>
      </c>
      <c r="B4858" s="1" t="s">
        <v>29</v>
      </c>
      <c r="C4858" s="9">
        <v>19</v>
      </c>
      <c r="D4858" s="9">
        <v>877</v>
      </c>
      <c r="E4858" s="8">
        <f t="shared" si="292"/>
        <v>3846.4912280701751</v>
      </c>
      <c r="F4858" s="9">
        <v>2387</v>
      </c>
      <c r="G4858" s="9">
        <f>142+108</f>
        <v>250</v>
      </c>
      <c r="H4858" s="16">
        <v>142</v>
      </c>
      <c r="I4858" s="16">
        <v>0</v>
      </c>
      <c r="J4858" s="9">
        <v>0</v>
      </c>
      <c r="K4858" s="9">
        <v>0</v>
      </c>
      <c r="L4858" s="9">
        <v>296</v>
      </c>
      <c r="M4858" s="15">
        <f t="shared" si="291"/>
        <v>15.578947368421053</v>
      </c>
      <c r="N4858" s="9">
        <v>2</v>
      </c>
      <c r="O4858" s="9">
        <v>0</v>
      </c>
      <c r="P4858" s="9">
        <v>0</v>
      </c>
      <c r="Q4858" s="9">
        <v>2538</v>
      </c>
      <c r="R4858" s="15">
        <f t="shared" si="290"/>
        <v>133.57894736842104</v>
      </c>
      <c r="S4858" s="5">
        <v>0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1</v>
      </c>
      <c r="AA4858" s="5">
        <v>0</v>
      </c>
      <c r="AB4858" s="5">
        <v>0</v>
      </c>
      <c r="AC4858" s="5">
        <v>1</v>
      </c>
      <c r="AD4858" s="5">
        <v>0</v>
      </c>
      <c r="AE4858" s="115">
        <v>1390</v>
      </c>
      <c r="AF4858" s="5">
        <v>0</v>
      </c>
    </row>
    <row r="4859" spans="1:32" x14ac:dyDescent="0.25">
      <c r="A4859" s="2">
        <v>2007</v>
      </c>
      <c r="B4859" s="1" t="s">
        <v>29</v>
      </c>
      <c r="C4859" s="9">
        <v>15</v>
      </c>
      <c r="D4859" s="9">
        <v>955</v>
      </c>
      <c r="E4859" s="8">
        <f t="shared" si="292"/>
        <v>5305.5555555555557</v>
      </c>
      <c r="F4859" s="9">
        <v>0</v>
      </c>
      <c r="G4859" s="9">
        <v>0</v>
      </c>
      <c r="H4859" s="16">
        <v>0</v>
      </c>
      <c r="I4859" s="16">
        <v>0</v>
      </c>
      <c r="J4859" s="9">
        <v>0</v>
      </c>
      <c r="K4859" s="9">
        <v>0</v>
      </c>
      <c r="L4859" s="9">
        <v>595</v>
      </c>
      <c r="M4859" s="15">
        <f t="shared" si="291"/>
        <v>39.666666666666664</v>
      </c>
      <c r="N4859" s="9">
        <v>7</v>
      </c>
      <c r="O4859" s="9">
        <v>0</v>
      </c>
      <c r="P4859" s="9">
        <v>0</v>
      </c>
      <c r="Q4859" s="9">
        <v>10416</v>
      </c>
      <c r="R4859" s="15">
        <f t="shared" si="290"/>
        <v>694.4</v>
      </c>
      <c r="S4859" s="5">
        <v>0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115">
        <v>4172</v>
      </c>
      <c r="AF4859" s="5">
        <v>1</v>
      </c>
    </row>
    <row r="4860" spans="1:32" x14ac:dyDescent="0.25">
      <c r="A4860" s="2">
        <v>2007</v>
      </c>
      <c r="B4860" s="1" t="s">
        <v>29</v>
      </c>
      <c r="C4860" s="9">
        <v>185</v>
      </c>
      <c r="D4860" s="9">
        <v>22074</v>
      </c>
      <c r="E4860" s="8">
        <f t="shared" si="292"/>
        <v>9943.2432432432433</v>
      </c>
      <c r="F4860" s="9">
        <v>0</v>
      </c>
      <c r="G4860" s="9">
        <v>0</v>
      </c>
      <c r="H4860" s="16">
        <v>0</v>
      </c>
      <c r="I4860" s="16">
        <v>0</v>
      </c>
      <c r="J4860" s="9">
        <f>190+63</f>
        <v>253</v>
      </c>
      <c r="K4860" s="9">
        <v>63</v>
      </c>
      <c r="L4860" s="9">
        <v>16960</v>
      </c>
      <c r="M4860" s="15">
        <f t="shared" si="291"/>
        <v>91.675675675675677</v>
      </c>
      <c r="N4860" s="9">
        <v>28</v>
      </c>
      <c r="O4860" s="9">
        <v>1</v>
      </c>
      <c r="P4860" s="9">
        <v>1</v>
      </c>
      <c r="Q4860" s="9">
        <v>39082</v>
      </c>
      <c r="R4860" s="15">
        <f t="shared" si="290"/>
        <v>211.25405405405405</v>
      </c>
      <c r="S4860" s="5">
        <v>0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1</v>
      </c>
      <c r="AC4860" s="5">
        <v>0</v>
      </c>
      <c r="AD4860" s="5">
        <v>1</v>
      </c>
      <c r="AE4860" s="115">
        <v>94504</v>
      </c>
      <c r="AF4860" s="5">
        <v>1</v>
      </c>
    </row>
    <row r="4861" spans="1:32" x14ac:dyDescent="0.25">
      <c r="A4861" s="2">
        <v>2007</v>
      </c>
      <c r="B4861" s="1" t="s">
        <v>29</v>
      </c>
      <c r="C4861" s="9">
        <v>15</v>
      </c>
      <c r="D4861" s="9">
        <v>799</v>
      </c>
      <c r="E4861" s="8">
        <f t="shared" si="292"/>
        <v>4438.8888888888887</v>
      </c>
      <c r="F4861" s="9">
        <v>695</v>
      </c>
      <c r="G4861" s="9">
        <f>36+41</f>
        <v>77</v>
      </c>
      <c r="H4861" s="16">
        <v>36</v>
      </c>
      <c r="I4861" s="16">
        <v>0</v>
      </c>
      <c r="J4861" s="9">
        <v>0</v>
      </c>
      <c r="K4861" s="9">
        <v>0</v>
      </c>
      <c r="L4861" s="9">
        <v>107</v>
      </c>
      <c r="M4861" s="15">
        <f t="shared" si="291"/>
        <v>7.1333333333333337</v>
      </c>
      <c r="N4861" s="9">
        <v>0</v>
      </c>
      <c r="O4861" s="9">
        <v>0</v>
      </c>
      <c r="P4861" s="9">
        <v>0</v>
      </c>
      <c r="Q4861" s="9">
        <v>868</v>
      </c>
      <c r="R4861" s="15">
        <f t="shared" si="290"/>
        <v>57.866666666666667</v>
      </c>
      <c r="S4861" s="5">
        <v>0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1</v>
      </c>
      <c r="AA4861" s="5">
        <v>0</v>
      </c>
      <c r="AB4861" s="5">
        <v>0</v>
      </c>
      <c r="AC4861" s="5">
        <v>1</v>
      </c>
      <c r="AD4861" s="5">
        <v>0</v>
      </c>
      <c r="AE4861" s="115">
        <v>1565</v>
      </c>
      <c r="AF4861" s="5">
        <v>0</v>
      </c>
    </row>
    <row r="4862" spans="1:32" x14ac:dyDescent="0.25">
      <c r="A4862" s="2">
        <v>2007</v>
      </c>
      <c r="B4862" s="1" t="s">
        <v>29</v>
      </c>
      <c r="C4862" s="9">
        <v>22</v>
      </c>
      <c r="D4862" s="9">
        <v>2509</v>
      </c>
      <c r="E4862" s="8">
        <f t="shared" si="292"/>
        <v>9503.7878787878781</v>
      </c>
      <c r="F4862" s="9">
        <v>1039</v>
      </c>
      <c r="G4862" s="9">
        <f>120+154</f>
        <v>274</v>
      </c>
      <c r="H4862" s="16">
        <v>120</v>
      </c>
      <c r="I4862" s="16">
        <v>0</v>
      </c>
      <c r="J4862" s="9">
        <v>0</v>
      </c>
      <c r="K4862" s="9">
        <v>0</v>
      </c>
      <c r="L4862" s="9">
        <v>74</v>
      </c>
      <c r="M4862" s="15">
        <f t="shared" si="291"/>
        <v>3.3636363636363638</v>
      </c>
      <c r="N4862" s="9">
        <v>0</v>
      </c>
      <c r="O4862" s="9">
        <v>0</v>
      </c>
      <c r="P4862" s="9">
        <v>0</v>
      </c>
      <c r="Q4862" s="9">
        <v>234</v>
      </c>
      <c r="R4862" s="15">
        <f t="shared" si="290"/>
        <v>10.636363636363637</v>
      </c>
      <c r="S4862" s="5">
        <v>0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1</v>
      </c>
      <c r="AA4862" s="5">
        <v>0</v>
      </c>
      <c r="AB4862" s="5">
        <v>0</v>
      </c>
      <c r="AC4862" s="5">
        <v>1</v>
      </c>
      <c r="AD4862" s="5">
        <v>0</v>
      </c>
      <c r="AE4862" s="115">
        <v>4593</v>
      </c>
      <c r="AF4862" s="5">
        <v>1</v>
      </c>
    </row>
    <row r="4863" spans="1:32" x14ac:dyDescent="0.25">
      <c r="A4863" s="2">
        <v>2007</v>
      </c>
      <c r="B4863" s="1" t="s">
        <v>29</v>
      </c>
      <c r="C4863" s="8">
        <v>77</v>
      </c>
      <c r="D4863" s="8">
        <v>3104</v>
      </c>
      <c r="E4863" s="8">
        <f t="shared" si="292"/>
        <v>3359.3073593073591</v>
      </c>
      <c r="F4863" s="8">
        <v>0</v>
      </c>
      <c r="G4863" s="15">
        <v>450</v>
      </c>
      <c r="H4863" s="15">
        <v>250</v>
      </c>
      <c r="I4863" s="15">
        <v>0</v>
      </c>
      <c r="J4863" s="15">
        <v>0</v>
      </c>
      <c r="K4863" s="15">
        <v>0</v>
      </c>
      <c r="L4863" s="15">
        <v>1121</v>
      </c>
      <c r="M4863" s="15">
        <f t="shared" si="291"/>
        <v>14.558441558441558</v>
      </c>
      <c r="N4863" s="15">
        <v>4</v>
      </c>
      <c r="O4863" s="15">
        <v>1</v>
      </c>
      <c r="P4863" s="15">
        <v>0</v>
      </c>
      <c r="Q4863" s="15">
        <v>5322</v>
      </c>
      <c r="R4863" s="15">
        <f t="shared" si="290"/>
        <v>69.116883116883116</v>
      </c>
      <c r="S4863" s="5">
        <v>1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1</v>
      </c>
      <c r="AA4863" s="5">
        <v>0</v>
      </c>
      <c r="AB4863" s="5">
        <v>0</v>
      </c>
      <c r="AC4863" s="5">
        <v>1</v>
      </c>
      <c r="AD4863" s="5">
        <v>0</v>
      </c>
      <c r="AE4863" s="115">
        <v>11055</v>
      </c>
      <c r="AF4863" s="5">
        <v>0</v>
      </c>
    </row>
    <row r="4864" spans="1:32" x14ac:dyDescent="0.25">
      <c r="A4864" s="2">
        <v>2007</v>
      </c>
      <c r="B4864" s="1" t="s">
        <v>30</v>
      </c>
      <c r="C4864" s="8">
        <v>64</v>
      </c>
      <c r="D4864" s="8">
        <v>2166</v>
      </c>
      <c r="E4864" s="8">
        <f t="shared" si="292"/>
        <v>2820.3125</v>
      </c>
      <c r="F4864" s="8">
        <v>1262</v>
      </c>
      <c r="G4864" s="15">
        <v>463</v>
      </c>
      <c r="H4864" s="15">
        <v>195</v>
      </c>
      <c r="I4864" s="15">
        <v>0</v>
      </c>
      <c r="J4864" s="15">
        <v>0</v>
      </c>
      <c r="K4864" s="15">
        <v>0</v>
      </c>
      <c r="L4864" s="15">
        <v>4287</v>
      </c>
      <c r="M4864" s="15">
        <f t="shared" si="291"/>
        <v>66.984375</v>
      </c>
      <c r="N4864" s="15">
        <v>10</v>
      </c>
      <c r="O4864" s="15">
        <v>4</v>
      </c>
      <c r="P4864" s="15">
        <v>0</v>
      </c>
      <c r="Q4864" s="15">
        <v>14220</v>
      </c>
      <c r="R4864" s="15">
        <f t="shared" si="290"/>
        <v>222.1875</v>
      </c>
      <c r="S4864" s="5">
        <v>0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1</v>
      </c>
      <c r="AA4864" s="5">
        <v>0</v>
      </c>
      <c r="AB4864" s="5">
        <v>0</v>
      </c>
      <c r="AC4864" s="5">
        <v>1</v>
      </c>
      <c r="AD4864" s="5">
        <v>0</v>
      </c>
      <c r="AE4864" s="115">
        <v>7074</v>
      </c>
      <c r="AF4864" s="5">
        <v>1</v>
      </c>
    </row>
    <row r="4865" spans="1:32" x14ac:dyDescent="0.25">
      <c r="A4865" s="2">
        <v>2007</v>
      </c>
      <c r="B4865" s="1" t="s">
        <v>30</v>
      </c>
      <c r="C4865" s="8">
        <v>98</v>
      </c>
      <c r="D4865" s="8">
        <v>4273</v>
      </c>
      <c r="E4865" s="8">
        <f t="shared" si="292"/>
        <v>3633.5034013605441</v>
      </c>
      <c r="F4865" s="8">
        <v>2418</v>
      </c>
      <c r="G4865" s="15">
        <v>1022</v>
      </c>
      <c r="H4865" s="15">
        <v>274</v>
      </c>
      <c r="I4865" s="15">
        <v>0</v>
      </c>
      <c r="J4865" s="15">
        <v>0</v>
      </c>
      <c r="K4865" s="15">
        <v>0</v>
      </c>
      <c r="L4865" s="15">
        <v>5445</v>
      </c>
      <c r="M4865" s="15">
        <f t="shared" si="291"/>
        <v>55.561224489795919</v>
      </c>
      <c r="N4865" s="15">
        <v>15</v>
      </c>
      <c r="O4865" s="15">
        <v>6</v>
      </c>
      <c r="P4865" s="15">
        <v>1</v>
      </c>
      <c r="Q4865" s="15">
        <v>26845</v>
      </c>
      <c r="R4865" s="15">
        <f t="shared" si="290"/>
        <v>273.92857142857144</v>
      </c>
      <c r="S4865" s="5">
        <v>1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1</v>
      </c>
      <c r="AA4865" s="5">
        <v>0</v>
      </c>
      <c r="AB4865" s="5">
        <v>0</v>
      </c>
      <c r="AC4865" s="5">
        <v>1</v>
      </c>
      <c r="AD4865" s="5">
        <v>0</v>
      </c>
      <c r="AE4865" s="115">
        <v>14324</v>
      </c>
      <c r="AF4865" s="5">
        <v>1</v>
      </c>
    </row>
    <row r="4866" spans="1:32" x14ac:dyDescent="0.25">
      <c r="A4866" s="2">
        <v>2007</v>
      </c>
      <c r="B4866" s="1" t="s">
        <v>30</v>
      </c>
      <c r="C4866" s="8">
        <v>161</v>
      </c>
      <c r="D4866" s="8">
        <v>5737</v>
      </c>
      <c r="E4866" s="8">
        <f t="shared" si="292"/>
        <v>2969.4616977225674</v>
      </c>
      <c r="F4866" s="8">
        <v>4741</v>
      </c>
      <c r="G4866" s="15">
        <v>1773</v>
      </c>
      <c r="H4866" s="15">
        <v>608</v>
      </c>
      <c r="I4866" s="15">
        <v>0</v>
      </c>
      <c r="J4866" s="15">
        <v>0</v>
      </c>
      <c r="K4866" s="15">
        <v>0</v>
      </c>
      <c r="L4866" s="15">
        <v>6302</v>
      </c>
      <c r="M4866" s="15">
        <f t="shared" si="291"/>
        <v>39.142857142857146</v>
      </c>
      <c r="N4866" s="15">
        <v>24</v>
      </c>
      <c r="O4866" s="15">
        <v>5</v>
      </c>
      <c r="P4866" s="15">
        <v>3</v>
      </c>
      <c r="Q4866" s="15">
        <v>51164</v>
      </c>
      <c r="R4866" s="15">
        <f t="shared" si="290"/>
        <v>317.78881987577643</v>
      </c>
      <c r="S4866" s="5">
        <v>1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1</v>
      </c>
      <c r="AA4866" s="5">
        <v>0</v>
      </c>
      <c r="AB4866" s="5">
        <v>0</v>
      </c>
      <c r="AC4866" s="5">
        <v>1</v>
      </c>
      <c r="AD4866" s="5">
        <v>0</v>
      </c>
      <c r="AE4866" s="115">
        <v>17826</v>
      </c>
      <c r="AF4866" s="5">
        <v>1</v>
      </c>
    </row>
    <row r="4867" spans="1:32" x14ac:dyDescent="0.25">
      <c r="A4867" s="2">
        <v>2007</v>
      </c>
      <c r="B4867" s="1" t="s">
        <v>30</v>
      </c>
      <c r="C4867" s="8">
        <v>266</v>
      </c>
      <c r="D4867" s="8">
        <v>14865</v>
      </c>
      <c r="E4867" s="8">
        <f t="shared" si="292"/>
        <v>4656.9548872180449</v>
      </c>
      <c r="F4867" s="8">
        <v>6875</v>
      </c>
      <c r="G4867" s="15">
        <v>2994</v>
      </c>
      <c r="H4867" s="15">
        <v>1000</v>
      </c>
      <c r="I4867" s="15">
        <v>0</v>
      </c>
      <c r="J4867" s="15">
        <v>0</v>
      </c>
      <c r="K4867" s="15">
        <v>0</v>
      </c>
      <c r="L4867" s="15">
        <v>15940</v>
      </c>
      <c r="M4867" s="15">
        <f t="shared" si="291"/>
        <v>59.924812030075188</v>
      </c>
      <c r="N4867" s="15">
        <v>49</v>
      </c>
      <c r="O4867" s="15">
        <v>11</v>
      </c>
      <c r="P4867" s="15">
        <v>4</v>
      </c>
      <c r="Q4867" s="15">
        <v>125460</v>
      </c>
      <c r="R4867" s="15">
        <f t="shared" si="290"/>
        <v>471.65413533834584</v>
      </c>
      <c r="S4867" s="5">
        <v>1</v>
      </c>
      <c r="T4867" s="5">
        <v>0</v>
      </c>
      <c r="U4867" s="5">
        <v>0</v>
      </c>
      <c r="V4867" s="5">
        <v>0</v>
      </c>
      <c r="W4867" s="5">
        <v>0</v>
      </c>
      <c r="X4867" s="5">
        <v>1</v>
      </c>
      <c r="Y4867" s="5">
        <v>0</v>
      </c>
      <c r="Z4867" s="5">
        <v>1</v>
      </c>
      <c r="AA4867" s="5">
        <v>0</v>
      </c>
      <c r="AB4867" s="5">
        <v>0</v>
      </c>
      <c r="AC4867" s="5">
        <v>1</v>
      </c>
      <c r="AD4867" s="5">
        <v>0</v>
      </c>
      <c r="AE4867" s="115">
        <v>96520</v>
      </c>
      <c r="AF4867" s="5">
        <v>1</v>
      </c>
    </row>
    <row r="4868" spans="1:32" x14ac:dyDescent="0.25">
      <c r="A4868" s="2">
        <v>2007</v>
      </c>
      <c r="B4868" s="1" t="s">
        <v>31</v>
      </c>
      <c r="C4868" s="8">
        <v>79</v>
      </c>
      <c r="D4868" s="8">
        <v>2902</v>
      </c>
      <c r="E4868" s="8">
        <f t="shared" si="292"/>
        <v>3061.1814345991565</v>
      </c>
      <c r="F4868" s="8">
        <v>1695</v>
      </c>
      <c r="G4868" s="15">
        <v>307</v>
      </c>
      <c r="H4868" s="15">
        <v>155</v>
      </c>
      <c r="I4868" s="15">
        <v>0</v>
      </c>
      <c r="J4868" s="15">
        <v>0</v>
      </c>
      <c r="K4868" s="15">
        <v>0</v>
      </c>
      <c r="L4868" s="15">
        <v>2963</v>
      </c>
      <c r="M4868" s="15">
        <f t="shared" si="291"/>
        <v>37.506329113924053</v>
      </c>
      <c r="N4868" s="15">
        <v>9</v>
      </c>
      <c r="O4868" s="15">
        <v>6</v>
      </c>
      <c r="P4868" s="15">
        <v>0</v>
      </c>
      <c r="Q4868" s="15">
        <v>6243</v>
      </c>
      <c r="R4868" s="15">
        <f t="shared" si="290"/>
        <v>79.025316455696199</v>
      </c>
      <c r="S4868" s="5">
        <v>1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1</v>
      </c>
      <c r="AA4868" s="5">
        <v>0</v>
      </c>
      <c r="AB4868" s="5">
        <v>0</v>
      </c>
      <c r="AC4868" s="5">
        <v>1</v>
      </c>
      <c r="AD4868" s="5">
        <v>0</v>
      </c>
      <c r="AE4868" s="115">
        <v>12884</v>
      </c>
      <c r="AF4868" s="5">
        <v>1</v>
      </c>
    </row>
    <row r="4869" spans="1:32" x14ac:dyDescent="0.25">
      <c r="A4869" s="2">
        <v>2007</v>
      </c>
      <c r="B4869" s="1" t="s">
        <v>30</v>
      </c>
      <c r="C4869" s="8">
        <v>168</v>
      </c>
      <c r="D4869" s="8">
        <v>8443</v>
      </c>
      <c r="E4869" s="8">
        <f t="shared" si="292"/>
        <v>4187.9960317460318</v>
      </c>
      <c r="F4869" s="8">
        <v>4420</v>
      </c>
      <c r="G4869" s="15">
        <v>1446</v>
      </c>
      <c r="H4869" s="15">
        <v>500</v>
      </c>
      <c r="I4869" s="15">
        <v>0</v>
      </c>
      <c r="J4869" s="15">
        <v>0</v>
      </c>
      <c r="K4869" s="15">
        <v>0</v>
      </c>
      <c r="L4869" s="15">
        <v>13174</v>
      </c>
      <c r="M4869" s="15">
        <f t="shared" si="291"/>
        <v>78.416666666666671</v>
      </c>
      <c r="N4869" s="15">
        <v>30</v>
      </c>
      <c r="O4869" s="15">
        <v>10</v>
      </c>
      <c r="P4869" s="15">
        <v>3</v>
      </c>
      <c r="Q4869" s="15">
        <v>68954</v>
      </c>
      <c r="R4869" s="15">
        <f t="shared" si="290"/>
        <v>410.4404761904762</v>
      </c>
      <c r="S4869" s="5">
        <v>1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1</v>
      </c>
      <c r="AA4869" s="5">
        <v>0</v>
      </c>
      <c r="AB4869" s="5">
        <v>0</v>
      </c>
      <c r="AC4869" s="5">
        <v>1</v>
      </c>
      <c r="AD4869" s="5">
        <v>0</v>
      </c>
      <c r="AE4869" s="115">
        <v>27710</v>
      </c>
      <c r="AF4869" s="5">
        <v>1</v>
      </c>
    </row>
    <row r="4870" spans="1:32" x14ac:dyDescent="0.25">
      <c r="A4870" s="2">
        <v>2007</v>
      </c>
      <c r="B4870" s="1" t="s">
        <v>30</v>
      </c>
      <c r="C4870" s="8">
        <v>13</v>
      </c>
      <c r="D4870" s="8">
        <v>159</v>
      </c>
      <c r="E4870" s="8">
        <f t="shared" si="292"/>
        <v>1019.2307692307692</v>
      </c>
      <c r="F4870" s="8">
        <v>1840</v>
      </c>
      <c r="G4870" s="15">
        <v>13</v>
      </c>
      <c r="H4870" s="15">
        <v>13</v>
      </c>
      <c r="I4870" s="15">
        <v>0</v>
      </c>
      <c r="J4870" s="15">
        <v>0</v>
      </c>
      <c r="K4870" s="15">
        <v>0</v>
      </c>
      <c r="L4870" s="15">
        <v>1422</v>
      </c>
      <c r="M4870" s="15">
        <f t="shared" si="291"/>
        <v>109.38461538461539</v>
      </c>
      <c r="N4870" s="15">
        <v>5</v>
      </c>
      <c r="O4870" s="15">
        <v>2</v>
      </c>
      <c r="P4870" s="15">
        <v>0</v>
      </c>
      <c r="Q4870" s="15">
        <v>10043</v>
      </c>
      <c r="R4870" s="15">
        <f t="shared" si="290"/>
        <v>772.53846153846155</v>
      </c>
      <c r="S4870" s="5">
        <v>1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1</v>
      </c>
      <c r="AA4870" s="5">
        <v>0</v>
      </c>
      <c r="AB4870" s="5">
        <v>0</v>
      </c>
      <c r="AC4870" s="5">
        <v>1</v>
      </c>
      <c r="AD4870" s="5">
        <v>0</v>
      </c>
      <c r="AE4870" s="115">
        <v>991</v>
      </c>
      <c r="AF4870" s="5">
        <v>0</v>
      </c>
    </row>
    <row r="4871" spans="1:32" x14ac:dyDescent="0.25">
      <c r="A4871" s="2">
        <v>2007</v>
      </c>
      <c r="B4871" s="1" t="s">
        <v>31</v>
      </c>
      <c r="C4871" s="8">
        <v>52</v>
      </c>
      <c r="D4871" s="8">
        <v>2059</v>
      </c>
      <c r="E4871" s="8">
        <f t="shared" si="292"/>
        <v>3299.6794871794868</v>
      </c>
      <c r="F4871" s="8">
        <v>748</v>
      </c>
      <c r="G4871" s="15">
        <v>0</v>
      </c>
      <c r="H4871" s="15">
        <v>0</v>
      </c>
      <c r="I4871" s="15">
        <v>0</v>
      </c>
      <c r="J4871" s="15">
        <v>0</v>
      </c>
      <c r="K4871" s="15">
        <v>0</v>
      </c>
      <c r="L4871" s="15">
        <v>2045</v>
      </c>
      <c r="M4871" s="15">
        <f t="shared" si="291"/>
        <v>39.32692307692308</v>
      </c>
      <c r="N4871" s="15">
        <v>13</v>
      </c>
      <c r="O4871" s="15">
        <v>5</v>
      </c>
      <c r="P4871" s="15">
        <v>0</v>
      </c>
      <c r="Q4871" s="15">
        <v>7911</v>
      </c>
      <c r="R4871" s="15">
        <f t="shared" si="290"/>
        <v>152.13461538461539</v>
      </c>
      <c r="S4871" s="5">
        <v>1</v>
      </c>
      <c r="T4871" s="5">
        <v>0</v>
      </c>
      <c r="U4871" s="5">
        <v>0</v>
      </c>
      <c r="V4871" s="5">
        <v>0</v>
      </c>
      <c r="W4871" s="5">
        <v>0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115">
        <v>7043</v>
      </c>
      <c r="AF4871" s="5">
        <v>1</v>
      </c>
    </row>
    <row r="4872" spans="1:32" x14ac:dyDescent="0.25">
      <c r="A4872" s="2">
        <v>2007</v>
      </c>
      <c r="B4872" s="1" t="s">
        <v>30</v>
      </c>
      <c r="C4872" s="8">
        <v>47</v>
      </c>
      <c r="D4872" s="8">
        <v>1513</v>
      </c>
      <c r="E4872" s="8">
        <f t="shared" si="292"/>
        <v>2682.6241134751772</v>
      </c>
      <c r="F4872" s="8">
        <v>1823</v>
      </c>
      <c r="G4872" s="15">
        <v>168</v>
      </c>
      <c r="H4872" s="15">
        <v>97</v>
      </c>
      <c r="I4872" s="15">
        <v>0</v>
      </c>
      <c r="J4872" s="15">
        <v>0</v>
      </c>
      <c r="K4872" s="15">
        <v>0</v>
      </c>
      <c r="L4872" s="15">
        <v>1610</v>
      </c>
      <c r="M4872" s="15">
        <f t="shared" si="291"/>
        <v>34.255319148936174</v>
      </c>
      <c r="N4872" s="15">
        <v>5</v>
      </c>
      <c r="O4872" s="15">
        <v>0</v>
      </c>
      <c r="P4872" s="15">
        <v>0</v>
      </c>
      <c r="Q4872" s="15">
        <v>13815</v>
      </c>
      <c r="R4872" s="15">
        <f t="shared" si="290"/>
        <v>293.93617021276594</v>
      </c>
      <c r="S4872" s="5">
        <v>0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1</v>
      </c>
      <c r="AA4872" s="5">
        <v>0</v>
      </c>
      <c r="AB4872" s="5">
        <v>0</v>
      </c>
      <c r="AC4872" s="5">
        <v>1</v>
      </c>
      <c r="AD4872" s="5">
        <v>0</v>
      </c>
      <c r="AE4872" s="115">
        <v>2897</v>
      </c>
      <c r="AF4872" s="5">
        <v>0</v>
      </c>
    </row>
    <row r="4873" spans="1:32" x14ac:dyDescent="0.25">
      <c r="A4873" s="2">
        <v>2007</v>
      </c>
      <c r="B4873" s="1" t="s">
        <v>29</v>
      </c>
      <c r="C4873" s="8">
        <v>4</v>
      </c>
      <c r="D4873" s="8">
        <v>209</v>
      </c>
      <c r="E4873" s="8">
        <f t="shared" si="292"/>
        <v>4354.166666666667</v>
      </c>
      <c r="F4873" s="8">
        <v>571</v>
      </c>
      <c r="G4873" s="15">
        <v>0</v>
      </c>
      <c r="H4873" s="15">
        <v>0</v>
      </c>
      <c r="I4873" s="15">
        <v>0</v>
      </c>
      <c r="J4873" s="15">
        <v>0</v>
      </c>
      <c r="K4873" s="15">
        <v>0</v>
      </c>
      <c r="L4873" s="15">
        <v>1320</v>
      </c>
      <c r="M4873" s="15">
        <f t="shared" si="291"/>
        <v>330</v>
      </c>
      <c r="N4873" s="15">
        <v>6</v>
      </c>
      <c r="O4873" s="15">
        <v>3</v>
      </c>
      <c r="P4873" s="15">
        <v>0</v>
      </c>
      <c r="Q4873" s="15">
        <v>667</v>
      </c>
      <c r="R4873" s="15">
        <f t="shared" si="290"/>
        <v>166.75</v>
      </c>
      <c r="S4873" s="5">
        <v>1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0</v>
      </c>
      <c r="AC4873" s="5">
        <v>0</v>
      </c>
      <c r="AD4873" s="5">
        <v>0</v>
      </c>
      <c r="AE4873" s="115">
        <v>591</v>
      </c>
      <c r="AF4873" s="5">
        <v>0</v>
      </c>
    </row>
    <row r="4874" spans="1:32" x14ac:dyDescent="0.25">
      <c r="A4874" s="2">
        <v>2007</v>
      </c>
      <c r="B4874" s="1" t="s">
        <v>31</v>
      </c>
      <c r="C4874" s="8">
        <v>55</v>
      </c>
      <c r="D4874" s="8">
        <v>2364</v>
      </c>
      <c r="E4874" s="8">
        <f t="shared" si="292"/>
        <v>3581.818181818182</v>
      </c>
      <c r="F4874" s="8">
        <v>1136</v>
      </c>
      <c r="G4874" s="15">
        <v>308</v>
      </c>
      <c r="H4874" s="15">
        <v>135</v>
      </c>
      <c r="I4874" s="15">
        <v>0</v>
      </c>
      <c r="J4874" s="15">
        <v>0</v>
      </c>
      <c r="K4874" s="15">
        <v>0</v>
      </c>
      <c r="L4874" s="15">
        <v>2737</v>
      </c>
      <c r="M4874" s="15">
        <f t="shared" si="291"/>
        <v>49.763636363636365</v>
      </c>
      <c r="N4874" s="15">
        <v>13</v>
      </c>
      <c r="O4874" s="15">
        <v>5</v>
      </c>
      <c r="P4874" s="15">
        <v>1</v>
      </c>
      <c r="Q4874" s="15">
        <v>8035</v>
      </c>
      <c r="R4874" s="15">
        <f t="shared" si="290"/>
        <v>146.09090909090909</v>
      </c>
      <c r="S4874" s="5">
        <v>1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1</v>
      </c>
      <c r="AA4874" s="5">
        <v>0</v>
      </c>
      <c r="AB4874" s="5">
        <v>0</v>
      </c>
      <c r="AC4874" s="5">
        <v>1</v>
      </c>
      <c r="AD4874" s="5">
        <v>0</v>
      </c>
      <c r="AE4874" s="115">
        <v>12683</v>
      </c>
      <c r="AF4874" s="5">
        <v>1</v>
      </c>
    </row>
    <row r="4875" spans="1:32" x14ac:dyDescent="0.25">
      <c r="A4875" s="2">
        <v>2007</v>
      </c>
      <c r="B4875" s="1" t="s">
        <v>29</v>
      </c>
      <c r="C4875" s="8">
        <v>162</v>
      </c>
      <c r="D4875" s="8">
        <v>6465</v>
      </c>
      <c r="E4875" s="8">
        <f t="shared" si="292"/>
        <v>3325.6172839506166</v>
      </c>
      <c r="F4875" s="8">
        <v>2775</v>
      </c>
      <c r="G4875" s="15">
        <v>1034</v>
      </c>
      <c r="H4875" s="15">
        <v>300</v>
      </c>
      <c r="I4875" s="15">
        <v>0</v>
      </c>
      <c r="J4875" s="15">
        <v>0</v>
      </c>
      <c r="K4875" s="15">
        <v>0</v>
      </c>
      <c r="L4875" s="15">
        <v>7437</v>
      </c>
      <c r="M4875" s="15">
        <f t="shared" si="291"/>
        <v>45.907407407407405</v>
      </c>
      <c r="N4875" s="15">
        <v>25</v>
      </c>
      <c r="O4875" s="15">
        <v>6</v>
      </c>
      <c r="P4875" s="15">
        <v>2</v>
      </c>
      <c r="Q4875" s="15">
        <v>51954</v>
      </c>
      <c r="R4875" s="15">
        <f t="shared" si="290"/>
        <v>320.7037037037037</v>
      </c>
      <c r="S4875" s="5">
        <v>1</v>
      </c>
      <c r="T4875" s="5">
        <v>0</v>
      </c>
      <c r="U4875" s="5">
        <v>0</v>
      </c>
      <c r="V4875" s="5">
        <v>0</v>
      </c>
      <c r="W4875" s="5">
        <v>0</v>
      </c>
      <c r="X4875" s="5">
        <v>0</v>
      </c>
      <c r="Y4875" s="5">
        <v>0</v>
      </c>
      <c r="Z4875" s="5">
        <v>1</v>
      </c>
      <c r="AA4875" s="5">
        <v>0</v>
      </c>
      <c r="AB4875" s="5">
        <v>0</v>
      </c>
      <c r="AC4875" s="5">
        <v>1</v>
      </c>
      <c r="AD4875" s="5">
        <v>0</v>
      </c>
      <c r="AE4875" s="115">
        <v>21170</v>
      </c>
      <c r="AF4875" s="5">
        <v>1</v>
      </c>
    </row>
    <row r="4876" spans="1:32" x14ac:dyDescent="0.25">
      <c r="A4876" s="2">
        <v>2007</v>
      </c>
      <c r="B4876" s="1" t="s">
        <v>30</v>
      </c>
      <c r="C4876" s="8">
        <v>53</v>
      </c>
      <c r="D4876" s="8">
        <v>1765</v>
      </c>
      <c r="E4876" s="8">
        <f t="shared" si="292"/>
        <v>2775.1572327044028</v>
      </c>
      <c r="F4876" s="8">
        <v>3391</v>
      </c>
      <c r="G4876" s="15">
        <v>324</v>
      </c>
      <c r="H4876" s="15">
        <v>171</v>
      </c>
      <c r="I4876" s="15">
        <v>0</v>
      </c>
      <c r="J4876" s="15">
        <v>0</v>
      </c>
      <c r="K4876" s="15">
        <v>0</v>
      </c>
      <c r="L4876" s="15">
        <v>4971</v>
      </c>
      <c r="M4876" s="15">
        <f t="shared" si="291"/>
        <v>93.79245283018868</v>
      </c>
      <c r="N4876" s="15">
        <v>10</v>
      </c>
      <c r="O4876" s="15">
        <v>5</v>
      </c>
      <c r="P4876" s="15">
        <v>0</v>
      </c>
      <c r="Q4876" s="15">
        <v>13596</v>
      </c>
      <c r="R4876" s="15">
        <f t="shared" si="290"/>
        <v>256.52830188679246</v>
      </c>
      <c r="S4876" s="5">
        <v>1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1</v>
      </c>
      <c r="AA4876" s="5">
        <v>0</v>
      </c>
      <c r="AB4876" s="5">
        <v>0</v>
      </c>
      <c r="AC4876" s="5">
        <v>1</v>
      </c>
      <c r="AD4876" s="5">
        <v>0</v>
      </c>
      <c r="AE4876" s="115">
        <v>10342</v>
      </c>
      <c r="AF4876" s="5">
        <v>1</v>
      </c>
    </row>
    <row r="4877" spans="1:32" x14ac:dyDescent="0.25">
      <c r="A4877" s="2">
        <v>2007</v>
      </c>
      <c r="B4877" s="1" t="s">
        <v>29</v>
      </c>
      <c r="C4877" s="8">
        <v>329</v>
      </c>
      <c r="D4877" s="8">
        <v>13468</v>
      </c>
      <c r="E4877" s="8">
        <f t="shared" si="292"/>
        <v>3411.3475177304967</v>
      </c>
      <c r="F4877" s="8">
        <v>199</v>
      </c>
      <c r="G4877" s="15">
        <v>0</v>
      </c>
      <c r="H4877" s="15">
        <v>0</v>
      </c>
      <c r="I4877" s="15">
        <v>0</v>
      </c>
      <c r="J4877" s="15">
        <v>0</v>
      </c>
      <c r="K4877" s="15">
        <v>0</v>
      </c>
      <c r="L4877" s="15">
        <v>30304</v>
      </c>
      <c r="M4877" s="15">
        <f t="shared" si="291"/>
        <v>92.109422492401222</v>
      </c>
      <c r="N4877" s="15">
        <v>28</v>
      </c>
      <c r="O4877" s="15">
        <v>82</v>
      </c>
      <c r="P4877" s="15">
        <v>0</v>
      </c>
      <c r="Q4877" s="15">
        <v>571350</v>
      </c>
      <c r="R4877" s="15">
        <f t="shared" si="290"/>
        <v>1736.6261398176291</v>
      </c>
      <c r="S4877" s="5">
        <v>1</v>
      </c>
      <c r="T4877" s="5">
        <v>1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0</v>
      </c>
      <c r="AD4877" s="5">
        <v>0</v>
      </c>
      <c r="AE4877" s="115">
        <v>140217</v>
      </c>
      <c r="AF4877" s="5">
        <v>1</v>
      </c>
    </row>
    <row r="4878" spans="1:32" x14ac:dyDescent="0.25">
      <c r="A4878" s="2">
        <v>2007</v>
      </c>
      <c r="B4878" s="1" t="s">
        <v>29</v>
      </c>
      <c r="C4878" s="8">
        <v>3</v>
      </c>
      <c r="D4878" s="8">
        <v>78</v>
      </c>
      <c r="E4878" s="8">
        <f t="shared" si="292"/>
        <v>2166.6666666666665</v>
      </c>
      <c r="F4878" s="8">
        <v>0</v>
      </c>
      <c r="G4878" s="15">
        <v>0</v>
      </c>
      <c r="H4878" s="15">
        <v>0</v>
      </c>
      <c r="I4878" s="15">
        <v>0</v>
      </c>
      <c r="J4878" s="15">
        <v>0</v>
      </c>
      <c r="K4878" s="15">
        <v>0</v>
      </c>
      <c r="L4878" s="15">
        <v>75</v>
      </c>
      <c r="M4878" s="15">
        <f t="shared" si="291"/>
        <v>25</v>
      </c>
      <c r="N4878" s="15">
        <v>1</v>
      </c>
      <c r="O4878" s="15">
        <v>0</v>
      </c>
      <c r="P4878" s="15">
        <v>0</v>
      </c>
      <c r="Q4878" s="15">
        <v>876</v>
      </c>
      <c r="R4878" s="15">
        <f t="shared" si="290"/>
        <v>292</v>
      </c>
      <c r="S4878" s="5">
        <v>1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0</v>
      </c>
      <c r="AC4878" s="5">
        <v>0</v>
      </c>
      <c r="AD4878" s="5">
        <v>0</v>
      </c>
      <c r="AE4878" s="115">
        <v>302</v>
      </c>
      <c r="AF4878" s="5">
        <v>1</v>
      </c>
    </row>
    <row r="4879" spans="1:32" x14ac:dyDescent="0.25">
      <c r="A4879" s="2">
        <v>2007</v>
      </c>
      <c r="B4879" s="1" t="s">
        <v>31</v>
      </c>
      <c r="C4879" s="8">
        <v>15</v>
      </c>
      <c r="D4879" s="8">
        <v>704</v>
      </c>
      <c r="E4879" s="8">
        <f t="shared" si="292"/>
        <v>3911.1111111111109</v>
      </c>
      <c r="F4879" s="8">
        <v>1460</v>
      </c>
      <c r="G4879" s="15">
        <v>0</v>
      </c>
      <c r="H4879" s="15">
        <v>0</v>
      </c>
      <c r="I4879" s="15">
        <v>0</v>
      </c>
      <c r="J4879" s="15">
        <v>0</v>
      </c>
      <c r="K4879" s="15">
        <v>0</v>
      </c>
      <c r="L4879" s="15">
        <v>480</v>
      </c>
      <c r="M4879" s="15">
        <f t="shared" si="291"/>
        <v>32</v>
      </c>
      <c r="N4879" s="15">
        <v>0</v>
      </c>
      <c r="O4879" s="15">
        <v>3</v>
      </c>
      <c r="P4879" s="15">
        <v>1</v>
      </c>
      <c r="Q4879" s="15">
        <v>11888</v>
      </c>
      <c r="R4879" s="15">
        <f t="shared" si="290"/>
        <v>792.5333333333333</v>
      </c>
      <c r="S4879" s="5">
        <v>1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0</v>
      </c>
      <c r="AD4879" s="5">
        <v>0</v>
      </c>
      <c r="AE4879" s="115">
        <v>11501</v>
      </c>
      <c r="AF4879" s="5">
        <v>1</v>
      </c>
    </row>
    <row r="4880" spans="1:32" x14ac:dyDescent="0.25">
      <c r="A4880" s="2">
        <v>2007</v>
      </c>
      <c r="B4880" s="1" t="s">
        <v>34</v>
      </c>
      <c r="C4880" s="8">
        <v>142</v>
      </c>
      <c r="D4880" s="8">
        <v>11545</v>
      </c>
      <c r="E4880" s="8">
        <f t="shared" si="292"/>
        <v>6775.2347417840365</v>
      </c>
      <c r="F4880" s="8">
        <v>1087</v>
      </c>
      <c r="G4880" s="15">
        <f>320+346</f>
        <v>666</v>
      </c>
      <c r="H4880" s="15">
        <v>320</v>
      </c>
      <c r="I4880" s="15">
        <v>0</v>
      </c>
      <c r="J4880" s="15">
        <v>0</v>
      </c>
      <c r="K4880" s="15">
        <v>0</v>
      </c>
      <c r="L4880" s="15">
        <v>7934</v>
      </c>
      <c r="M4880" s="15">
        <f t="shared" si="291"/>
        <v>55.87323943661972</v>
      </c>
      <c r="N4880" s="15">
        <v>26</v>
      </c>
      <c r="O4880" s="15">
        <v>3</v>
      </c>
      <c r="P4880" s="15">
        <v>1</v>
      </c>
      <c r="Q4880" s="15">
        <v>57303</v>
      </c>
      <c r="R4880" s="15">
        <f t="shared" si="290"/>
        <v>403.54225352112678</v>
      </c>
      <c r="S4880" s="5">
        <v>1</v>
      </c>
      <c r="T4880" s="5">
        <v>0</v>
      </c>
      <c r="U4880" s="5">
        <v>1</v>
      </c>
      <c r="V4880" s="5">
        <v>1</v>
      </c>
      <c r="W4880" s="5">
        <v>0</v>
      </c>
      <c r="X4880" s="5">
        <v>0</v>
      </c>
      <c r="Y4880" s="5">
        <v>0</v>
      </c>
      <c r="Z4880" s="5">
        <v>1</v>
      </c>
      <c r="AA4880" s="5">
        <v>0</v>
      </c>
      <c r="AB4880" s="5">
        <v>0</v>
      </c>
      <c r="AC4880" s="5">
        <v>1</v>
      </c>
      <c r="AD4880" s="5">
        <v>0</v>
      </c>
      <c r="AE4880" s="115">
        <v>26776</v>
      </c>
      <c r="AF4880" s="5">
        <v>1</v>
      </c>
    </row>
    <row r="4881" spans="1:32" x14ac:dyDescent="0.25">
      <c r="A4881" s="2">
        <v>2007</v>
      </c>
      <c r="B4881" s="1" t="s">
        <v>30</v>
      </c>
      <c r="C4881" s="8">
        <v>9</v>
      </c>
      <c r="D4881" s="8">
        <v>254</v>
      </c>
      <c r="E4881" s="8">
        <f t="shared" si="292"/>
        <v>2351.8518518518517</v>
      </c>
      <c r="F4881" s="8">
        <v>480</v>
      </c>
      <c r="G4881" s="15">
        <v>0</v>
      </c>
      <c r="H4881" s="15">
        <v>0</v>
      </c>
      <c r="I4881" s="15">
        <v>0</v>
      </c>
      <c r="J4881" s="15">
        <v>0</v>
      </c>
      <c r="K4881" s="15">
        <v>0</v>
      </c>
      <c r="L4881" s="15">
        <v>1105</v>
      </c>
      <c r="M4881" s="15">
        <f t="shared" si="291"/>
        <v>122.77777777777777</v>
      </c>
      <c r="N4881" s="15">
        <v>5</v>
      </c>
      <c r="O4881" s="15">
        <v>1</v>
      </c>
      <c r="P4881" s="15">
        <v>0</v>
      </c>
      <c r="Q4881" s="15">
        <v>4528</v>
      </c>
      <c r="R4881" s="15">
        <f t="shared" si="290"/>
        <v>503.11111111111109</v>
      </c>
      <c r="S4881" s="5">
        <v>1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0</v>
      </c>
      <c r="AD4881" s="5">
        <v>0</v>
      </c>
      <c r="AE4881" s="115">
        <v>842</v>
      </c>
      <c r="AF4881" s="5">
        <v>0</v>
      </c>
    </row>
    <row r="4882" spans="1:32" x14ac:dyDescent="0.25">
      <c r="A4882" s="2">
        <v>2007</v>
      </c>
      <c r="B4882" s="1" t="s">
        <v>36</v>
      </c>
      <c r="C4882" s="8">
        <v>5</v>
      </c>
      <c r="D4882" s="8">
        <v>241</v>
      </c>
      <c r="E4882" s="8">
        <f t="shared" si="292"/>
        <v>4016.6666666666665</v>
      </c>
      <c r="F4882" s="8">
        <v>247</v>
      </c>
      <c r="G4882" s="15">
        <v>0</v>
      </c>
      <c r="H4882" s="15">
        <v>0</v>
      </c>
      <c r="I4882" s="15">
        <v>0</v>
      </c>
      <c r="J4882" s="15">
        <v>0</v>
      </c>
      <c r="K4882" s="15">
        <v>0</v>
      </c>
      <c r="L4882" s="15">
        <v>690</v>
      </c>
      <c r="M4882" s="15">
        <f t="shared" si="291"/>
        <v>138</v>
      </c>
      <c r="N4882" s="15">
        <v>2</v>
      </c>
      <c r="O4882" s="15">
        <v>0</v>
      </c>
      <c r="P4882" s="15">
        <v>0</v>
      </c>
      <c r="Q4882" s="15">
        <v>474</v>
      </c>
      <c r="R4882" s="15">
        <f t="shared" ref="R4882:R4945" si="293">IF(C4882&gt;0,Q4882/C4882,0)</f>
        <v>94.8</v>
      </c>
      <c r="S4882" s="5">
        <v>1</v>
      </c>
      <c r="T4882" s="5">
        <v>0</v>
      </c>
      <c r="U4882" s="5">
        <v>1</v>
      </c>
      <c r="V4882" s="5">
        <v>1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0</v>
      </c>
      <c r="AD4882" s="5">
        <v>0</v>
      </c>
      <c r="AE4882" s="115">
        <v>582</v>
      </c>
      <c r="AF4882" s="5">
        <v>1</v>
      </c>
    </row>
    <row r="4883" spans="1:32" x14ac:dyDescent="0.25">
      <c r="A4883" s="2">
        <v>2007</v>
      </c>
      <c r="B4883" s="1" t="s">
        <v>36</v>
      </c>
      <c r="C4883" s="8">
        <v>101</v>
      </c>
      <c r="D4883" s="8">
        <v>8626</v>
      </c>
      <c r="E4883" s="8">
        <f t="shared" si="292"/>
        <v>7117.1617161716167</v>
      </c>
      <c r="F4883" s="8">
        <v>1575</v>
      </c>
      <c r="G4883" s="15">
        <v>435</v>
      </c>
      <c r="H4883" s="15">
        <v>191</v>
      </c>
      <c r="I4883" s="15">
        <v>0</v>
      </c>
      <c r="J4883" s="15">
        <v>0</v>
      </c>
      <c r="K4883" s="15">
        <v>0</v>
      </c>
      <c r="L4883" s="15">
        <v>7793</v>
      </c>
      <c r="M4883" s="15">
        <f t="shared" si="291"/>
        <v>77.158415841584159</v>
      </c>
      <c r="N4883" s="15">
        <v>23</v>
      </c>
      <c r="O4883" s="15">
        <v>5</v>
      </c>
      <c r="P4883" s="15">
        <v>2</v>
      </c>
      <c r="Q4883" s="15">
        <v>44489</v>
      </c>
      <c r="R4883" s="15">
        <f t="shared" si="293"/>
        <v>440.48514851485146</v>
      </c>
      <c r="S4883" s="5">
        <v>1</v>
      </c>
      <c r="T4883" s="5">
        <v>0</v>
      </c>
      <c r="U4883" s="5">
        <v>1</v>
      </c>
      <c r="V4883" s="5">
        <v>0</v>
      </c>
      <c r="W4883" s="5">
        <v>0</v>
      </c>
      <c r="X4883" s="5">
        <v>0</v>
      </c>
      <c r="Y4883" s="5">
        <v>0</v>
      </c>
      <c r="Z4883" s="5">
        <v>1</v>
      </c>
      <c r="AA4883" s="5">
        <v>0</v>
      </c>
      <c r="AB4883" s="5">
        <v>0</v>
      </c>
      <c r="AC4883" s="5">
        <v>1</v>
      </c>
      <c r="AD4883" s="5">
        <v>0</v>
      </c>
      <c r="AE4883" s="115">
        <v>24520</v>
      </c>
      <c r="AF4883" s="5">
        <v>1</v>
      </c>
    </row>
    <row r="4884" spans="1:32" x14ac:dyDescent="0.25">
      <c r="A4884" s="2">
        <v>2007</v>
      </c>
      <c r="B4884" s="1" t="s">
        <v>30</v>
      </c>
      <c r="C4884" s="8">
        <v>16</v>
      </c>
      <c r="D4884" s="8">
        <v>1208</v>
      </c>
      <c r="E4884" s="8">
        <f t="shared" si="292"/>
        <v>6291.666666666667</v>
      </c>
      <c r="F4884" s="8">
        <v>629</v>
      </c>
      <c r="G4884" s="15">
        <v>0</v>
      </c>
      <c r="H4884" s="15">
        <v>0</v>
      </c>
      <c r="I4884" s="15">
        <v>0</v>
      </c>
      <c r="J4884" s="15">
        <v>0</v>
      </c>
      <c r="K4884" s="15">
        <v>0</v>
      </c>
      <c r="L4884" s="15">
        <v>1218</v>
      </c>
      <c r="M4884" s="15">
        <f t="shared" si="291"/>
        <v>76.125</v>
      </c>
      <c r="N4884" s="15">
        <v>7</v>
      </c>
      <c r="O4884" s="15">
        <v>2</v>
      </c>
      <c r="P4884" s="15">
        <v>0</v>
      </c>
      <c r="Q4884" s="15">
        <v>9473</v>
      </c>
      <c r="R4884" s="15">
        <f t="shared" si="293"/>
        <v>592.0625</v>
      </c>
      <c r="S4884" s="5">
        <v>1</v>
      </c>
      <c r="T4884" s="5">
        <v>0</v>
      </c>
      <c r="U4884" s="5">
        <v>1</v>
      </c>
      <c r="V4884" s="5">
        <v>1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0</v>
      </c>
      <c r="AD4884" s="5">
        <v>0</v>
      </c>
      <c r="AE4884" s="115">
        <v>3659</v>
      </c>
      <c r="AF4884" s="5">
        <v>1</v>
      </c>
    </row>
    <row r="4885" spans="1:32" x14ac:dyDescent="0.25">
      <c r="A4885" s="2">
        <v>2007</v>
      </c>
      <c r="B4885" s="1" t="s">
        <v>36</v>
      </c>
      <c r="C4885" s="8">
        <v>18</v>
      </c>
      <c r="D4885" s="8">
        <v>1218</v>
      </c>
      <c r="E4885" s="8">
        <f t="shared" si="292"/>
        <v>5638.8888888888896</v>
      </c>
      <c r="F4885" s="8">
        <v>194</v>
      </c>
      <c r="G4885" s="15">
        <v>0</v>
      </c>
      <c r="H4885" s="15">
        <v>0</v>
      </c>
      <c r="I4885" s="15">
        <v>0</v>
      </c>
      <c r="J4885" s="15">
        <v>0</v>
      </c>
      <c r="K4885" s="15">
        <v>0</v>
      </c>
      <c r="L4885" s="15">
        <v>1176</v>
      </c>
      <c r="M4885" s="15">
        <f t="shared" si="291"/>
        <v>65.333333333333329</v>
      </c>
      <c r="N4885" s="15">
        <v>5</v>
      </c>
      <c r="O4885" s="15">
        <v>1</v>
      </c>
      <c r="P4885" s="15">
        <v>0</v>
      </c>
      <c r="Q4885" s="15">
        <v>1989</v>
      </c>
      <c r="R4885" s="15">
        <f t="shared" si="293"/>
        <v>110.5</v>
      </c>
      <c r="S4885" s="5">
        <v>1</v>
      </c>
      <c r="T4885" s="5">
        <v>0</v>
      </c>
      <c r="U4885" s="5">
        <v>1</v>
      </c>
      <c r="V4885" s="5">
        <v>1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0</v>
      </c>
      <c r="AD4885" s="5">
        <v>0</v>
      </c>
      <c r="AE4885" s="115">
        <v>2385</v>
      </c>
      <c r="AF4885" s="5">
        <v>1</v>
      </c>
    </row>
    <row r="4886" spans="1:32" x14ac:dyDescent="0.25">
      <c r="A4886" s="2">
        <v>2007</v>
      </c>
      <c r="B4886" s="1" t="s">
        <v>30</v>
      </c>
      <c r="C4886" s="8">
        <v>144</v>
      </c>
      <c r="D4886" s="8">
        <v>9249</v>
      </c>
      <c r="E4886" s="8">
        <f t="shared" si="292"/>
        <v>5352.4305555555557</v>
      </c>
      <c r="F4886" s="8">
        <v>2132</v>
      </c>
      <c r="G4886" s="15">
        <v>1135</v>
      </c>
      <c r="H4886" s="15">
        <v>380</v>
      </c>
      <c r="I4886" s="15">
        <v>0</v>
      </c>
      <c r="J4886" s="15">
        <v>0</v>
      </c>
      <c r="K4886" s="15">
        <v>0</v>
      </c>
      <c r="L4886" s="15">
        <v>7669</v>
      </c>
      <c r="M4886" s="15">
        <f t="shared" si="291"/>
        <v>53.256944444444443</v>
      </c>
      <c r="N4886" s="15">
        <v>25</v>
      </c>
      <c r="O4886" s="15">
        <v>5</v>
      </c>
      <c r="P4886" s="15">
        <v>2</v>
      </c>
      <c r="Q4886" s="15">
        <v>36522</v>
      </c>
      <c r="R4886" s="15">
        <f t="shared" si="293"/>
        <v>253.625</v>
      </c>
      <c r="S4886" s="5">
        <v>1</v>
      </c>
      <c r="T4886" s="5">
        <v>0</v>
      </c>
      <c r="U4886" s="5">
        <v>1</v>
      </c>
      <c r="V4886" s="5">
        <v>0</v>
      </c>
      <c r="W4886" s="5">
        <v>0</v>
      </c>
      <c r="X4886" s="5">
        <v>0</v>
      </c>
      <c r="Y4886" s="5">
        <v>0</v>
      </c>
      <c r="Z4886" s="5">
        <v>1</v>
      </c>
      <c r="AA4886" s="5">
        <v>0</v>
      </c>
      <c r="AB4886" s="5">
        <v>0</v>
      </c>
      <c r="AC4886" s="5">
        <v>1</v>
      </c>
      <c r="AD4886" s="5">
        <v>0</v>
      </c>
      <c r="AE4886" s="115">
        <v>24064</v>
      </c>
      <c r="AF4886" s="5">
        <v>1</v>
      </c>
    </row>
    <row r="4887" spans="1:32" x14ac:dyDescent="0.25">
      <c r="A4887" s="2">
        <v>2007</v>
      </c>
      <c r="B4887" s="1" t="s">
        <v>30</v>
      </c>
      <c r="C4887" s="8">
        <v>47</v>
      </c>
      <c r="D4887" s="8">
        <v>3234</v>
      </c>
      <c r="E4887" s="8">
        <f t="shared" si="292"/>
        <v>5734.0425531914889</v>
      </c>
      <c r="F4887" s="8">
        <v>0</v>
      </c>
      <c r="G4887" s="15">
        <f>33+57</f>
        <v>90</v>
      </c>
      <c r="H4887" s="15">
        <v>33</v>
      </c>
      <c r="I4887" s="15">
        <v>0</v>
      </c>
      <c r="J4887" s="15">
        <v>0</v>
      </c>
      <c r="K4887" s="15">
        <v>0</v>
      </c>
      <c r="L4887" s="15">
        <v>2746</v>
      </c>
      <c r="M4887" s="15">
        <f t="shared" si="291"/>
        <v>58.425531914893618</v>
      </c>
      <c r="N4887" s="15">
        <v>11</v>
      </c>
      <c r="O4887" s="15">
        <v>3</v>
      </c>
      <c r="P4887" s="15">
        <v>1</v>
      </c>
      <c r="Q4887" s="15">
        <v>3821</v>
      </c>
      <c r="R4887" s="15">
        <f t="shared" si="293"/>
        <v>81.297872340425528</v>
      </c>
      <c r="S4887" s="5">
        <v>1</v>
      </c>
      <c r="T4887" s="5">
        <v>0</v>
      </c>
      <c r="U4887" s="5">
        <v>1</v>
      </c>
      <c r="V4887" s="5">
        <v>0</v>
      </c>
      <c r="W4887" s="5">
        <v>0</v>
      </c>
      <c r="X4887" s="5">
        <v>0</v>
      </c>
      <c r="Y4887" s="5">
        <v>0</v>
      </c>
      <c r="Z4887" s="5">
        <v>1</v>
      </c>
      <c r="AA4887" s="5">
        <v>0</v>
      </c>
      <c r="AB4887" s="5">
        <v>0</v>
      </c>
      <c r="AC4887" s="5">
        <v>1</v>
      </c>
      <c r="AD4887" s="5">
        <v>0</v>
      </c>
      <c r="AE4887" s="115">
        <v>7143</v>
      </c>
      <c r="AF4887" s="5">
        <v>1</v>
      </c>
    </row>
    <row r="4888" spans="1:32" x14ac:dyDescent="0.25">
      <c r="A4888" s="2">
        <v>2007</v>
      </c>
      <c r="B4888" s="1" t="s">
        <v>29</v>
      </c>
      <c r="C4888" s="8">
        <v>78</v>
      </c>
      <c r="D4888" s="8">
        <v>5591</v>
      </c>
      <c r="E4888" s="8">
        <f t="shared" si="292"/>
        <v>5973.2905982905986</v>
      </c>
      <c r="F4888" s="8">
        <v>3850</v>
      </c>
      <c r="G4888" s="15">
        <f>209+410</f>
        <v>619</v>
      </c>
      <c r="H4888" s="15">
        <v>209</v>
      </c>
      <c r="I4888" s="15">
        <v>0</v>
      </c>
      <c r="J4888" s="15">
        <v>0</v>
      </c>
      <c r="K4888" s="15">
        <v>0</v>
      </c>
      <c r="L4888" s="15">
        <v>5495</v>
      </c>
      <c r="M4888" s="15">
        <f t="shared" si="291"/>
        <v>70.448717948717942</v>
      </c>
      <c r="N4888" s="15">
        <v>16</v>
      </c>
      <c r="O4888" s="15">
        <v>4</v>
      </c>
      <c r="P4888" s="15">
        <v>1</v>
      </c>
      <c r="Q4888" s="15">
        <v>20788</v>
      </c>
      <c r="R4888" s="15">
        <f t="shared" si="293"/>
        <v>266.5128205128205</v>
      </c>
      <c r="S4888" s="5">
        <v>1</v>
      </c>
      <c r="T4888" s="5">
        <v>0</v>
      </c>
      <c r="U4888" s="5">
        <v>1</v>
      </c>
      <c r="V4888" s="5">
        <v>0</v>
      </c>
      <c r="W4888" s="5">
        <v>0</v>
      </c>
      <c r="X4888" s="5">
        <v>0</v>
      </c>
      <c r="Y4888" s="5">
        <v>0</v>
      </c>
      <c r="Z4888" s="5">
        <v>1</v>
      </c>
      <c r="AA4888" s="5">
        <v>0</v>
      </c>
      <c r="AB4888" s="5">
        <v>0</v>
      </c>
      <c r="AC4888" s="5">
        <v>1</v>
      </c>
      <c r="AD4888" s="5">
        <v>0</v>
      </c>
      <c r="AE4888" s="115">
        <v>14375</v>
      </c>
      <c r="AF4888" s="5">
        <v>1</v>
      </c>
    </row>
    <row r="4889" spans="1:32" x14ac:dyDescent="0.25">
      <c r="A4889" s="2">
        <v>2007</v>
      </c>
      <c r="B4889" s="1" t="s">
        <v>30</v>
      </c>
      <c r="C4889" s="8">
        <v>74</v>
      </c>
      <c r="D4889" s="8">
        <v>2780</v>
      </c>
      <c r="E4889" s="8">
        <f t="shared" si="292"/>
        <v>3130.6306306306305</v>
      </c>
      <c r="F4889" s="8">
        <v>2017</v>
      </c>
      <c r="G4889" s="15">
        <f>166+231</f>
        <v>397</v>
      </c>
      <c r="H4889" s="15">
        <v>166</v>
      </c>
      <c r="I4889" s="15">
        <v>0</v>
      </c>
      <c r="J4889" s="15">
        <v>0</v>
      </c>
      <c r="K4889" s="15">
        <v>0</v>
      </c>
      <c r="L4889" s="15">
        <v>3635</v>
      </c>
      <c r="M4889" s="15">
        <f t="shared" si="291"/>
        <v>49.121621621621621</v>
      </c>
      <c r="N4889" s="15">
        <v>16</v>
      </c>
      <c r="O4889" s="15">
        <v>3</v>
      </c>
      <c r="P4889" s="15">
        <v>1</v>
      </c>
      <c r="Q4889" s="15">
        <v>15501</v>
      </c>
      <c r="R4889" s="15">
        <f t="shared" si="293"/>
        <v>209.47297297297297</v>
      </c>
      <c r="S4889" s="5">
        <v>1</v>
      </c>
      <c r="T4889" s="5">
        <v>0</v>
      </c>
      <c r="U4889" s="5">
        <v>1</v>
      </c>
      <c r="V4889" s="5">
        <v>0</v>
      </c>
      <c r="W4889" s="5">
        <v>0</v>
      </c>
      <c r="X4889" s="5">
        <v>0</v>
      </c>
      <c r="Y4889" s="5">
        <v>0</v>
      </c>
      <c r="Z4889" s="5">
        <v>1</v>
      </c>
      <c r="AA4889" s="5">
        <v>0</v>
      </c>
      <c r="AB4889" s="5">
        <v>0</v>
      </c>
      <c r="AC4889" s="5">
        <v>1</v>
      </c>
      <c r="AD4889" s="5">
        <v>0</v>
      </c>
      <c r="AE4889" s="115">
        <v>8239</v>
      </c>
      <c r="AF4889" s="5">
        <v>0</v>
      </c>
    </row>
    <row r="4890" spans="1:32" x14ac:dyDescent="0.25">
      <c r="A4890" s="2">
        <v>2007</v>
      </c>
      <c r="B4890" s="1" t="s">
        <v>30</v>
      </c>
      <c r="C4890" s="8">
        <v>65</v>
      </c>
      <c r="D4890" s="8">
        <v>2300</v>
      </c>
      <c r="E4890" s="8">
        <f t="shared" si="292"/>
        <v>2948.7179487179492</v>
      </c>
      <c r="F4890" s="8">
        <v>0</v>
      </c>
      <c r="G4890" s="15">
        <f>146+158</f>
        <v>304</v>
      </c>
      <c r="H4890" s="15">
        <v>146</v>
      </c>
      <c r="I4890" s="15">
        <v>0</v>
      </c>
      <c r="J4890" s="15">
        <v>0</v>
      </c>
      <c r="K4890" s="15">
        <v>0</v>
      </c>
      <c r="L4890" s="15">
        <v>3072</v>
      </c>
      <c r="M4890" s="15">
        <f t="shared" si="291"/>
        <v>47.261538461538464</v>
      </c>
      <c r="N4890" s="15">
        <v>9</v>
      </c>
      <c r="O4890" s="15">
        <v>2</v>
      </c>
      <c r="P4890" s="15">
        <v>0</v>
      </c>
      <c r="Q4890" s="15">
        <v>4203</v>
      </c>
      <c r="R4890" s="15">
        <f t="shared" si="293"/>
        <v>64.661538461538456</v>
      </c>
      <c r="S4890" s="5">
        <v>1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1</v>
      </c>
      <c r="AA4890" s="5">
        <v>0</v>
      </c>
      <c r="AB4890" s="5">
        <v>0</v>
      </c>
      <c r="AC4890" s="5">
        <v>1</v>
      </c>
      <c r="AD4890" s="5">
        <v>0</v>
      </c>
      <c r="AE4890" s="115">
        <v>5548</v>
      </c>
      <c r="AF4890" s="5">
        <v>0</v>
      </c>
    </row>
    <row r="4891" spans="1:32" x14ac:dyDescent="0.25">
      <c r="A4891" s="2">
        <v>2007</v>
      </c>
      <c r="B4891" s="1" t="s">
        <v>30</v>
      </c>
      <c r="C4891" s="8">
        <v>263</v>
      </c>
      <c r="D4891" s="8">
        <v>25256</v>
      </c>
      <c r="E4891" s="8">
        <f t="shared" si="292"/>
        <v>8002.5348542458814</v>
      </c>
      <c r="F4891" s="8">
        <v>3019</v>
      </c>
      <c r="G4891" s="15">
        <f>600+1142</f>
        <v>1742</v>
      </c>
      <c r="H4891" s="15">
        <v>600</v>
      </c>
      <c r="I4891" s="15">
        <v>0</v>
      </c>
      <c r="J4891" s="15">
        <v>0</v>
      </c>
      <c r="K4891" s="15">
        <v>0</v>
      </c>
      <c r="L4891" s="15">
        <v>15426</v>
      </c>
      <c r="M4891" s="15">
        <f t="shared" si="291"/>
        <v>58.653992395437264</v>
      </c>
      <c r="N4891" s="15">
        <v>32</v>
      </c>
      <c r="O4891" s="15">
        <v>5</v>
      </c>
      <c r="P4891" s="15">
        <v>3</v>
      </c>
      <c r="Q4891" s="15">
        <v>83314</v>
      </c>
      <c r="R4891" s="15">
        <f t="shared" si="293"/>
        <v>316.78326996197717</v>
      </c>
      <c r="S4891" s="5">
        <v>1</v>
      </c>
      <c r="T4891" s="5">
        <v>0</v>
      </c>
      <c r="U4891" s="5">
        <v>1</v>
      </c>
      <c r="V4891" s="5">
        <v>0</v>
      </c>
      <c r="W4891" s="5">
        <v>0</v>
      </c>
      <c r="X4891" s="5">
        <v>0</v>
      </c>
      <c r="Y4891" s="5">
        <v>0</v>
      </c>
      <c r="Z4891" s="5">
        <v>1</v>
      </c>
      <c r="AA4891" s="5">
        <v>0</v>
      </c>
      <c r="AB4891" s="5">
        <v>0</v>
      </c>
      <c r="AC4891" s="5">
        <v>1</v>
      </c>
      <c r="AD4891" s="5">
        <v>0</v>
      </c>
      <c r="AE4891" s="115">
        <v>49019</v>
      </c>
      <c r="AF4891" s="5">
        <v>1</v>
      </c>
    </row>
    <row r="4892" spans="1:32" x14ac:dyDescent="0.25">
      <c r="A4892" s="2">
        <v>2007</v>
      </c>
      <c r="B4892" s="1" t="s">
        <v>30</v>
      </c>
      <c r="C4892" s="8">
        <v>226</v>
      </c>
      <c r="D4892" s="8">
        <v>21556</v>
      </c>
      <c r="E4892" s="8">
        <f t="shared" si="292"/>
        <v>7948.3775811209443</v>
      </c>
      <c r="F4892" s="8">
        <v>2585</v>
      </c>
      <c r="G4892" s="15">
        <f>600+1350</f>
        <v>1950</v>
      </c>
      <c r="H4892" s="15">
        <v>600</v>
      </c>
      <c r="I4892" s="15">
        <v>0</v>
      </c>
      <c r="J4892" s="15">
        <v>0</v>
      </c>
      <c r="K4892" s="15">
        <v>0</v>
      </c>
      <c r="L4892" s="15">
        <v>12873</v>
      </c>
      <c r="M4892" s="15">
        <f t="shared" si="291"/>
        <v>56.960176991150441</v>
      </c>
      <c r="N4892" s="15">
        <v>39</v>
      </c>
      <c r="O4892" s="15">
        <v>5</v>
      </c>
      <c r="P4892" s="15">
        <v>2</v>
      </c>
      <c r="Q4892" s="15">
        <v>99117</v>
      </c>
      <c r="R4892" s="15">
        <f t="shared" si="293"/>
        <v>438.57079646017701</v>
      </c>
      <c r="S4892" s="5">
        <v>1</v>
      </c>
      <c r="T4892" s="5">
        <v>0</v>
      </c>
      <c r="U4892" s="5">
        <v>1</v>
      </c>
      <c r="V4892" s="5">
        <v>0</v>
      </c>
      <c r="W4892" s="5">
        <v>0</v>
      </c>
      <c r="X4892" s="5">
        <v>0</v>
      </c>
      <c r="Y4892" s="5">
        <v>0</v>
      </c>
      <c r="Z4892" s="5">
        <v>1</v>
      </c>
      <c r="AA4892" s="5">
        <v>0</v>
      </c>
      <c r="AB4892" s="5">
        <v>0</v>
      </c>
      <c r="AC4892" s="5">
        <v>1</v>
      </c>
      <c r="AD4892" s="5">
        <v>0</v>
      </c>
      <c r="AE4892" s="115">
        <v>53434</v>
      </c>
      <c r="AF4892" s="5">
        <v>1</v>
      </c>
    </row>
    <row r="4893" spans="1:32" x14ac:dyDescent="0.25">
      <c r="A4893" s="2">
        <v>2007</v>
      </c>
      <c r="B4893" s="1" t="s">
        <v>31</v>
      </c>
      <c r="C4893" s="8">
        <v>66</v>
      </c>
      <c r="D4893" s="8">
        <v>3201</v>
      </c>
      <c r="E4893" s="8">
        <f t="shared" si="292"/>
        <v>4041.6666666666665</v>
      </c>
      <c r="F4893" s="8">
        <v>3468</v>
      </c>
      <c r="G4893" s="15">
        <f>132+137</f>
        <v>269</v>
      </c>
      <c r="H4893" s="15">
        <v>132</v>
      </c>
      <c r="I4893" s="15">
        <v>0</v>
      </c>
      <c r="J4893" s="15">
        <v>0</v>
      </c>
      <c r="K4893" s="15">
        <v>0</v>
      </c>
      <c r="L4893" s="15">
        <v>4445</v>
      </c>
      <c r="M4893" s="15">
        <f t="shared" si="291"/>
        <v>67.348484848484844</v>
      </c>
      <c r="N4893" s="15">
        <v>12</v>
      </c>
      <c r="O4893" s="15">
        <v>3</v>
      </c>
      <c r="P4893" s="15">
        <v>2</v>
      </c>
      <c r="Q4893" s="15">
        <v>20676</v>
      </c>
      <c r="R4893" s="15">
        <f t="shared" si="293"/>
        <v>313.27272727272725</v>
      </c>
      <c r="S4893" s="5">
        <v>1</v>
      </c>
      <c r="T4893" s="5">
        <v>0</v>
      </c>
      <c r="U4893" s="5">
        <v>1</v>
      </c>
      <c r="V4893" s="5">
        <v>0</v>
      </c>
      <c r="W4893" s="5">
        <v>0</v>
      </c>
      <c r="X4893" s="5">
        <v>0</v>
      </c>
      <c r="Y4893" s="5">
        <v>0</v>
      </c>
      <c r="Z4893" s="5">
        <v>1</v>
      </c>
      <c r="AA4893" s="5">
        <v>0</v>
      </c>
      <c r="AB4893" s="5">
        <v>0</v>
      </c>
      <c r="AC4893" s="5">
        <v>1</v>
      </c>
      <c r="AD4893" s="5">
        <v>0</v>
      </c>
      <c r="AE4893" s="115">
        <v>10164</v>
      </c>
      <c r="AF4893" s="5">
        <v>0</v>
      </c>
    </row>
    <row r="4894" spans="1:32" x14ac:dyDescent="0.25">
      <c r="A4894" s="2">
        <v>2007</v>
      </c>
      <c r="B4894" s="1" t="s">
        <v>31</v>
      </c>
      <c r="C4894" s="8">
        <v>3</v>
      </c>
      <c r="D4894" s="8">
        <v>62</v>
      </c>
      <c r="E4894" s="8">
        <f t="shared" si="292"/>
        <v>1722.2222222222224</v>
      </c>
      <c r="F4894" s="8">
        <v>28</v>
      </c>
      <c r="G4894" s="15">
        <v>0</v>
      </c>
      <c r="H4894" s="15">
        <v>0</v>
      </c>
      <c r="I4894" s="15">
        <v>0</v>
      </c>
      <c r="J4894" s="15">
        <v>0</v>
      </c>
      <c r="K4894" s="15">
        <v>0</v>
      </c>
      <c r="L4894" s="15">
        <v>81</v>
      </c>
      <c r="M4894" s="15">
        <f t="shared" si="291"/>
        <v>27</v>
      </c>
      <c r="N4894" s="15">
        <v>1</v>
      </c>
      <c r="O4894" s="15">
        <v>0</v>
      </c>
      <c r="P4894" s="15">
        <v>0</v>
      </c>
      <c r="Q4894" s="15">
        <v>159</v>
      </c>
      <c r="R4894" s="15">
        <f t="shared" si="293"/>
        <v>53</v>
      </c>
      <c r="S4894" s="5">
        <v>0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0</v>
      </c>
      <c r="AD4894" s="5">
        <v>0</v>
      </c>
      <c r="AE4894" s="115">
        <v>46</v>
      </c>
      <c r="AF4894" s="5">
        <v>1</v>
      </c>
    </row>
    <row r="4895" spans="1:32" x14ac:dyDescent="0.25">
      <c r="A4895" s="2">
        <v>2007</v>
      </c>
      <c r="B4895" s="1" t="s">
        <v>29</v>
      </c>
      <c r="C4895" s="8">
        <v>8</v>
      </c>
      <c r="D4895" s="8">
        <v>388</v>
      </c>
      <c r="E4895" s="8">
        <f t="shared" si="292"/>
        <v>4041.6666666666665</v>
      </c>
      <c r="F4895" s="8">
        <v>62</v>
      </c>
      <c r="G4895" s="15">
        <v>0</v>
      </c>
      <c r="H4895" s="15">
        <v>0</v>
      </c>
      <c r="I4895" s="15">
        <v>0</v>
      </c>
      <c r="J4895" s="15">
        <v>0</v>
      </c>
      <c r="K4895" s="15">
        <v>0</v>
      </c>
      <c r="L4895" s="15">
        <v>654</v>
      </c>
      <c r="M4895" s="15">
        <f t="shared" si="291"/>
        <v>81.75</v>
      </c>
      <c r="N4895" s="15">
        <v>3</v>
      </c>
      <c r="O4895" s="15">
        <v>0</v>
      </c>
      <c r="P4895" s="15">
        <v>0</v>
      </c>
      <c r="Q4895" s="15">
        <v>5413</v>
      </c>
      <c r="R4895" s="15">
        <f t="shared" si="293"/>
        <v>676.625</v>
      </c>
      <c r="S4895" s="5">
        <v>1</v>
      </c>
      <c r="T4895" s="5">
        <v>0</v>
      </c>
      <c r="U4895" s="5">
        <v>1</v>
      </c>
      <c r="V4895" s="5">
        <v>1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0</v>
      </c>
      <c r="AD4895" s="5">
        <v>0</v>
      </c>
      <c r="AE4895" s="115">
        <v>2563</v>
      </c>
      <c r="AF4895" s="5">
        <v>1</v>
      </c>
    </row>
    <row r="4896" spans="1:32" x14ac:dyDescent="0.25">
      <c r="A4896" s="2">
        <v>2007</v>
      </c>
      <c r="B4896" s="1" t="s">
        <v>29</v>
      </c>
      <c r="C4896" s="8">
        <v>3</v>
      </c>
      <c r="D4896" s="8">
        <v>65</v>
      </c>
      <c r="E4896" s="8">
        <f t="shared" si="292"/>
        <v>1805.5555555555557</v>
      </c>
      <c r="F4896" s="8">
        <v>72</v>
      </c>
      <c r="G4896" s="15">
        <v>0</v>
      </c>
      <c r="H4896" s="15">
        <v>0</v>
      </c>
      <c r="I4896" s="15">
        <v>0</v>
      </c>
      <c r="J4896" s="15">
        <v>0</v>
      </c>
      <c r="K4896" s="15">
        <v>0</v>
      </c>
      <c r="L4896" s="15">
        <v>751</v>
      </c>
      <c r="M4896" s="15">
        <f t="shared" si="291"/>
        <v>250.33333333333334</v>
      </c>
      <c r="N4896" s="15">
        <v>4</v>
      </c>
      <c r="O4896" s="15">
        <v>1</v>
      </c>
      <c r="P4896" s="15">
        <v>0</v>
      </c>
      <c r="Q4896" s="15">
        <v>822</v>
      </c>
      <c r="R4896" s="15">
        <f t="shared" si="293"/>
        <v>274</v>
      </c>
      <c r="S4896" s="5">
        <v>1</v>
      </c>
      <c r="T4896" s="5">
        <v>0</v>
      </c>
      <c r="U4896" s="5">
        <v>1</v>
      </c>
      <c r="V4896" s="5">
        <v>0</v>
      </c>
      <c r="W4896" s="5">
        <v>0</v>
      </c>
      <c r="X4896" s="5">
        <v>0</v>
      </c>
      <c r="Y4896" s="5">
        <v>0</v>
      </c>
      <c r="Z4896" s="5">
        <v>0</v>
      </c>
      <c r="AA4896" s="5">
        <v>0</v>
      </c>
      <c r="AB4896" s="5">
        <v>0</v>
      </c>
      <c r="AC4896" s="5">
        <v>0</v>
      </c>
      <c r="AD4896" s="5">
        <v>0</v>
      </c>
      <c r="AE4896" s="115">
        <v>358</v>
      </c>
      <c r="AF4896" s="5">
        <v>1</v>
      </c>
    </row>
    <row r="4897" spans="1:32" x14ac:dyDescent="0.25">
      <c r="A4897" s="2">
        <v>2007</v>
      </c>
      <c r="B4897" s="1" t="s">
        <v>29</v>
      </c>
      <c r="C4897" s="8">
        <v>91</v>
      </c>
      <c r="D4897" s="8">
        <v>8094</v>
      </c>
      <c r="E4897" s="8">
        <f t="shared" si="292"/>
        <v>7412.0879120879117</v>
      </c>
      <c r="F4897" s="8">
        <v>1061</v>
      </c>
      <c r="G4897" s="15">
        <v>435</v>
      </c>
      <c r="H4897" s="15">
        <v>183</v>
      </c>
      <c r="I4897" s="15">
        <v>0</v>
      </c>
      <c r="J4897" s="15">
        <v>0</v>
      </c>
      <c r="K4897" s="15">
        <v>0</v>
      </c>
      <c r="L4897" s="15">
        <v>6652</v>
      </c>
      <c r="M4897" s="15">
        <f t="shared" si="291"/>
        <v>73.098901098901095</v>
      </c>
      <c r="N4897" s="15">
        <v>28</v>
      </c>
      <c r="O4897" s="15">
        <v>3</v>
      </c>
      <c r="P4897" s="15">
        <v>3</v>
      </c>
      <c r="Q4897" s="15">
        <v>66639</v>
      </c>
      <c r="R4897" s="15">
        <f t="shared" si="293"/>
        <v>732.2967032967033</v>
      </c>
      <c r="S4897" s="5">
        <v>1</v>
      </c>
      <c r="T4897" s="5">
        <v>0</v>
      </c>
      <c r="U4897" s="5">
        <v>1</v>
      </c>
      <c r="V4897" s="5">
        <v>0</v>
      </c>
      <c r="W4897" s="5">
        <v>0</v>
      </c>
      <c r="X4897" s="5">
        <v>0</v>
      </c>
      <c r="Y4897" s="5">
        <v>0</v>
      </c>
      <c r="Z4897" s="5">
        <v>1</v>
      </c>
      <c r="AA4897" s="5">
        <v>0</v>
      </c>
      <c r="AB4897" s="5">
        <v>0</v>
      </c>
      <c r="AC4897" s="5">
        <v>1</v>
      </c>
      <c r="AD4897" s="5">
        <v>0</v>
      </c>
      <c r="AE4897" s="115">
        <v>16418</v>
      </c>
      <c r="AF4897" s="5">
        <v>0</v>
      </c>
    </row>
    <row r="4898" spans="1:32" x14ac:dyDescent="0.25">
      <c r="A4898" s="2">
        <v>2007</v>
      </c>
      <c r="B4898" s="1" t="s">
        <v>29</v>
      </c>
      <c r="C4898" s="8">
        <v>40</v>
      </c>
      <c r="D4898" s="8">
        <v>2297</v>
      </c>
      <c r="E4898" s="8">
        <f t="shared" si="292"/>
        <v>4785.416666666667</v>
      </c>
      <c r="F4898" s="8">
        <v>0</v>
      </c>
      <c r="G4898" s="15">
        <v>0</v>
      </c>
      <c r="H4898" s="15">
        <v>0</v>
      </c>
      <c r="I4898" s="15">
        <v>0</v>
      </c>
      <c r="J4898" s="15">
        <v>0</v>
      </c>
      <c r="K4898" s="15">
        <v>0</v>
      </c>
      <c r="L4898" s="15">
        <v>3825</v>
      </c>
      <c r="M4898" s="15">
        <f t="shared" si="291"/>
        <v>95.625</v>
      </c>
      <c r="N4898" s="15">
        <v>14</v>
      </c>
      <c r="O4898" s="15">
        <v>2</v>
      </c>
      <c r="P4898" s="15">
        <v>3</v>
      </c>
      <c r="Q4898" s="15">
        <v>6111</v>
      </c>
      <c r="R4898" s="15">
        <f t="shared" si="293"/>
        <v>152.77500000000001</v>
      </c>
      <c r="S4898" s="5">
        <v>1</v>
      </c>
      <c r="T4898" s="5">
        <v>0</v>
      </c>
      <c r="U4898" s="5">
        <v>1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0</v>
      </c>
      <c r="AC4898" s="5">
        <v>0</v>
      </c>
      <c r="AD4898" s="5">
        <v>0</v>
      </c>
      <c r="AE4898" s="115">
        <v>7052</v>
      </c>
      <c r="AF4898" s="5">
        <v>1</v>
      </c>
    </row>
    <row r="4899" spans="1:32" x14ac:dyDescent="0.25">
      <c r="A4899" s="2">
        <v>2007</v>
      </c>
      <c r="B4899" s="1" t="s">
        <v>29</v>
      </c>
      <c r="C4899" s="8">
        <v>7</v>
      </c>
      <c r="D4899" s="8">
        <v>189</v>
      </c>
      <c r="E4899" s="8">
        <f t="shared" si="292"/>
        <v>2250</v>
      </c>
      <c r="F4899" s="8">
        <v>0</v>
      </c>
      <c r="G4899" s="15">
        <f>28+32</f>
        <v>60</v>
      </c>
      <c r="H4899" s="15">
        <v>28</v>
      </c>
      <c r="I4899" s="15">
        <v>0</v>
      </c>
      <c r="J4899" s="15">
        <v>0</v>
      </c>
      <c r="K4899" s="15">
        <v>0</v>
      </c>
      <c r="L4899" s="15">
        <v>265</v>
      </c>
      <c r="M4899" s="15">
        <f t="shared" si="291"/>
        <v>37.857142857142854</v>
      </c>
      <c r="N4899" s="15">
        <v>2</v>
      </c>
      <c r="O4899" s="15">
        <v>0</v>
      </c>
      <c r="P4899" s="15">
        <v>0</v>
      </c>
      <c r="Q4899" s="15">
        <v>1692</v>
      </c>
      <c r="R4899" s="15">
        <f t="shared" si="293"/>
        <v>241.71428571428572</v>
      </c>
      <c r="S4899" s="5">
        <v>0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1</v>
      </c>
      <c r="AA4899" s="5">
        <v>0</v>
      </c>
      <c r="AB4899" s="5">
        <v>0</v>
      </c>
      <c r="AC4899" s="5">
        <v>1</v>
      </c>
      <c r="AD4899" s="5">
        <v>0</v>
      </c>
      <c r="AE4899" s="115">
        <v>236</v>
      </c>
      <c r="AF4899" s="5">
        <v>1</v>
      </c>
    </row>
    <row r="4900" spans="1:32" x14ac:dyDescent="0.25">
      <c r="A4900" s="2">
        <v>2007</v>
      </c>
      <c r="B4900" s="1" t="s">
        <v>29</v>
      </c>
      <c r="C4900" s="8">
        <v>26</v>
      </c>
      <c r="D4900" s="8">
        <v>1335</v>
      </c>
      <c r="E4900" s="8">
        <f t="shared" si="292"/>
        <v>4278.8461538461534</v>
      </c>
      <c r="F4900" s="8">
        <v>112</v>
      </c>
      <c r="G4900" s="15">
        <v>189</v>
      </c>
      <c r="H4900" s="15">
        <v>94</v>
      </c>
      <c r="I4900" s="15">
        <v>0</v>
      </c>
      <c r="J4900" s="15">
        <v>0</v>
      </c>
      <c r="K4900" s="15">
        <v>0</v>
      </c>
      <c r="L4900" s="15">
        <v>1586</v>
      </c>
      <c r="M4900" s="15">
        <f t="shared" si="291"/>
        <v>61</v>
      </c>
      <c r="N4900" s="15">
        <v>6</v>
      </c>
      <c r="O4900" s="15">
        <v>4</v>
      </c>
      <c r="P4900" s="15">
        <v>0</v>
      </c>
      <c r="Q4900" s="15">
        <v>7899</v>
      </c>
      <c r="R4900" s="15">
        <f t="shared" si="293"/>
        <v>303.80769230769232</v>
      </c>
      <c r="S4900" s="5">
        <v>1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1</v>
      </c>
      <c r="AA4900" s="5">
        <v>0</v>
      </c>
      <c r="AB4900" s="5">
        <v>0</v>
      </c>
      <c r="AC4900" s="5">
        <v>1</v>
      </c>
      <c r="AD4900" s="5">
        <v>0</v>
      </c>
      <c r="AE4900" s="115">
        <v>7219</v>
      </c>
      <c r="AF4900" s="5">
        <v>1</v>
      </c>
    </row>
    <row r="4901" spans="1:32" x14ac:dyDescent="0.25">
      <c r="A4901" s="2">
        <v>2007</v>
      </c>
      <c r="B4901" s="1" t="s">
        <v>30</v>
      </c>
      <c r="C4901" s="8">
        <v>123</v>
      </c>
      <c r="D4901" s="8">
        <v>11563</v>
      </c>
      <c r="E4901" s="8">
        <f t="shared" si="292"/>
        <v>7834.0108401084008</v>
      </c>
      <c r="F4901" s="8">
        <v>3410</v>
      </c>
      <c r="G4901" s="15">
        <v>1453</v>
      </c>
      <c r="H4901" s="15">
        <v>427</v>
      </c>
      <c r="I4901" s="15">
        <v>134</v>
      </c>
      <c r="J4901" s="15">
        <v>0</v>
      </c>
      <c r="K4901" s="15">
        <v>0</v>
      </c>
      <c r="L4901" s="15">
        <v>7647</v>
      </c>
      <c r="M4901" s="15">
        <f t="shared" si="291"/>
        <v>62.170731707317074</v>
      </c>
      <c r="N4901" s="15">
        <v>17</v>
      </c>
      <c r="O4901" s="15">
        <v>6</v>
      </c>
      <c r="P4901" s="15">
        <v>4</v>
      </c>
      <c r="Q4901" s="15">
        <v>83801</v>
      </c>
      <c r="R4901" s="15">
        <f t="shared" si="293"/>
        <v>681.30894308943084</v>
      </c>
      <c r="S4901" s="5">
        <v>1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1</v>
      </c>
      <c r="AA4901" s="5">
        <v>1</v>
      </c>
      <c r="AB4901" s="5">
        <v>0</v>
      </c>
      <c r="AC4901" s="5">
        <v>1</v>
      </c>
      <c r="AD4901" s="5">
        <v>0</v>
      </c>
      <c r="AE4901" s="115">
        <v>30326</v>
      </c>
      <c r="AF4901" s="5">
        <v>1</v>
      </c>
    </row>
    <row r="4902" spans="1:32" x14ac:dyDescent="0.25">
      <c r="A4902" s="2">
        <v>2007</v>
      </c>
      <c r="B4902" s="1" t="s">
        <v>30</v>
      </c>
      <c r="C4902" s="8">
        <v>140</v>
      </c>
      <c r="D4902" s="8">
        <v>10672</v>
      </c>
      <c r="E4902" s="8">
        <f t="shared" si="292"/>
        <v>6352.3809523809532</v>
      </c>
      <c r="F4902" s="8">
        <v>4943</v>
      </c>
      <c r="G4902" s="15">
        <v>1396</v>
      </c>
      <c r="H4902" s="15">
        <v>563</v>
      </c>
      <c r="I4902" s="15">
        <v>0</v>
      </c>
      <c r="J4902" s="15">
        <v>0</v>
      </c>
      <c r="K4902" s="15">
        <v>0</v>
      </c>
      <c r="L4902" s="15">
        <v>13652</v>
      </c>
      <c r="M4902" s="15">
        <f t="shared" si="291"/>
        <v>97.51428571428572</v>
      </c>
      <c r="N4902" s="15">
        <v>29</v>
      </c>
      <c r="O4902" s="15">
        <v>8</v>
      </c>
      <c r="P4902" s="15">
        <v>4</v>
      </c>
      <c r="Q4902" s="15">
        <v>73331</v>
      </c>
      <c r="R4902" s="15">
        <f t="shared" si="293"/>
        <v>523.79285714285709</v>
      </c>
      <c r="S4902" s="5">
        <v>1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1</v>
      </c>
      <c r="AA4902" s="5">
        <v>0</v>
      </c>
      <c r="AB4902" s="5">
        <v>0</v>
      </c>
      <c r="AC4902" s="5">
        <v>1</v>
      </c>
      <c r="AD4902" s="5">
        <v>0</v>
      </c>
      <c r="AE4902" s="115">
        <v>30889</v>
      </c>
      <c r="AF4902" s="5">
        <v>1</v>
      </c>
    </row>
    <row r="4903" spans="1:32" x14ac:dyDescent="0.25">
      <c r="A4903" s="2">
        <v>2007</v>
      </c>
      <c r="B4903" s="1" t="s">
        <v>30</v>
      </c>
      <c r="C4903" s="8">
        <v>127</v>
      </c>
      <c r="D4903" s="8">
        <v>6326</v>
      </c>
      <c r="E4903" s="8">
        <f t="shared" ref="E4903:E4933" si="294">IF(C4903&gt;0,D4903/C4903*1000/12,0)</f>
        <v>4150.9186351706039</v>
      </c>
      <c r="F4903" s="8">
        <v>3180</v>
      </c>
      <c r="G4903" s="15">
        <v>1335</v>
      </c>
      <c r="H4903" s="15">
        <v>583</v>
      </c>
      <c r="I4903" s="15">
        <v>0</v>
      </c>
      <c r="J4903" s="15">
        <v>0</v>
      </c>
      <c r="K4903" s="15">
        <v>0</v>
      </c>
      <c r="L4903" s="15">
        <v>6472</v>
      </c>
      <c r="M4903" s="15">
        <f t="shared" si="291"/>
        <v>50.960629921259844</v>
      </c>
      <c r="N4903" s="15">
        <v>18</v>
      </c>
      <c r="O4903" s="15">
        <v>5</v>
      </c>
      <c r="P4903" s="15">
        <v>3</v>
      </c>
      <c r="Q4903" s="15">
        <v>53457</v>
      </c>
      <c r="R4903" s="15">
        <f t="shared" si="293"/>
        <v>420.9212598425197</v>
      </c>
      <c r="S4903" s="5">
        <v>1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1</v>
      </c>
      <c r="AA4903" s="5">
        <v>0</v>
      </c>
      <c r="AB4903" s="5">
        <v>0</v>
      </c>
      <c r="AC4903" s="5">
        <v>1</v>
      </c>
      <c r="AD4903" s="5">
        <v>0</v>
      </c>
      <c r="AE4903" s="115">
        <v>22499</v>
      </c>
      <c r="AF4903" s="5">
        <v>1</v>
      </c>
    </row>
    <row r="4904" spans="1:32" x14ac:dyDescent="0.25">
      <c r="A4904" s="2">
        <v>2007</v>
      </c>
      <c r="B4904" s="1" t="s">
        <v>30</v>
      </c>
      <c r="C4904" s="8">
        <v>101</v>
      </c>
      <c r="D4904" s="8">
        <v>5927</v>
      </c>
      <c r="E4904" s="8">
        <f t="shared" si="294"/>
        <v>4890.2640264026404</v>
      </c>
      <c r="F4904" s="8">
        <v>5558</v>
      </c>
      <c r="G4904" s="15">
        <v>1042</v>
      </c>
      <c r="H4904" s="15">
        <v>514</v>
      </c>
      <c r="I4904" s="15">
        <v>0</v>
      </c>
      <c r="J4904" s="15">
        <v>0</v>
      </c>
      <c r="K4904" s="15">
        <v>0</v>
      </c>
      <c r="L4904" s="15">
        <v>5616</v>
      </c>
      <c r="M4904" s="15">
        <f t="shared" si="291"/>
        <v>55.603960396039604</v>
      </c>
      <c r="N4904" s="15">
        <v>18</v>
      </c>
      <c r="O4904" s="15">
        <v>6</v>
      </c>
      <c r="P4904" s="15">
        <v>0</v>
      </c>
      <c r="Q4904" s="15">
        <v>44165</v>
      </c>
      <c r="R4904" s="15">
        <f t="shared" si="293"/>
        <v>437.2772277227723</v>
      </c>
      <c r="S4904" s="5">
        <v>1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1</v>
      </c>
      <c r="AA4904" s="5">
        <v>0</v>
      </c>
      <c r="AB4904" s="5">
        <v>0</v>
      </c>
      <c r="AC4904" s="5">
        <v>1</v>
      </c>
      <c r="AD4904" s="5">
        <v>0</v>
      </c>
      <c r="AE4904" s="115">
        <v>16826</v>
      </c>
      <c r="AF4904" s="5">
        <v>1</v>
      </c>
    </row>
    <row r="4905" spans="1:32" x14ac:dyDescent="0.25">
      <c r="A4905" s="2">
        <v>2007</v>
      </c>
      <c r="B4905" s="1" t="s">
        <v>30</v>
      </c>
      <c r="C4905" s="8">
        <v>93</v>
      </c>
      <c r="D4905" s="8">
        <v>7178</v>
      </c>
      <c r="E4905" s="8">
        <f t="shared" si="294"/>
        <v>6431.8996415770607</v>
      </c>
      <c r="F4905" s="8">
        <v>4557</v>
      </c>
      <c r="G4905" s="15">
        <v>963</v>
      </c>
      <c r="H4905" s="15">
        <v>480</v>
      </c>
      <c r="I4905" s="15">
        <v>0</v>
      </c>
      <c r="J4905" s="15">
        <v>0</v>
      </c>
      <c r="K4905" s="15">
        <v>0</v>
      </c>
      <c r="L4905" s="15">
        <v>3405</v>
      </c>
      <c r="M4905" s="15">
        <f t="shared" si="291"/>
        <v>36.612903225806448</v>
      </c>
      <c r="N4905" s="15">
        <v>12</v>
      </c>
      <c r="O4905" s="15">
        <v>1</v>
      </c>
      <c r="P4905" s="15">
        <v>1</v>
      </c>
      <c r="Q4905" s="15">
        <v>62160</v>
      </c>
      <c r="R4905" s="15">
        <f t="shared" si="293"/>
        <v>668.38709677419354</v>
      </c>
      <c r="S4905" s="5">
        <v>0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1</v>
      </c>
      <c r="AA4905" s="5">
        <v>0</v>
      </c>
      <c r="AB4905" s="5">
        <v>0</v>
      </c>
      <c r="AC4905" s="5">
        <v>1</v>
      </c>
      <c r="AD4905" s="5">
        <v>0</v>
      </c>
      <c r="AE4905" s="115">
        <v>26174</v>
      </c>
      <c r="AF4905" s="5">
        <v>1</v>
      </c>
    </row>
    <row r="4906" spans="1:32" x14ac:dyDescent="0.25">
      <c r="A4906" s="2">
        <v>2007</v>
      </c>
      <c r="B4906" s="1" t="s">
        <v>30</v>
      </c>
      <c r="C4906" s="8">
        <v>136</v>
      </c>
      <c r="D4906" s="8">
        <v>8076</v>
      </c>
      <c r="E4906" s="8">
        <f t="shared" si="294"/>
        <v>4948.5294117647054</v>
      </c>
      <c r="F4906" s="8">
        <v>3515</v>
      </c>
      <c r="G4906" s="15">
        <v>1200</v>
      </c>
      <c r="H4906" s="15">
        <v>510</v>
      </c>
      <c r="I4906" s="15">
        <v>0</v>
      </c>
      <c r="J4906" s="15">
        <v>0</v>
      </c>
      <c r="K4906" s="15">
        <v>0</v>
      </c>
      <c r="L4906" s="15">
        <v>7345</v>
      </c>
      <c r="M4906" s="15">
        <f t="shared" si="291"/>
        <v>54.007352941176471</v>
      </c>
      <c r="N4906" s="15">
        <v>18</v>
      </c>
      <c r="O4906" s="15">
        <v>4</v>
      </c>
      <c r="P4906" s="15">
        <v>4</v>
      </c>
      <c r="Q4906" s="15">
        <v>53826</v>
      </c>
      <c r="R4906" s="15">
        <f t="shared" si="293"/>
        <v>395.77941176470586</v>
      </c>
      <c r="S4906" s="5">
        <v>1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1</v>
      </c>
      <c r="AA4906" s="5">
        <v>0</v>
      </c>
      <c r="AB4906" s="5">
        <v>0</v>
      </c>
      <c r="AC4906" s="5">
        <v>1</v>
      </c>
      <c r="AD4906" s="5">
        <v>0</v>
      </c>
      <c r="AE4906" s="115">
        <v>19697</v>
      </c>
      <c r="AF4906" s="5">
        <v>0</v>
      </c>
    </row>
    <row r="4907" spans="1:32" x14ac:dyDescent="0.25">
      <c r="A4907" s="2">
        <v>2007</v>
      </c>
      <c r="B4907" s="1" t="s">
        <v>30</v>
      </c>
      <c r="C4907" s="8">
        <v>53</v>
      </c>
      <c r="D4907" s="8">
        <v>2893</v>
      </c>
      <c r="E4907" s="8">
        <f t="shared" si="294"/>
        <v>4548.7421383647797</v>
      </c>
      <c r="F4907" s="8">
        <v>2436</v>
      </c>
      <c r="G4907" s="15">
        <v>536</v>
      </c>
      <c r="H4907" s="15">
        <v>296</v>
      </c>
      <c r="I4907" s="15">
        <v>0</v>
      </c>
      <c r="J4907" s="15">
        <v>0</v>
      </c>
      <c r="K4907" s="15">
        <v>0</v>
      </c>
      <c r="L4907" s="15">
        <v>3482</v>
      </c>
      <c r="M4907" s="15">
        <f t="shared" ref="M4907:M4970" si="295">IF(C4907&gt;0,L4907/C4907,0)</f>
        <v>65.698113207547166</v>
      </c>
      <c r="N4907" s="15">
        <v>15</v>
      </c>
      <c r="O4907" s="15">
        <v>2</v>
      </c>
      <c r="P4907" s="15">
        <v>1</v>
      </c>
      <c r="Q4907" s="15">
        <v>26416</v>
      </c>
      <c r="R4907" s="15">
        <f t="shared" si="293"/>
        <v>498.41509433962267</v>
      </c>
      <c r="S4907" s="5">
        <v>1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1</v>
      </c>
      <c r="AA4907" s="5">
        <v>0</v>
      </c>
      <c r="AB4907" s="5">
        <v>0</v>
      </c>
      <c r="AC4907" s="5">
        <v>1</v>
      </c>
      <c r="AD4907" s="5">
        <v>0</v>
      </c>
      <c r="AE4907" s="115">
        <v>9731</v>
      </c>
      <c r="AF4907" s="5">
        <v>0</v>
      </c>
    </row>
    <row r="4908" spans="1:32" x14ac:dyDescent="0.25">
      <c r="A4908" s="2">
        <v>2007</v>
      </c>
      <c r="B4908" s="1" t="s">
        <v>30</v>
      </c>
      <c r="C4908" s="8">
        <v>6</v>
      </c>
      <c r="D4908" s="8">
        <v>314</v>
      </c>
      <c r="E4908" s="8">
        <f t="shared" si="294"/>
        <v>4361.1111111111113</v>
      </c>
      <c r="F4908" s="8">
        <v>2966</v>
      </c>
      <c r="G4908" s="15">
        <v>0</v>
      </c>
      <c r="H4908" s="15">
        <v>0</v>
      </c>
      <c r="I4908" s="15">
        <v>0</v>
      </c>
      <c r="J4908" s="15">
        <v>0</v>
      </c>
      <c r="K4908" s="15">
        <v>0</v>
      </c>
      <c r="L4908" s="15">
        <v>392</v>
      </c>
      <c r="M4908" s="15">
        <f t="shared" si="295"/>
        <v>65.333333333333329</v>
      </c>
      <c r="N4908" s="15">
        <v>1</v>
      </c>
      <c r="O4908" s="15">
        <v>0</v>
      </c>
      <c r="P4908" s="15">
        <v>0</v>
      </c>
      <c r="Q4908" s="15">
        <v>9205</v>
      </c>
      <c r="R4908" s="15">
        <f t="shared" si="293"/>
        <v>1534.1666666666667</v>
      </c>
      <c r="S4908" s="5">
        <v>1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0</v>
      </c>
      <c r="AC4908" s="5">
        <v>0</v>
      </c>
      <c r="AD4908" s="5">
        <v>0</v>
      </c>
      <c r="AE4908" s="115">
        <v>732</v>
      </c>
      <c r="AF4908" s="5">
        <v>0</v>
      </c>
    </row>
    <row r="4909" spans="1:32" x14ac:dyDescent="0.25">
      <c r="A4909" s="2">
        <v>2007</v>
      </c>
      <c r="B4909" s="1" t="s">
        <v>31</v>
      </c>
      <c r="C4909" s="8">
        <v>196</v>
      </c>
      <c r="D4909" s="8">
        <v>19383</v>
      </c>
      <c r="E4909" s="8">
        <f t="shared" si="294"/>
        <v>8241.0714285714294</v>
      </c>
      <c r="F4909" s="8">
        <v>3548</v>
      </c>
      <c r="G4909" s="15">
        <v>1514</v>
      </c>
      <c r="H4909" s="15">
        <v>457</v>
      </c>
      <c r="I4909" s="15">
        <v>0</v>
      </c>
      <c r="J4909" s="15">
        <v>0</v>
      </c>
      <c r="K4909" s="15">
        <v>0</v>
      </c>
      <c r="L4909" s="15">
        <v>10103</v>
      </c>
      <c r="M4909" s="15">
        <f t="shared" si="295"/>
        <v>51.545918367346935</v>
      </c>
      <c r="N4909" s="15">
        <v>24</v>
      </c>
      <c r="O4909" s="15">
        <v>6</v>
      </c>
      <c r="P4909" s="15">
        <v>1</v>
      </c>
      <c r="Q4909" s="15">
        <v>117868</v>
      </c>
      <c r="R4909" s="15">
        <f t="shared" si="293"/>
        <v>601.36734693877554</v>
      </c>
      <c r="S4909" s="5">
        <v>1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1</v>
      </c>
      <c r="AA4909" s="5">
        <v>0</v>
      </c>
      <c r="AB4909" s="5">
        <v>0</v>
      </c>
      <c r="AC4909" s="5">
        <v>1</v>
      </c>
      <c r="AD4909" s="5">
        <v>0</v>
      </c>
      <c r="AE4909" s="115">
        <v>59236</v>
      </c>
      <c r="AF4909" s="5">
        <v>1</v>
      </c>
    </row>
    <row r="4910" spans="1:32" x14ac:dyDescent="0.25">
      <c r="A4910" s="2">
        <v>2007</v>
      </c>
      <c r="B4910" s="1" t="s">
        <v>29</v>
      </c>
      <c r="C4910" s="8">
        <v>7</v>
      </c>
      <c r="D4910" s="8">
        <v>189</v>
      </c>
      <c r="E4910" s="8">
        <f t="shared" si="294"/>
        <v>2250</v>
      </c>
      <c r="F4910" s="8">
        <v>76</v>
      </c>
      <c r="G4910" s="15">
        <v>0</v>
      </c>
      <c r="H4910" s="15">
        <v>0</v>
      </c>
      <c r="I4910" s="15">
        <v>0</v>
      </c>
      <c r="J4910" s="15">
        <v>0</v>
      </c>
      <c r="K4910" s="15">
        <v>0</v>
      </c>
      <c r="L4910" s="15">
        <v>115</v>
      </c>
      <c r="M4910" s="15">
        <f t="shared" si="295"/>
        <v>16.428571428571427</v>
      </c>
      <c r="N4910" s="15">
        <v>2</v>
      </c>
      <c r="O4910" s="15">
        <v>0</v>
      </c>
      <c r="P4910" s="15">
        <v>0</v>
      </c>
      <c r="Q4910" s="15">
        <v>5887</v>
      </c>
      <c r="R4910" s="15">
        <f t="shared" si="293"/>
        <v>841</v>
      </c>
      <c r="S4910" s="5">
        <v>0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0</v>
      </c>
      <c r="AD4910" s="5">
        <v>0</v>
      </c>
      <c r="AE4910" s="115">
        <v>570</v>
      </c>
      <c r="AF4910" s="5">
        <v>1</v>
      </c>
    </row>
    <row r="4911" spans="1:32" x14ac:dyDescent="0.25">
      <c r="A4911" s="2">
        <v>2007</v>
      </c>
      <c r="B4911" s="1" t="s">
        <v>30</v>
      </c>
      <c r="C4911" s="8">
        <v>106</v>
      </c>
      <c r="D4911" s="8">
        <v>5491</v>
      </c>
      <c r="E4911" s="8">
        <f t="shared" si="294"/>
        <v>4316.8238993710693</v>
      </c>
      <c r="F4911" s="8">
        <v>5877</v>
      </c>
      <c r="G4911" s="15">
        <v>1042</v>
      </c>
      <c r="H4911" s="15">
        <v>320</v>
      </c>
      <c r="I4911" s="15">
        <v>0</v>
      </c>
      <c r="J4911" s="15">
        <v>0</v>
      </c>
      <c r="K4911" s="15">
        <v>0</v>
      </c>
      <c r="L4911" s="15">
        <v>8385</v>
      </c>
      <c r="M4911" s="15">
        <f t="shared" si="295"/>
        <v>79.103773584905667</v>
      </c>
      <c r="N4911" s="15">
        <v>18</v>
      </c>
      <c r="O4911" s="15">
        <v>6</v>
      </c>
      <c r="P4911" s="15">
        <v>1</v>
      </c>
      <c r="Q4911" s="15">
        <v>49737</v>
      </c>
      <c r="R4911" s="15">
        <f t="shared" si="293"/>
        <v>469.21698113207549</v>
      </c>
      <c r="S4911" s="5">
        <v>1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1</v>
      </c>
      <c r="AA4911" s="5">
        <v>0</v>
      </c>
      <c r="AB4911" s="5">
        <v>0</v>
      </c>
      <c r="AC4911" s="5">
        <v>1</v>
      </c>
      <c r="AD4911" s="5">
        <v>0</v>
      </c>
      <c r="AE4911" s="115">
        <v>15591</v>
      </c>
      <c r="AF4911" s="5">
        <v>0</v>
      </c>
    </row>
    <row r="4912" spans="1:32" x14ac:dyDescent="0.25">
      <c r="A4912" s="2">
        <v>2007</v>
      </c>
      <c r="B4912" s="1" t="s">
        <v>31</v>
      </c>
      <c r="C4912" s="8">
        <v>186</v>
      </c>
      <c r="D4912" s="8">
        <v>11023</v>
      </c>
      <c r="E4912" s="8">
        <f t="shared" si="294"/>
        <v>4938.6200716845879</v>
      </c>
      <c r="F4912" s="8">
        <v>5930</v>
      </c>
      <c r="G4912" s="15">
        <v>1717</v>
      </c>
      <c r="H4912" s="15">
        <v>479</v>
      </c>
      <c r="I4912" s="15">
        <v>0</v>
      </c>
      <c r="J4912" s="15">
        <v>0</v>
      </c>
      <c r="K4912" s="15">
        <v>0</v>
      </c>
      <c r="L4912" s="15">
        <v>8260</v>
      </c>
      <c r="M4912" s="15">
        <f t="shared" si="295"/>
        <v>44.408602150537632</v>
      </c>
      <c r="N4912" s="15">
        <v>22</v>
      </c>
      <c r="O4912" s="15">
        <v>5</v>
      </c>
      <c r="P4912" s="15">
        <v>2</v>
      </c>
      <c r="Q4912" s="15">
        <v>67301</v>
      </c>
      <c r="R4912" s="15">
        <f t="shared" si="293"/>
        <v>361.83333333333331</v>
      </c>
      <c r="S4912" s="5">
        <v>1</v>
      </c>
      <c r="T4912" s="5">
        <v>0</v>
      </c>
      <c r="U4912" s="5">
        <v>1</v>
      </c>
      <c r="V4912" s="5">
        <v>0</v>
      </c>
      <c r="W4912" s="5">
        <v>0</v>
      </c>
      <c r="X4912" s="5">
        <v>0</v>
      </c>
      <c r="Y4912" s="5">
        <v>0</v>
      </c>
      <c r="Z4912" s="5">
        <v>1</v>
      </c>
      <c r="AA4912" s="5">
        <v>0</v>
      </c>
      <c r="AB4912" s="5">
        <v>0</v>
      </c>
      <c r="AC4912" s="5">
        <v>1</v>
      </c>
      <c r="AD4912" s="5">
        <v>0</v>
      </c>
      <c r="AE4912" s="115">
        <v>29903</v>
      </c>
      <c r="AF4912" s="5">
        <v>1</v>
      </c>
    </row>
    <row r="4913" spans="1:32" x14ac:dyDescent="0.25">
      <c r="A4913" s="2">
        <v>2007</v>
      </c>
      <c r="B4913" s="1" t="s">
        <v>29</v>
      </c>
      <c r="C4913" s="8">
        <v>63</v>
      </c>
      <c r="D4913" s="8">
        <v>3273</v>
      </c>
      <c r="E4913" s="8">
        <f t="shared" si="294"/>
        <v>4329.3650793650786</v>
      </c>
      <c r="F4913" s="8">
        <v>3281</v>
      </c>
      <c r="G4913" s="15">
        <v>379</v>
      </c>
      <c r="H4913" s="15">
        <v>0</v>
      </c>
      <c r="I4913" s="15">
        <v>0</v>
      </c>
      <c r="J4913" s="15">
        <v>0</v>
      </c>
      <c r="K4913" s="15">
        <v>0</v>
      </c>
      <c r="L4913" s="15">
        <v>3483</v>
      </c>
      <c r="M4913" s="15">
        <f t="shared" si="295"/>
        <v>55.285714285714285</v>
      </c>
      <c r="N4913" s="15">
        <v>12</v>
      </c>
      <c r="O4913" s="15">
        <v>3</v>
      </c>
      <c r="P4913" s="15">
        <v>0</v>
      </c>
      <c r="Q4913" s="15">
        <v>16729</v>
      </c>
      <c r="R4913" s="15">
        <f t="shared" si="293"/>
        <v>265.53968253968253</v>
      </c>
      <c r="S4913" s="5">
        <v>1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1</v>
      </c>
      <c r="AA4913" s="5">
        <v>0</v>
      </c>
      <c r="AB4913" s="5">
        <v>0</v>
      </c>
      <c r="AC4913" s="5">
        <v>0</v>
      </c>
      <c r="AD4913" s="5">
        <v>0</v>
      </c>
      <c r="AE4913" s="115">
        <v>12237</v>
      </c>
      <c r="AF4913" s="5">
        <v>0</v>
      </c>
    </row>
    <row r="4914" spans="1:32" x14ac:dyDescent="0.25">
      <c r="A4914" s="2">
        <v>2007</v>
      </c>
      <c r="B4914" s="1" t="s">
        <v>29</v>
      </c>
      <c r="C4914" s="8">
        <v>71</v>
      </c>
      <c r="D4914" s="8">
        <v>2857</v>
      </c>
      <c r="E4914" s="8">
        <f t="shared" si="294"/>
        <v>3353.2863849765258</v>
      </c>
      <c r="F4914" s="8">
        <v>2937</v>
      </c>
      <c r="G4914" s="15">
        <v>372</v>
      </c>
      <c r="H4914" s="15">
        <v>162</v>
      </c>
      <c r="I4914" s="15">
        <v>0</v>
      </c>
      <c r="J4914" s="15">
        <v>0</v>
      </c>
      <c r="K4914" s="15">
        <v>0</v>
      </c>
      <c r="L4914" s="15">
        <v>2822</v>
      </c>
      <c r="M4914" s="15">
        <f t="shared" si="295"/>
        <v>39.74647887323944</v>
      </c>
      <c r="N4914" s="15">
        <v>17</v>
      </c>
      <c r="O4914" s="15">
        <v>2</v>
      </c>
      <c r="P4914" s="15">
        <v>1</v>
      </c>
      <c r="Q4914" s="15">
        <v>14901</v>
      </c>
      <c r="R4914" s="15">
        <f t="shared" si="293"/>
        <v>209.87323943661971</v>
      </c>
      <c r="S4914" s="5">
        <v>1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1</v>
      </c>
      <c r="AA4914" s="5">
        <v>0</v>
      </c>
      <c r="AB4914" s="5">
        <v>0</v>
      </c>
      <c r="AC4914" s="5">
        <v>1</v>
      </c>
      <c r="AD4914" s="5">
        <v>0</v>
      </c>
      <c r="AE4914" s="115">
        <v>9478</v>
      </c>
      <c r="AF4914" s="5">
        <v>0</v>
      </c>
    </row>
    <row r="4915" spans="1:32" x14ac:dyDescent="0.25">
      <c r="A4915" s="2">
        <v>2007</v>
      </c>
      <c r="B4915" s="1" t="s">
        <v>29</v>
      </c>
      <c r="C4915" s="8">
        <v>73</v>
      </c>
      <c r="D4915" s="8">
        <v>2034</v>
      </c>
      <c r="E4915" s="8">
        <f t="shared" si="294"/>
        <v>2321.9178082191779</v>
      </c>
      <c r="F4915" s="8">
        <v>3730</v>
      </c>
      <c r="G4915" s="15">
        <v>342</v>
      </c>
      <c r="H4915" s="15">
        <v>153</v>
      </c>
      <c r="I4915" s="15">
        <v>0</v>
      </c>
      <c r="J4915" s="15">
        <v>0</v>
      </c>
      <c r="K4915" s="15">
        <v>0</v>
      </c>
      <c r="L4915" s="15">
        <v>2613</v>
      </c>
      <c r="M4915" s="15">
        <f t="shared" si="295"/>
        <v>35.794520547945204</v>
      </c>
      <c r="N4915" s="15">
        <v>9</v>
      </c>
      <c r="O4915" s="15">
        <v>0</v>
      </c>
      <c r="P4915" s="15">
        <v>2</v>
      </c>
      <c r="Q4915" s="15">
        <v>7536</v>
      </c>
      <c r="R4915" s="15">
        <f t="shared" si="293"/>
        <v>103.23287671232876</v>
      </c>
      <c r="S4915" s="5">
        <v>1</v>
      </c>
      <c r="T4915" s="5">
        <v>0</v>
      </c>
      <c r="U4915" s="5">
        <v>0</v>
      </c>
      <c r="V4915" s="5">
        <v>0</v>
      </c>
      <c r="W4915" s="5">
        <v>0</v>
      </c>
      <c r="X4915" s="5">
        <v>0</v>
      </c>
      <c r="Y4915" s="5">
        <v>0</v>
      </c>
      <c r="Z4915" s="5">
        <v>1</v>
      </c>
      <c r="AA4915" s="5">
        <v>0</v>
      </c>
      <c r="AB4915" s="5">
        <v>0</v>
      </c>
      <c r="AC4915" s="5">
        <v>1</v>
      </c>
      <c r="AD4915" s="5">
        <v>0</v>
      </c>
      <c r="AE4915" s="115">
        <v>5075</v>
      </c>
      <c r="AF4915" s="5">
        <v>1</v>
      </c>
    </row>
    <row r="4916" spans="1:32" x14ac:dyDescent="0.25">
      <c r="A4916" s="2">
        <v>2007</v>
      </c>
      <c r="B4916" s="1" t="s">
        <v>30</v>
      </c>
      <c r="C4916" s="8">
        <v>126</v>
      </c>
      <c r="D4916" s="8">
        <v>4408</v>
      </c>
      <c r="E4916" s="8">
        <f t="shared" si="294"/>
        <v>2915.3439153439153</v>
      </c>
      <c r="F4916" s="8">
        <v>3829</v>
      </c>
      <c r="G4916" s="15">
        <v>887</v>
      </c>
      <c r="H4916" s="15">
        <v>252</v>
      </c>
      <c r="I4916" s="15">
        <v>0</v>
      </c>
      <c r="J4916" s="15">
        <v>0</v>
      </c>
      <c r="K4916" s="15">
        <v>0</v>
      </c>
      <c r="L4916" s="15">
        <v>8958</v>
      </c>
      <c r="M4916" s="15">
        <f t="shared" si="295"/>
        <v>71.095238095238102</v>
      </c>
      <c r="N4916" s="15">
        <v>33</v>
      </c>
      <c r="O4916" s="15">
        <v>7</v>
      </c>
      <c r="P4916" s="15">
        <v>2</v>
      </c>
      <c r="Q4916" s="15">
        <v>43331</v>
      </c>
      <c r="R4916" s="15">
        <f t="shared" si="293"/>
        <v>343.89682539682542</v>
      </c>
      <c r="S4916" s="5">
        <v>1</v>
      </c>
      <c r="T4916" s="5">
        <v>1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1</v>
      </c>
      <c r="AA4916" s="5">
        <v>0</v>
      </c>
      <c r="AB4916" s="5">
        <v>0</v>
      </c>
      <c r="AC4916" s="5">
        <v>1</v>
      </c>
      <c r="AD4916" s="5">
        <v>0</v>
      </c>
      <c r="AE4916" s="115">
        <v>14368</v>
      </c>
      <c r="AF4916" s="5">
        <v>1</v>
      </c>
    </row>
    <row r="4917" spans="1:32" x14ac:dyDescent="0.25">
      <c r="A4917" s="2">
        <v>2007</v>
      </c>
      <c r="B4917" s="1" t="s">
        <v>30</v>
      </c>
      <c r="C4917" s="8">
        <v>57</v>
      </c>
      <c r="D4917" s="8">
        <v>1815</v>
      </c>
      <c r="E4917" s="8">
        <f t="shared" si="294"/>
        <v>2653.5087719298244</v>
      </c>
      <c r="F4917" s="8">
        <v>2848</v>
      </c>
      <c r="G4917" s="15">
        <v>518</v>
      </c>
      <c r="H4917" s="15">
        <v>206</v>
      </c>
      <c r="I4917" s="15">
        <v>0</v>
      </c>
      <c r="J4917" s="15">
        <v>0</v>
      </c>
      <c r="K4917" s="15">
        <v>0</v>
      </c>
      <c r="L4917" s="15">
        <v>3804</v>
      </c>
      <c r="M4917" s="15">
        <f t="shared" si="295"/>
        <v>66.736842105263165</v>
      </c>
      <c r="N4917" s="15">
        <v>13</v>
      </c>
      <c r="O4917" s="15">
        <v>5</v>
      </c>
      <c r="P4917" s="15">
        <v>2</v>
      </c>
      <c r="Q4917" s="15">
        <v>19758</v>
      </c>
      <c r="R4917" s="15">
        <f t="shared" si="293"/>
        <v>346.63157894736844</v>
      </c>
      <c r="S4917" s="5">
        <v>1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1</v>
      </c>
      <c r="AA4917" s="5">
        <v>0</v>
      </c>
      <c r="AB4917" s="5">
        <v>0</v>
      </c>
      <c r="AC4917" s="5">
        <v>1</v>
      </c>
      <c r="AD4917" s="5">
        <v>0</v>
      </c>
      <c r="AE4917" s="115">
        <v>4350</v>
      </c>
      <c r="AF4917" s="5">
        <v>1</v>
      </c>
    </row>
    <row r="4918" spans="1:32" x14ac:dyDescent="0.25">
      <c r="A4918" s="2">
        <v>2007</v>
      </c>
      <c r="B4918" s="1" t="s">
        <v>36</v>
      </c>
      <c r="C4918" s="8">
        <v>64</v>
      </c>
      <c r="D4918" s="8">
        <v>2278</v>
      </c>
      <c r="E4918" s="8">
        <f t="shared" si="294"/>
        <v>2966.1458333333335</v>
      </c>
      <c r="F4918" s="8">
        <v>2871</v>
      </c>
      <c r="G4918" s="15">
        <v>767</v>
      </c>
      <c r="H4918" s="15">
        <v>244</v>
      </c>
      <c r="I4918" s="15">
        <v>0</v>
      </c>
      <c r="J4918" s="15">
        <v>0</v>
      </c>
      <c r="K4918" s="15">
        <v>0</v>
      </c>
      <c r="L4918" s="15">
        <v>2655</v>
      </c>
      <c r="M4918" s="15">
        <f t="shared" si="295"/>
        <v>41.484375</v>
      </c>
      <c r="N4918" s="15">
        <v>11</v>
      </c>
      <c r="O4918" s="15">
        <v>4</v>
      </c>
      <c r="P4918" s="15">
        <v>1</v>
      </c>
      <c r="Q4918" s="15">
        <v>21089</v>
      </c>
      <c r="R4918" s="15">
        <f t="shared" si="293"/>
        <v>329.515625</v>
      </c>
      <c r="S4918" s="5">
        <v>1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1</v>
      </c>
      <c r="AA4918" s="5">
        <v>0</v>
      </c>
      <c r="AB4918" s="5">
        <v>0</v>
      </c>
      <c r="AC4918" s="5">
        <v>1</v>
      </c>
      <c r="AD4918" s="5">
        <v>0</v>
      </c>
      <c r="AE4918" s="115">
        <v>7821</v>
      </c>
      <c r="AF4918" s="5">
        <v>1</v>
      </c>
    </row>
    <row r="4919" spans="1:32" x14ac:dyDescent="0.25">
      <c r="A4919" s="2">
        <v>2007</v>
      </c>
      <c r="B4919" s="1" t="s">
        <v>30</v>
      </c>
      <c r="C4919" s="8">
        <v>76</v>
      </c>
      <c r="D4919" s="8">
        <v>2560</v>
      </c>
      <c r="E4919" s="8">
        <f t="shared" si="294"/>
        <v>2807.0175438596489</v>
      </c>
      <c r="F4919" s="8">
        <v>1777</v>
      </c>
      <c r="G4919" s="15">
        <v>808</v>
      </c>
      <c r="H4919" s="15">
        <v>176</v>
      </c>
      <c r="I4919" s="15">
        <v>0</v>
      </c>
      <c r="J4919" s="15">
        <v>0</v>
      </c>
      <c r="K4919" s="15">
        <v>0</v>
      </c>
      <c r="L4919" s="15">
        <v>4168</v>
      </c>
      <c r="M4919" s="15">
        <f t="shared" si="295"/>
        <v>54.842105263157897</v>
      </c>
      <c r="N4919" s="15">
        <v>13</v>
      </c>
      <c r="O4919" s="15">
        <v>1</v>
      </c>
      <c r="P4919" s="15">
        <v>1</v>
      </c>
      <c r="Q4919" s="15">
        <v>26105</v>
      </c>
      <c r="R4919" s="15">
        <f t="shared" si="293"/>
        <v>343.48684210526318</v>
      </c>
      <c r="S4919" s="5">
        <v>1</v>
      </c>
      <c r="T4919" s="5">
        <v>0</v>
      </c>
      <c r="U4919" s="5">
        <v>0</v>
      </c>
      <c r="V4919" s="5">
        <v>0</v>
      </c>
      <c r="W4919" s="5">
        <v>0</v>
      </c>
      <c r="X4919" s="5">
        <v>0</v>
      </c>
      <c r="Y4919" s="5">
        <v>0</v>
      </c>
      <c r="Z4919" s="5">
        <v>1</v>
      </c>
      <c r="AA4919" s="5">
        <v>0</v>
      </c>
      <c r="AB4919" s="5">
        <v>0</v>
      </c>
      <c r="AC4919" s="5">
        <v>1</v>
      </c>
      <c r="AD4919" s="5">
        <v>0</v>
      </c>
      <c r="AE4919" s="115">
        <v>9575</v>
      </c>
      <c r="AF4919" s="5">
        <v>1</v>
      </c>
    </row>
    <row r="4920" spans="1:32" x14ac:dyDescent="0.25">
      <c r="A4920" s="2">
        <v>2007</v>
      </c>
      <c r="B4920" s="1" t="s">
        <v>29</v>
      </c>
      <c r="C4920" s="8">
        <v>85</v>
      </c>
      <c r="D4920" s="8">
        <v>2617</v>
      </c>
      <c r="E4920" s="8">
        <f t="shared" si="294"/>
        <v>2565.6862745098038</v>
      </c>
      <c r="F4920" s="8">
        <v>1565</v>
      </c>
      <c r="G4920" s="15">
        <v>724</v>
      </c>
      <c r="H4920" s="15">
        <v>240</v>
      </c>
      <c r="I4920" s="15">
        <v>0</v>
      </c>
      <c r="J4920" s="15">
        <v>0</v>
      </c>
      <c r="K4920" s="15">
        <v>0</v>
      </c>
      <c r="L4920" s="15">
        <v>2524</v>
      </c>
      <c r="M4920" s="15">
        <f t="shared" si="295"/>
        <v>29.694117647058825</v>
      </c>
      <c r="N4920" s="15">
        <v>13</v>
      </c>
      <c r="O4920" s="15">
        <v>3</v>
      </c>
      <c r="P4920" s="15">
        <v>1</v>
      </c>
      <c r="Q4920" s="15">
        <v>14029</v>
      </c>
      <c r="R4920" s="15">
        <f t="shared" si="293"/>
        <v>165.04705882352943</v>
      </c>
      <c r="S4920" s="5">
        <v>1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1</v>
      </c>
      <c r="AA4920" s="5">
        <v>0</v>
      </c>
      <c r="AB4920" s="5">
        <v>0</v>
      </c>
      <c r="AC4920" s="5">
        <v>1</v>
      </c>
      <c r="AD4920" s="5">
        <v>0</v>
      </c>
      <c r="AE4920" s="115">
        <v>6148</v>
      </c>
      <c r="AF4920" s="5">
        <v>0</v>
      </c>
    </row>
    <row r="4921" spans="1:32" x14ac:dyDescent="0.25">
      <c r="A4921" s="2">
        <v>2007</v>
      </c>
      <c r="B4921" s="1" t="s">
        <v>30</v>
      </c>
      <c r="C4921" s="8">
        <v>19</v>
      </c>
      <c r="D4921" s="8">
        <v>580</v>
      </c>
      <c r="E4921" s="8">
        <f t="shared" si="294"/>
        <v>2543.8596491228068</v>
      </c>
      <c r="F4921" s="8">
        <v>1687</v>
      </c>
      <c r="G4921" s="15">
        <v>66</v>
      </c>
      <c r="H4921" s="15">
        <v>28</v>
      </c>
      <c r="I4921" s="15">
        <v>0</v>
      </c>
      <c r="J4921" s="15">
        <v>0</v>
      </c>
      <c r="K4921" s="15">
        <v>0</v>
      </c>
      <c r="L4921" s="15">
        <v>1104</v>
      </c>
      <c r="M4921" s="15">
        <f t="shared" si="295"/>
        <v>58.10526315789474</v>
      </c>
      <c r="N4921" s="15">
        <v>5</v>
      </c>
      <c r="O4921" s="15">
        <v>1</v>
      </c>
      <c r="P4921" s="15">
        <v>0</v>
      </c>
      <c r="Q4921" s="15">
        <v>9956</v>
      </c>
      <c r="R4921" s="15">
        <f t="shared" si="293"/>
        <v>524</v>
      </c>
      <c r="S4921" s="5">
        <v>1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1</v>
      </c>
      <c r="AA4921" s="5">
        <v>0</v>
      </c>
      <c r="AB4921" s="5">
        <v>0</v>
      </c>
      <c r="AC4921" s="5">
        <v>1</v>
      </c>
      <c r="AD4921" s="5">
        <v>0</v>
      </c>
      <c r="AE4921" s="115">
        <v>1358</v>
      </c>
      <c r="AF4921" s="5">
        <v>0</v>
      </c>
    </row>
    <row r="4922" spans="1:32" x14ac:dyDescent="0.25">
      <c r="A4922" s="2">
        <v>2007</v>
      </c>
      <c r="B4922" s="1" t="s">
        <v>29</v>
      </c>
      <c r="C4922" s="8">
        <v>13</v>
      </c>
      <c r="D4922" s="8">
        <v>550</v>
      </c>
      <c r="E4922" s="8">
        <f t="shared" si="294"/>
        <v>3525.6410256410254</v>
      </c>
      <c r="F4922" s="8">
        <v>4518</v>
      </c>
      <c r="G4922" s="15">
        <v>100</v>
      </c>
      <c r="H4922" s="15">
        <v>48</v>
      </c>
      <c r="I4922" s="15">
        <v>0</v>
      </c>
      <c r="J4922" s="15">
        <v>0</v>
      </c>
      <c r="K4922" s="15">
        <v>0</v>
      </c>
      <c r="L4922" s="15">
        <v>82</v>
      </c>
      <c r="M4922" s="15">
        <f t="shared" si="295"/>
        <v>6.3076923076923075</v>
      </c>
      <c r="N4922" s="15">
        <v>1</v>
      </c>
      <c r="O4922" s="15">
        <v>0</v>
      </c>
      <c r="P4922" s="15">
        <v>0</v>
      </c>
      <c r="Q4922" s="15">
        <v>515</v>
      </c>
      <c r="R4922" s="15">
        <f t="shared" si="293"/>
        <v>39.615384615384613</v>
      </c>
      <c r="S4922" s="5">
        <v>1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1</v>
      </c>
      <c r="AA4922" s="5">
        <v>0</v>
      </c>
      <c r="AB4922" s="5">
        <v>0</v>
      </c>
      <c r="AC4922" s="5">
        <v>1</v>
      </c>
      <c r="AD4922" s="5">
        <v>0</v>
      </c>
      <c r="AE4922" s="115">
        <v>1014</v>
      </c>
      <c r="AF4922" s="5">
        <v>0</v>
      </c>
    </row>
    <row r="4923" spans="1:32" x14ac:dyDescent="0.25">
      <c r="A4923" s="2">
        <v>2007</v>
      </c>
      <c r="B4923" s="1" t="s">
        <v>29</v>
      </c>
      <c r="C4923" s="8">
        <v>152</v>
      </c>
      <c r="D4923" s="8">
        <v>14830</v>
      </c>
      <c r="E4923" s="8">
        <f t="shared" si="294"/>
        <v>8130.4824561403502</v>
      </c>
      <c r="F4923" s="8">
        <v>79</v>
      </c>
      <c r="G4923" s="15">
        <v>0</v>
      </c>
      <c r="H4923" s="15">
        <v>0</v>
      </c>
      <c r="I4923" s="15">
        <v>0</v>
      </c>
      <c r="J4923" s="15">
        <v>264</v>
      </c>
      <c r="K4923" s="15">
        <v>203</v>
      </c>
      <c r="L4923" s="15">
        <v>5171</v>
      </c>
      <c r="M4923" s="15">
        <f t="shared" si="295"/>
        <v>34.01973684210526</v>
      </c>
      <c r="N4923" s="15">
        <v>6</v>
      </c>
      <c r="O4923" s="15">
        <v>0</v>
      </c>
      <c r="P4923" s="15">
        <v>0</v>
      </c>
      <c r="Q4923" s="15">
        <v>85900</v>
      </c>
      <c r="R4923" s="15">
        <f t="shared" si="293"/>
        <v>565.13157894736844</v>
      </c>
      <c r="S4923" s="5">
        <v>0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1</v>
      </c>
      <c r="AC4923" s="5">
        <v>0</v>
      </c>
      <c r="AD4923" s="5">
        <v>1</v>
      </c>
      <c r="AE4923" s="115">
        <v>120223</v>
      </c>
      <c r="AF4923" s="5">
        <v>1</v>
      </c>
    </row>
    <row r="4924" spans="1:32" x14ac:dyDescent="0.25">
      <c r="A4924" s="2">
        <v>2007</v>
      </c>
      <c r="B4924" s="1" t="s">
        <v>29</v>
      </c>
      <c r="C4924" s="8">
        <v>142</v>
      </c>
      <c r="D4924" s="8">
        <v>10697</v>
      </c>
      <c r="E4924" s="8">
        <f t="shared" si="294"/>
        <v>6277.5821596244132</v>
      </c>
      <c r="F4924" s="8">
        <v>3783</v>
      </c>
      <c r="G4924" s="8">
        <v>1538</v>
      </c>
      <c r="H4924" s="15">
        <v>500</v>
      </c>
      <c r="I4924" s="15">
        <v>0</v>
      </c>
      <c r="J4924" s="8">
        <v>0</v>
      </c>
      <c r="K4924" s="8">
        <v>0</v>
      </c>
      <c r="L4924" s="8">
        <v>3746</v>
      </c>
      <c r="M4924" s="15">
        <f t="shared" si="295"/>
        <v>26.380281690140844</v>
      </c>
      <c r="N4924" s="8">
        <v>7</v>
      </c>
      <c r="O4924" s="8">
        <v>1</v>
      </c>
      <c r="P4924" s="8">
        <v>1</v>
      </c>
      <c r="Q4924" s="8">
        <v>21803</v>
      </c>
      <c r="R4924" s="15">
        <f t="shared" si="293"/>
        <v>153.54225352112675</v>
      </c>
      <c r="S4924" s="5">
        <v>1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1</v>
      </c>
      <c r="AA4924" s="5">
        <v>0</v>
      </c>
      <c r="AB4924" s="5">
        <v>0</v>
      </c>
      <c r="AC4924" s="5">
        <v>1</v>
      </c>
      <c r="AD4924" s="5">
        <v>0</v>
      </c>
      <c r="AE4924" s="115">
        <v>28199</v>
      </c>
      <c r="AF4924" s="5">
        <v>1</v>
      </c>
    </row>
    <row r="4925" spans="1:32" x14ac:dyDescent="0.25">
      <c r="A4925" s="2">
        <v>2007</v>
      </c>
      <c r="B4925" s="1" t="s">
        <v>29</v>
      </c>
      <c r="C4925" s="8">
        <v>74</v>
      </c>
      <c r="D4925" s="8">
        <v>4238</v>
      </c>
      <c r="E4925" s="8">
        <f t="shared" si="294"/>
        <v>4772.5225225225231</v>
      </c>
      <c r="F4925" s="8">
        <v>3535</v>
      </c>
      <c r="G4925" s="8">
        <v>620</v>
      </c>
      <c r="H4925" s="15">
        <v>318</v>
      </c>
      <c r="I4925" s="15">
        <v>0</v>
      </c>
      <c r="J4925" s="8">
        <v>0</v>
      </c>
      <c r="K4925" s="8">
        <v>0</v>
      </c>
      <c r="L4925" s="8">
        <v>2185</v>
      </c>
      <c r="M4925" s="15">
        <f t="shared" si="295"/>
        <v>29.527027027027028</v>
      </c>
      <c r="N4925" s="8">
        <v>9</v>
      </c>
      <c r="O4925" s="8">
        <v>0</v>
      </c>
      <c r="P4925" s="8">
        <v>3</v>
      </c>
      <c r="Q4925" s="8">
        <v>3364</v>
      </c>
      <c r="R4925" s="15">
        <f t="shared" si="293"/>
        <v>45.45945945945946</v>
      </c>
      <c r="S4925" s="5">
        <v>1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1</v>
      </c>
      <c r="AA4925" s="5">
        <v>0</v>
      </c>
      <c r="AB4925" s="5">
        <v>0</v>
      </c>
      <c r="AC4925" s="5">
        <v>1</v>
      </c>
      <c r="AD4925" s="5">
        <v>0</v>
      </c>
      <c r="AE4925" s="115">
        <v>12260</v>
      </c>
      <c r="AF4925" s="5">
        <v>1</v>
      </c>
    </row>
    <row r="4926" spans="1:32" x14ac:dyDescent="0.25">
      <c r="A4926" s="2">
        <v>2007</v>
      </c>
      <c r="B4926" s="1" t="s">
        <v>29</v>
      </c>
      <c r="C4926" s="8">
        <v>81</v>
      </c>
      <c r="D4926" s="8">
        <v>6343</v>
      </c>
      <c r="E4926" s="8">
        <f t="shared" si="294"/>
        <v>6525.7201646090543</v>
      </c>
      <c r="F4926" s="8">
        <v>3266</v>
      </c>
      <c r="G4926" s="8">
        <v>544</v>
      </c>
      <c r="H4926" s="15">
        <v>220</v>
      </c>
      <c r="I4926" s="15">
        <v>0</v>
      </c>
      <c r="J4926" s="8">
        <v>0</v>
      </c>
      <c r="K4926" s="8">
        <v>0</v>
      </c>
      <c r="L4926" s="8">
        <v>2120</v>
      </c>
      <c r="M4926" s="15">
        <f t="shared" si="295"/>
        <v>26.172839506172838</v>
      </c>
      <c r="N4926" s="8">
        <v>13</v>
      </c>
      <c r="O4926" s="8">
        <v>9</v>
      </c>
      <c r="P4926" s="8">
        <v>1</v>
      </c>
      <c r="Q4926" s="8">
        <v>10165</v>
      </c>
      <c r="R4926" s="15">
        <f t="shared" si="293"/>
        <v>125.49382716049382</v>
      </c>
      <c r="S4926" s="5">
        <v>1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1</v>
      </c>
      <c r="AA4926" s="5">
        <v>0</v>
      </c>
      <c r="AB4926" s="5">
        <v>0</v>
      </c>
      <c r="AC4926" s="5">
        <v>1</v>
      </c>
      <c r="AD4926" s="5">
        <v>0</v>
      </c>
      <c r="AE4926" s="115">
        <v>14841</v>
      </c>
      <c r="AF4926" s="5">
        <v>1</v>
      </c>
    </row>
    <row r="4927" spans="1:32" x14ac:dyDescent="0.25">
      <c r="A4927" s="2">
        <v>2007</v>
      </c>
      <c r="B4927" s="1" t="s">
        <v>30</v>
      </c>
      <c r="C4927" s="8">
        <v>42</v>
      </c>
      <c r="D4927" s="8">
        <v>1827</v>
      </c>
      <c r="E4927" s="8">
        <f t="shared" si="294"/>
        <v>3625</v>
      </c>
      <c r="F4927" s="8">
        <v>2667</v>
      </c>
      <c r="G4927" s="8">
        <v>274</v>
      </c>
      <c r="H4927" s="15">
        <v>190</v>
      </c>
      <c r="I4927" s="15">
        <v>0</v>
      </c>
      <c r="J4927" s="8">
        <v>0</v>
      </c>
      <c r="K4927" s="8">
        <v>0</v>
      </c>
      <c r="L4927" s="8">
        <v>2222</v>
      </c>
      <c r="M4927" s="15">
        <f t="shared" si="295"/>
        <v>52.904761904761905</v>
      </c>
      <c r="N4927" s="8">
        <v>7</v>
      </c>
      <c r="O4927" s="8">
        <v>4</v>
      </c>
      <c r="P4927" s="8">
        <v>0</v>
      </c>
      <c r="Q4927" s="8">
        <v>13426</v>
      </c>
      <c r="R4927" s="15">
        <f t="shared" si="293"/>
        <v>319.66666666666669</v>
      </c>
      <c r="S4927" s="5">
        <v>1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1</v>
      </c>
      <c r="AA4927" s="5">
        <v>0</v>
      </c>
      <c r="AB4927" s="5">
        <v>0</v>
      </c>
      <c r="AC4927" s="5">
        <v>1</v>
      </c>
      <c r="AD4927" s="5">
        <v>0</v>
      </c>
      <c r="AE4927" s="115">
        <v>6909</v>
      </c>
      <c r="AF4927" s="5">
        <v>0</v>
      </c>
    </row>
    <row r="4928" spans="1:32" x14ac:dyDescent="0.25">
      <c r="A4928" s="2">
        <v>2007</v>
      </c>
      <c r="B4928" s="1" t="s">
        <v>36</v>
      </c>
      <c r="C4928" s="8">
        <v>68</v>
      </c>
      <c r="D4928" s="8">
        <v>2802</v>
      </c>
      <c r="E4928" s="8">
        <f t="shared" si="294"/>
        <v>3433.8235294117644</v>
      </c>
      <c r="F4928" s="8">
        <v>7146</v>
      </c>
      <c r="G4928" s="8">
        <v>257</v>
      </c>
      <c r="H4928" s="15">
        <v>169</v>
      </c>
      <c r="I4928" s="15">
        <v>0</v>
      </c>
      <c r="J4928" s="8">
        <v>0</v>
      </c>
      <c r="K4928" s="8">
        <v>0</v>
      </c>
      <c r="L4928" s="8">
        <v>5004</v>
      </c>
      <c r="M4928" s="15">
        <f t="shared" si="295"/>
        <v>73.588235294117652</v>
      </c>
      <c r="N4928" s="8">
        <v>24</v>
      </c>
      <c r="O4928" s="8">
        <v>4</v>
      </c>
      <c r="P4928" s="8">
        <v>1</v>
      </c>
      <c r="Q4928" s="8">
        <v>13063</v>
      </c>
      <c r="R4928" s="15">
        <f t="shared" si="293"/>
        <v>192.10294117647058</v>
      </c>
      <c r="S4928" s="5">
        <v>1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1</v>
      </c>
      <c r="AA4928" s="5">
        <v>0</v>
      </c>
      <c r="AB4928" s="5">
        <v>0</v>
      </c>
      <c r="AC4928" s="5">
        <v>1</v>
      </c>
      <c r="AD4928" s="5">
        <v>0</v>
      </c>
      <c r="AE4928" s="115">
        <v>11884</v>
      </c>
      <c r="AF4928" s="5">
        <v>1</v>
      </c>
    </row>
    <row r="4929" spans="1:32" x14ac:dyDescent="0.25">
      <c r="A4929" s="2">
        <v>2007</v>
      </c>
      <c r="B4929" s="1" t="s">
        <v>30</v>
      </c>
      <c r="C4929" s="8">
        <v>36</v>
      </c>
      <c r="D4929" s="8">
        <v>2264</v>
      </c>
      <c r="E4929" s="8">
        <f t="shared" si="294"/>
        <v>5240.74074074074</v>
      </c>
      <c r="F4929" s="8">
        <v>757</v>
      </c>
      <c r="G4929" s="8">
        <v>183</v>
      </c>
      <c r="H4929" s="15">
        <v>132</v>
      </c>
      <c r="I4929" s="15">
        <v>0</v>
      </c>
      <c r="J4929" s="8">
        <v>0</v>
      </c>
      <c r="K4929" s="8">
        <v>0</v>
      </c>
      <c r="L4929" s="8">
        <v>1473</v>
      </c>
      <c r="M4929" s="15">
        <f t="shared" si="295"/>
        <v>40.916666666666664</v>
      </c>
      <c r="N4929" s="8">
        <v>4</v>
      </c>
      <c r="O4929" s="8">
        <v>1</v>
      </c>
      <c r="P4929" s="8">
        <v>0</v>
      </c>
      <c r="Q4929" s="8">
        <v>1598</v>
      </c>
      <c r="R4929" s="15">
        <f t="shared" si="293"/>
        <v>44.388888888888886</v>
      </c>
      <c r="S4929" s="5">
        <v>1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1</v>
      </c>
      <c r="AA4929" s="5">
        <v>0</v>
      </c>
      <c r="AB4929" s="5">
        <v>0</v>
      </c>
      <c r="AC4929" s="5">
        <v>1</v>
      </c>
      <c r="AD4929" s="5">
        <v>0</v>
      </c>
      <c r="AE4929" s="115">
        <v>5720</v>
      </c>
      <c r="AF4929" s="5">
        <v>1</v>
      </c>
    </row>
    <row r="4930" spans="1:32" x14ac:dyDescent="0.25">
      <c r="A4930" s="2">
        <v>2007</v>
      </c>
      <c r="B4930" s="1" t="s">
        <v>29</v>
      </c>
      <c r="C4930" s="8">
        <v>82</v>
      </c>
      <c r="D4930" s="8">
        <v>5796</v>
      </c>
      <c r="E4930" s="8">
        <f t="shared" si="294"/>
        <v>5890.2439024390251</v>
      </c>
      <c r="F4930" s="8">
        <v>201</v>
      </c>
      <c r="G4930" s="8">
        <v>641</v>
      </c>
      <c r="H4930" s="15">
        <v>188</v>
      </c>
      <c r="I4930" s="15">
        <v>58</v>
      </c>
      <c r="J4930" s="8">
        <v>0</v>
      </c>
      <c r="K4930" s="8">
        <v>0</v>
      </c>
      <c r="L4930" s="8">
        <v>5156</v>
      </c>
      <c r="M4930" s="15">
        <f t="shared" si="295"/>
        <v>62.878048780487802</v>
      </c>
      <c r="N4930" s="8">
        <v>15</v>
      </c>
      <c r="O4930" s="8">
        <v>5</v>
      </c>
      <c r="P4930" s="8">
        <v>1</v>
      </c>
      <c r="Q4930" s="8">
        <v>12282</v>
      </c>
      <c r="R4930" s="15">
        <f t="shared" si="293"/>
        <v>149.78048780487805</v>
      </c>
      <c r="S4930" s="5">
        <v>1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1</v>
      </c>
      <c r="AA4930" s="5">
        <v>1</v>
      </c>
      <c r="AB4930" s="5">
        <v>0</v>
      </c>
      <c r="AC4930" s="5">
        <v>1</v>
      </c>
      <c r="AD4930" s="5">
        <v>0</v>
      </c>
      <c r="AE4930" s="115">
        <v>13946</v>
      </c>
      <c r="AF4930" s="5">
        <v>1</v>
      </c>
    </row>
    <row r="4931" spans="1:32" x14ac:dyDescent="0.25">
      <c r="A4931" s="2">
        <v>2007</v>
      </c>
      <c r="B4931" s="1" t="s">
        <v>29</v>
      </c>
      <c r="C4931" s="8">
        <v>104</v>
      </c>
      <c r="D4931" s="8">
        <v>4315</v>
      </c>
      <c r="E4931" s="8">
        <f t="shared" si="294"/>
        <v>3457.5320512820508</v>
      </c>
      <c r="F4931" s="8">
        <v>3684</v>
      </c>
      <c r="G4931" s="8">
        <v>595</v>
      </c>
      <c r="H4931" s="15">
        <v>270</v>
      </c>
      <c r="I4931" s="15">
        <v>0</v>
      </c>
      <c r="J4931" s="8">
        <v>0</v>
      </c>
      <c r="K4931" s="8">
        <v>0</v>
      </c>
      <c r="L4931" s="8">
        <v>5260</v>
      </c>
      <c r="M4931" s="15">
        <f t="shared" si="295"/>
        <v>50.57692307692308</v>
      </c>
      <c r="N4931" s="8">
        <v>18</v>
      </c>
      <c r="O4931" s="8">
        <v>3</v>
      </c>
      <c r="P4931" s="8">
        <v>2</v>
      </c>
      <c r="Q4931" s="8">
        <v>66397</v>
      </c>
      <c r="R4931" s="15">
        <f t="shared" si="293"/>
        <v>638.43269230769226</v>
      </c>
      <c r="S4931" s="5">
        <v>1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1</v>
      </c>
      <c r="AA4931" s="5">
        <v>0</v>
      </c>
      <c r="AB4931" s="5">
        <v>0</v>
      </c>
      <c r="AC4931" s="5">
        <v>1</v>
      </c>
      <c r="AD4931" s="5">
        <v>0</v>
      </c>
      <c r="AE4931" s="115">
        <v>9574</v>
      </c>
      <c r="AF4931" s="5">
        <v>1</v>
      </c>
    </row>
    <row r="4932" spans="1:32" x14ac:dyDescent="0.25">
      <c r="A4932" s="2">
        <v>2007</v>
      </c>
      <c r="B4932" s="1" t="s">
        <v>29</v>
      </c>
      <c r="C4932" s="8">
        <v>74</v>
      </c>
      <c r="D4932" s="8">
        <v>4444</v>
      </c>
      <c r="E4932" s="8">
        <f t="shared" si="294"/>
        <v>5004.5045045045044</v>
      </c>
      <c r="F4932" s="8">
        <v>6026</v>
      </c>
      <c r="G4932" s="8">
        <v>295</v>
      </c>
      <c r="H4932" s="15">
        <v>188</v>
      </c>
      <c r="I4932" s="15">
        <v>0</v>
      </c>
      <c r="J4932" s="8">
        <v>0</v>
      </c>
      <c r="K4932" s="8">
        <v>0</v>
      </c>
      <c r="L4932" s="8">
        <v>3824</v>
      </c>
      <c r="M4932" s="15">
        <f t="shared" si="295"/>
        <v>51.675675675675677</v>
      </c>
      <c r="N4932" s="8">
        <v>18</v>
      </c>
      <c r="O4932" s="8">
        <v>2</v>
      </c>
      <c r="P4932" s="8">
        <v>3</v>
      </c>
      <c r="Q4932" s="8">
        <v>10833</v>
      </c>
      <c r="R4932" s="15">
        <f t="shared" si="293"/>
        <v>146.3918918918919</v>
      </c>
      <c r="S4932" s="5">
        <v>1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1</v>
      </c>
      <c r="AA4932" s="5">
        <v>0</v>
      </c>
      <c r="AB4932" s="5">
        <v>0</v>
      </c>
      <c r="AC4932" s="5">
        <v>1</v>
      </c>
      <c r="AD4932" s="5">
        <v>0</v>
      </c>
      <c r="AE4932" s="115">
        <v>18064</v>
      </c>
      <c r="AF4932" s="5">
        <v>0</v>
      </c>
    </row>
    <row r="4933" spans="1:32" x14ac:dyDescent="0.25">
      <c r="A4933" s="2">
        <v>2007</v>
      </c>
      <c r="B4933" s="1" t="s">
        <v>31</v>
      </c>
      <c r="C4933" s="8">
        <v>105</v>
      </c>
      <c r="D4933" s="8">
        <v>8060</v>
      </c>
      <c r="E4933" s="8">
        <f t="shared" si="294"/>
        <v>6396.8253968253966</v>
      </c>
      <c r="F4933" s="8">
        <v>4780</v>
      </c>
      <c r="G4933" s="8">
        <v>290</v>
      </c>
      <c r="H4933" s="15">
        <v>115</v>
      </c>
      <c r="I4933" s="15">
        <v>0</v>
      </c>
      <c r="J4933" s="8">
        <v>0</v>
      </c>
      <c r="K4933" s="8">
        <v>0</v>
      </c>
      <c r="L4933" s="8">
        <v>13676</v>
      </c>
      <c r="M4933" s="15">
        <f t="shared" si="295"/>
        <v>130.24761904761905</v>
      </c>
      <c r="N4933" s="8">
        <v>33</v>
      </c>
      <c r="O4933" s="8">
        <v>33</v>
      </c>
      <c r="P4933" s="8">
        <v>2</v>
      </c>
      <c r="Q4933" s="8">
        <v>89013</v>
      </c>
      <c r="R4933" s="15">
        <f t="shared" si="293"/>
        <v>847.74285714285713</v>
      </c>
      <c r="S4933" s="5">
        <v>1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1</v>
      </c>
      <c r="AA4933" s="5">
        <v>0</v>
      </c>
      <c r="AB4933" s="5">
        <v>0</v>
      </c>
      <c r="AC4933" s="5">
        <v>1</v>
      </c>
      <c r="AD4933" s="5">
        <v>0</v>
      </c>
      <c r="AE4933" s="115">
        <v>34022</v>
      </c>
      <c r="AF4933" s="5">
        <v>1</v>
      </c>
    </row>
    <row r="4934" spans="1:32" x14ac:dyDescent="0.25">
      <c r="A4934" s="2">
        <v>2007</v>
      </c>
      <c r="B4934" s="1" t="s">
        <v>30</v>
      </c>
      <c r="C4934" s="8">
        <v>183</v>
      </c>
      <c r="D4934" s="8">
        <v>10003</v>
      </c>
      <c r="E4934" s="8">
        <f>IF(C4934&gt;0,D4934/C4934*1000/12,0)</f>
        <v>4555.1001821493619</v>
      </c>
      <c r="F4934" s="8">
        <v>3820</v>
      </c>
      <c r="G4934" s="8">
        <v>1709</v>
      </c>
      <c r="H4934" s="8">
        <v>500</v>
      </c>
      <c r="I4934" s="15">
        <v>0</v>
      </c>
      <c r="J4934" s="8">
        <v>0</v>
      </c>
      <c r="K4934" s="8">
        <v>0</v>
      </c>
      <c r="L4934" s="8">
        <v>10942</v>
      </c>
      <c r="M4934" s="15">
        <f t="shared" si="295"/>
        <v>59.792349726775953</v>
      </c>
      <c r="N4934" s="8">
        <v>12</v>
      </c>
      <c r="O4934" s="8">
        <v>5</v>
      </c>
      <c r="P4934" s="8">
        <v>1</v>
      </c>
      <c r="Q4934" s="8">
        <v>49790</v>
      </c>
      <c r="R4934" s="15">
        <f t="shared" si="293"/>
        <v>272.07650273224044</v>
      </c>
      <c r="S4934" s="5">
        <v>1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1</v>
      </c>
      <c r="AA4934" s="5">
        <v>0</v>
      </c>
      <c r="AB4934" s="5">
        <v>0</v>
      </c>
      <c r="AC4934" s="5">
        <v>1</v>
      </c>
      <c r="AD4934" s="5">
        <v>0</v>
      </c>
      <c r="AE4934" s="115">
        <v>25679</v>
      </c>
      <c r="AF4934" s="5">
        <v>1</v>
      </c>
    </row>
    <row r="4935" spans="1:32" x14ac:dyDescent="0.25">
      <c r="A4935" s="2">
        <v>2007</v>
      </c>
      <c r="B4935" s="1" t="s">
        <v>31</v>
      </c>
      <c r="C4935" s="8">
        <v>419</v>
      </c>
      <c r="D4935" s="8">
        <v>30150</v>
      </c>
      <c r="E4935" s="8">
        <f t="shared" ref="E4935:E4946" si="296">IF(C4935&gt;0,D4935/C4935*1000/12,0)</f>
        <v>5996.4200477326967</v>
      </c>
      <c r="F4935" s="8">
        <v>6174</v>
      </c>
      <c r="G4935" s="8">
        <v>2658</v>
      </c>
      <c r="H4935" s="8">
        <v>702</v>
      </c>
      <c r="I4935" s="15">
        <v>0</v>
      </c>
      <c r="J4935" s="8">
        <v>0</v>
      </c>
      <c r="K4935" s="8">
        <v>0</v>
      </c>
      <c r="L4935" s="8">
        <v>27467</v>
      </c>
      <c r="M4935" s="15">
        <f t="shared" si="295"/>
        <v>65.553699284009554</v>
      </c>
      <c r="N4935" s="8">
        <v>72</v>
      </c>
      <c r="O4935" s="8">
        <v>11</v>
      </c>
      <c r="P4935" s="8">
        <v>4</v>
      </c>
      <c r="Q4935" s="8">
        <v>166988</v>
      </c>
      <c r="R4935" s="15">
        <f t="shared" si="293"/>
        <v>398.53937947494035</v>
      </c>
      <c r="S4935" s="5">
        <v>1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1</v>
      </c>
      <c r="AA4935" s="5">
        <v>0</v>
      </c>
      <c r="AB4935" s="5">
        <v>0</v>
      </c>
      <c r="AC4935" s="5">
        <v>1</v>
      </c>
      <c r="AD4935" s="5">
        <v>0</v>
      </c>
      <c r="AE4935" s="115">
        <v>75893</v>
      </c>
      <c r="AF4935" s="5">
        <v>1</v>
      </c>
    </row>
    <row r="4936" spans="1:32" x14ac:dyDescent="0.25">
      <c r="A4936" s="2">
        <v>2007</v>
      </c>
      <c r="B4936" s="1" t="s">
        <v>30</v>
      </c>
      <c r="C4936" s="8">
        <v>46</v>
      </c>
      <c r="D4936" s="8">
        <v>2454</v>
      </c>
      <c r="E4936" s="8">
        <f t="shared" si="296"/>
        <v>4445.652173913043</v>
      </c>
      <c r="F4936" s="8">
        <v>2891</v>
      </c>
      <c r="G4936" s="8">
        <v>433</v>
      </c>
      <c r="H4936" s="8">
        <v>180</v>
      </c>
      <c r="I4936" s="15">
        <v>0</v>
      </c>
      <c r="J4936" s="8">
        <v>0</v>
      </c>
      <c r="K4936" s="8">
        <v>0</v>
      </c>
      <c r="L4936" s="8">
        <v>3891</v>
      </c>
      <c r="M4936" s="15">
        <f t="shared" si="295"/>
        <v>84.586956521739125</v>
      </c>
      <c r="N4936" s="8">
        <v>7</v>
      </c>
      <c r="O4936" s="8">
        <v>2</v>
      </c>
      <c r="P4936" s="8">
        <v>2</v>
      </c>
      <c r="Q4936" s="8">
        <v>10043</v>
      </c>
      <c r="R4936" s="15">
        <f t="shared" si="293"/>
        <v>218.32608695652175</v>
      </c>
      <c r="S4936" s="5">
        <v>1</v>
      </c>
      <c r="T4936" s="5">
        <v>0</v>
      </c>
      <c r="U4936" s="5">
        <v>0</v>
      </c>
      <c r="V4936" s="5">
        <v>0</v>
      </c>
      <c r="W4936" s="5">
        <v>0</v>
      </c>
      <c r="X4936" s="5">
        <v>0</v>
      </c>
      <c r="Y4936" s="5">
        <v>0</v>
      </c>
      <c r="Z4936" s="5">
        <v>1</v>
      </c>
      <c r="AA4936" s="5">
        <v>0</v>
      </c>
      <c r="AB4936" s="5">
        <v>0</v>
      </c>
      <c r="AC4936" s="5">
        <v>1</v>
      </c>
      <c r="AD4936" s="5">
        <v>0</v>
      </c>
      <c r="AE4936" s="115">
        <v>5713</v>
      </c>
      <c r="AF4936" s="5">
        <v>0</v>
      </c>
    </row>
    <row r="4937" spans="1:32" x14ac:dyDescent="0.25">
      <c r="A4937" s="2">
        <v>2007</v>
      </c>
      <c r="B4937" s="1" t="s">
        <v>29</v>
      </c>
      <c r="C4937" s="8">
        <v>46</v>
      </c>
      <c r="D4937" s="8">
        <v>2851</v>
      </c>
      <c r="E4937" s="8">
        <f t="shared" si="296"/>
        <v>5164.855072463768</v>
      </c>
      <c r="F4937" s="8">
        <v>2583</v>
      </c>
      <c r="G4937" s="8">
        <v>320</v>
      </c>
      <c r="H4937" s="8">
        <v>129</v>
      </c>
      <c r="I4937" s="15">
        <v>0</v>
      </c>
      <c r="J4937" s="8">
        <v>0</v>
      </c>
      <c r="K4937" s="8">
        <v>0</v>
      </c>
      <c r="L4937" s="8">
        <v>2913</v>
      </c>
      <c r="M4937" s="15">
        <f t="shared" si="295"/>
        <v>63.326086956521742</v>
      </c>
      <c r="N4937" s="8">
        <v>11</v>
      </c>
      <c r="O4937" s="8">
        <v>2</v>
      </c>
      <c r="P4937" s="8">
        <v>1</v>
      </c>
      <c r="Q4937" s="8">
        <v>3714</v>
      </c>
      <c r="R4937" s="15">
        <f t="shared" si="293"/>
        <v>80.739130434782609</v>
      </c>
      <c r="S4937" s="5">
        <v>1</v>
      </c>
      <c r="T4937" s="5">
        <v>0</v>
      </c>
      <c r="U4937" s="5">
        <v>1</v>
      </c>
      <c r="V4937" s="5">
        <v>0</v>
      </c>
      <c r="W4937" s="5">
        <v>0</v>
      </c>
      <c r="X4937" s="5">
        <v>0</v>
      </c>
      <c r="Y4937" s="5">
        <v>0</v>
      </c>
      <c r="Z4937" s="5">
        <v>1</v>
      </c>
      <c r="AA4937" s="5">
        <v>0</v>
      </c>
      <c r="AB4937" s="5">
        <v>0</v>
      </c>
      <c r="AC4937" s="5">
        <v>1</v>
      </c>
      <c r="AD4937" s="5">
        <v>0</v>
      </c>
      <c r="AE4937" s="115">
        <v>5130</v>
      </c>
      <c r="AF4937" s="5">
        <v>0</v>
      </c>
    </row>
    <row r="4938" spans="1:32" x14ac:dyDescent="0.25">
      <c r="A4938" s="2">
        <v>2007</v>
      </c>
      <c r="B4938" s="1" t="s">
        <v>30</v>
      </c>
      <c r="C4938" s="8">
        <v>111</v>
      </c>
      <c r="D4938" s="8">
        <v>5005</v>
      </c>
      <c r="E4938" s="8">
        <f t="shared" si="296"/>
        <v>3757.5075075075079</v>
      </c>
      <c r="F4938" s="8">
        <v>2428</v>
      </c>
      <c r="G4938" s="8">
        <v>609</v>
      </c>
      <c r="H4938" s="8">
        <v>220</v>
      </c>
      <c r="I4938" s="15">
        <v>0</v>
      </c>
      <c r="J4938" s="8">
        <v>0</v>
      </c>
      <c r="K4938" s="8">
        <v>0</v>
      </c>
      <c r="L4938" s="8">
        <v>4664</v>
      </c>
      <c r="M4938" s="15">
        <f t="shared" si="295"/>
        <v>42.018018018018019</v>
      </c>
      <c r="N4938" s="8">
        <v>31</v>
      </c>
      <c r="O4938" s="8">
        <v>4</v>
      </c>
      <c r="P4938" s="8">
        <v>1</v>
      </c>
      <c r="Q4938" s="8">
        <v>21186</v>
      </c>
      <c r="R4938" s="15">
        <f t="shared" si="293"/>
        <v>190.86486486486487</v>
      </c>
      <c r="S4938" s="5">
        <v>1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1</v>
      </c>
      <c r="AA4938" s="5">
        <v>0</v>
      </c>
      <c r="AB4938" s="5">
        <v>0</v>
      </c>
      <c r="AC4938" s="5">
        <v>1</v>
      </c>
      <c r="AD4938" s="5">
        <v>0</v>
      </c>
      <c r="AE4938" s="115">
        <v>10274</v>
      </c>
      <c r="AF4938" s="5">
        <v>0</v>
      </c>
    </row>
    <row r="4939" spans="1:32" x14ac:dyDescent="0.25">
      <c r="A4939" s="2">
        <v>2007</v>
      </c>
      <c r="B4939" s="1" t="s">
        <v>30</v>
      </c>
      <c r="C4939" s="8">
        <v>31</v>
      </c>
      <c r="D4939" s="8">
        <v>1404</v>
      </c>
      <c r="E4939" s="8">
        <f t="shared" si="296"/>
        <v>3774.1935483870966</v>
      </c>
      <c r="F4939" s="8">
        <v>2509</v>
      </c>
      <c r="G4939" s="8">
        <v>186</v>
      </c>
      <c r="H4939" s="8">
        <v>102</v>
      </c>
      <c r="I4939" s="15">
        <v>0</v>
      </c>
      <c r="J4939" s="8">
        <v>0</v>
      </c>
      <c r="K4939" s="8">
        <v>0</v>
      </c>
      <c r="L4939" s="8">
        <v>2902</v>
      </c>
      <c r="M4939" s="15">
        <f t="shared" si="295"/>
        <v>93.612903225806448</v>
      </c>
      <c r="N4939" s="8">
        <v>21</v>
      </c>
      <c r="O4939" s="8">
        <v>1</v>
      </c>
      <c r="P4939" s="8">
        <v>1</v>
      </c>
      <c r="Q4939" s="8">
        <v>10187</v>
      </c>
      <c r="R4939" s="15">
        <f t="shared" si="293"/>
        <v>328.61290322580646</v>
      </c>
      <c r="S4939" s="5">
        <v>1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1</v>
      </c>
      <c r="AA4939" s="5">
        <v>0</v>
      </c>
      <c r="AB4939" s="5">
        <v>0</v>
      </c>
      <c r="AC4939" s="5">
        <v>1</v>
      </c>
      <c r="AD4939" s="5">
        <v>0</v>
      </c>
      <c r="AE4939" s="115">
        <v>2931</v>
      </c>
      <c r="AF4939" s="5">
        <v>1</v>
      </c>
    </row>
    <row r="4940" spans="1:32" x14ac:dyDescent="0.25">
      <c r="A4940" s="2">
        <v>2007</v>
      </c>
      <c r="B4940" s="1" t="s">
        <v>30</v>
      </c>
      <c r="C4940" s="8">
        <v>141</v>
      </c>
      <c r="D4940" s="8">
        <v>8903</v>
      </c>
      <c r="E4940" s="8">
        <f t="shared" si="296"/>
        <v>5261.8203309692672</v>
      </c>
      <c r="F4940" s="8">
        <v>4851</v>
      </c>
      <c r="G4940" s="8">
        <v>1617</v>
      </c>
      <c r="H4940" s="8">
        <v>500</v>
      </c>
      <c r="I4940" s="15">
        <v>0</v>
      </c>
      <c r="J4940" s="8">
        <v>0</v>
      </c>
      <c r="K4940" s="8">
        <v>0</v>
      </c>
      <c r="L4940" s="8">
        <v>13395</v>
      </c>
      <c r="M4940" s="15">
        <f t="shared" si="295"/>
        <v>95</v>
      </c>
      <c r="N4940" s="8">
        <v>34</v>
      </c>
      <c r="O4940" s="8">
        <v>7</v>
      </c>
      <c r="P4940" s="8">
        <v>3</v>
      </c>
      <c r="Q4940" s="8">
        <v>76334</v>
      </c>
      <c r="R4940" s="15">
        <f t="shared" si="293"/>
        <v>541.3758865248227</v>
      </c>
      <c r="S4940" s="5">
        <v>1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1</v>
      </c>
      <c r="AA4940" s="5">
        <v>0</v>
      </c>
      <c r="AB4940" s="5">
        <v>0</v>
      </c>
      <c r="AC4940" s="5">
        <v>1</v>
      </c>
      <c r="AD4940" s="5">
        <v>0</v>
      </c>
      <c r="AE4940" s="115">
        <v>25899</v>
      </c>
      <c r="AF4940" s="5">
        <v>1</v>
      </c>
    </row>
    <row r="4941" spans="1:32" x14ac:dyDescent="0.25">
      <c r="A4941" s="2">
        <v>2007</v>
      </c>
      <c r="B4941" s="1" t="s">
        <v>30</v>
      </c>
      <c r="C4941" s="8">
        <v>54</v>
      </c>
      <c r="D4941" s="8">
        <v>2640</v>
      </c>
      <c r="E4941" s="8">
        <f t="shared" si="296"/>
        <v>4074.0740740740735</v>
      </c>
      <c r="F4941" s="8">
        <v>3345</v>
      </c>
      <c r="G4941" s="8">
        <v>418</v>
      </c>
      <c r="H4941" s="8">
        <v>200</v>
      </c>
      <c r="I4941" s="15">
        <v>0</v>
      </c>
      <c r="J4941" s="8">
        <v>0</v>
      </c>
      <c r="K4941" s="8">
        <v>0</v>
      </c>
      <c r="L4941" s="8">
        <v>4147</v>
      </c>
      <c r="M4941" s="15">
        <f t="shared" si="295"/>
        <v>76.796296296296291</v>
      </c>
      <c r="N4941" s="8">
        <v>12</v>
      </c>
      <c r="O4941" s="8">
        <v>4</v>
      </c>
      <c r="P4941" s="8">
        <v>1</v>
      </c>
      <c r="Q4941" s="8">
        <v>8566</v>
      </c>
      <c r="R4941" s="15">
        <f t="shared" si="293"/>
        <v>158.62962962962962</v>
      </c>
      <c r="S4941" s="5">
        <v>1</v>
      </c>
      <c r="T4941" s="5">
        <v>0</v>
      </c>
      <c r="U4941" s="5">
        <v>0</v>
      </c>
      <c r="V4941" s="5">
        <v>0</v>
      </c>
      <c r="W4941" s="5">
        <v>0</v>
      </c>
      <c r="X4941" s="5">
        <v>0</v>
      </c>
      <c r="Y4941" s="5">
        <v>0</v>
      </c>
      <c r="Z4941" s="5">
        <v>1</v>
      </c>
      <c r="AA4941" s="5">
        <v>0</v>
      </c>
      <c r="AB4941" s="5">
        <v>0</v>
      </c>
      <c r="AC4941" s="5">
        <v>1</v>
      </c>
      <c r="AD4941" s="5">
        <v>0</v>
      </c>
      <c r="AE4941" s="115">
        <v>4470</v>
      </c>
      <c r="AF4941" s="5">
        <v>0</v>
      </c>
    </row>
    <row r="4942" spans="1:32" x14ac:dyDescent="0.25">
      <c r="A4942" s="2">
        <v>2007</v>
      </c>
      <c r="B4942" s="1" t="s">
        <v>36</v>
      </c>
      <c r="C4942" s="8">
        <v>38</v>
      </c>
      <c r="D4942" s="8">
        <v>1945</v>
      </c>
      <c r="E4942" s="8">
        <f t="shared" si="296"/>
        <v>4265.3508771929819</v>
      </c>
      <c r="F4942" s="8">
        <v>2016</v>
      </c>
      <c r="G4942" s="8">
        <v>221</v>
      </c>
      <c r="H4942" s="8">
        <v>100</v>
      </c>
      <c r="I4942" s="15">
        <v>0</v>
      </c>
      <c r="J4942" s="8">
        <v>0</v>
      </c>
      <c r="K4942" s="8">
        <v>0</v>
      </c>
      <c r="L4942" s="8">
        <v>2710</v>
      </c>
      <c r="M4942" s="15">
        <f t="shared" si="295"/>
        <v>71.315789473684205</v>
      </c>
      <c r="N4942" s="8">
        <v>11</v>
      </c>
      <c r="O4942" s="8">
        <v>3</v>
      </c>
      <c r="P4942" s="8">
        <v>1</v>
      </c>
      <c r="Q4942" s="8">
        <v>6020</v>
      </c>
      <c r="R4942" s="15">
        <f t="shared" si="293"/>
        <v>158.42105263157896</v>
      </c>
      <c r="S4942" s="5">
        <v>1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1</v>
      </c>
      <c r="AA4942" s="5">
        <v>0</v>
      </c>
      <c r="AB4942" s="5">
        <v>0</v>
      </c>
      <c r="AC4942" s="5">
        <v>1</v>
      </c>
      <c r="AD4942" s="5">
        <v>0</v>
      </c>
      <c r="AE4942" s="115">
        <v>3010</v>
      </c>
      <c r="AF4942" s="5">
        <v>1</v>
      </c>
    </row>
    <row r="4943" spans="1:32" x14ac:dyDescent="0.25">
      <c r="A4943" s="2">
        <v>2007</v>
      </c>
      <c r="B4943" s="1" t="s">
        <v>30</v>
      </c>
      <c r="C4943" s="8">
        <v>153</v>
      </c>
      <c r="D4943" s="8">
        <v>11266</v>
      </c>
      <c r="E4943" s="8">
        <f t="shared" si="296"/>
        <v>6136.1655773420489</v>
      </c>
      <c r="F4943" s="8">
        <v>1951</v>
      </c>
      <c r="G4943" s="8">
        <v>1248</v>
      </c>
      <c r="H4943" s="8">
        <v>341</v>
      </c>
      <c r="I4943" s="15">
        <v>0</v>
      </c>
      <c r="J4943" s="8">
        <v>0</v>
      </c>
      <c r="K4943" s="8">
        <v>0</v>
      </c>
      <c r="L4943" s="8">
        <v>9992</v>
      </c>
      <c r="M4943" s="15">
        <f t="shared" si="295"/>
        <v>65.307189542483655</v>
      </c>
      <c r="N4943" s="8">
        <v>23</v>
      </c>
      <c r="O4943" s="8">
        <v>6</v>
      </c>
      <c r="P4943" s="8">
        <v>2</v>
      </c>
      <c r="Q4943" s="8">
        <v>48765</v>
      </c>
      <c r="R4943" s="15">
        <f t="shared" si="293"/>
        <v>318.72549019607845</v>
      </c>
      <c r="S4943" s="5">
        <v>1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1</v>
      </c>
      <c r="AA4943" s="5">
        <v>0</v>
      </c>
      <c r="AB4943" s="5">
        <v>0</v>
      </c>
      <c r="AC4943" s="5">
        <v>1</v>
      </c>
      <c r="AD4943" s="5">
        <v>0</v>
      </c>
      <c r="AE4943" s="115">
        <v>29090</v>
      </c>
      <c r="AF4943" s="5">
        <v>1</v>
      </c>
    </row>
    <row r="4944" spans="1:32" x14ac:dyDescent="0.25">
      <c r="A4944" s="2">
        <v>2007</v>
      </c>
      <c r="B4944" s="1" t="s">
        <v>30</v>
      </c>
      <c r="C4944" s="8">
        <v>315</v>
      </c>
      <c r="D4944" s="8">
        <v>23146</v>
      </c>
      <c r="E4944" s="8">
        <f t="shared" si="296"/>
        <v>6123.2804232804228</v>
      </c>
      <c r="F4944" s="8">
        <v>5163</v>
      </c>
      <c r="G4944" s="8">
        <v>2148</v>
      </c>
      <c r="H4944" s="8">
        <v>570</v>
      </c>
      <c r="I4944" s="15">
        <v>0</v>
      </c>
      <c r="J4944" s="8">
        <v>0</v>
      </c>
      <c r="K4944" s="8">
        <v>0</v>
      </c>
      <c r="L4944" s="8">
        <v>11493</v>
      </c>
      <c r="M4944" s="15">
        <f t="shared" si="295"/>
        <v>36.485714285714288</v>
      </c>
      <c r="N4944" s="8">
        <v>34</v>
      </c>
      <c r="O4944" s="8">
        <v>6</v>
      </c>
      <c r="P4944" s="8">
        <v>3</v>
      </c>
      <c r="Q4944" s="8">
        <v>132079</v>
      </c>
      <c r="R4944" s="15">
        <f t="shared" si="293"/>
        <v>419.29841269841268</v>
      </c>
      <c r="S4944" s="5">
        <v>1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1</v>
      </c>
      <c r="AA4944" s="5">
        <v>0</v>
      </c>
      <c r="AB4944" s="5">
        <v>0</v>
      </c>
      <c r="AC4944" s="5">
        <v>1</v>
      </c>
      <c r="AD4944" s="5">
        <v>0</v>
      </c>
      <c r="AE4944" s="115">
        <v>46045</v>
      </c>
      <c r="AF4944" s="5">
        <v>1</v>
      </c>
    </row>
    <row r="4945" spans="1:32" x14ac:dyDescent="0.25">
      <c r="A4945" s="2">
        <v>2007</v>
      </c>
      <c r="B4945" s="1" t="s">
        <v>30</v>
      </c>
      <c r="C4945" s="8">
        <v>16</v>
      </c>
      <c r="D4945" s="8">
        <v>1073</v>
      </c>
      <c r="E4945" s="8">
        <f t="shared" si="296"/>
        <v>5588.541666666667</v>
      </c>
      <c r="F4945" s="8">
        <v>1363</v>
      </c>
      <c r="G4945" s="8">
        <v>0</v>
      </c>
      <c r="H4945" s="8">
        <v>0</v>
      </c>
      <c r="I4945" s="15">
        <v>0</v>
      </c>
      <c r="J4945" s="8">
        <v>0</v>
      </c>
      <c r="K4945" s="8">
        <v>0</v>
      </c>
      <c r="L4945" s="8">
        <v>293</v>
      </c>
      <c r="M4945" s="15">
        <f t="shared" si="295"/>
        <v>18.3125</v>
      </c>
      <c r="N4945" s="8">
        <v>1</v>
      </c>
      <c r="O4945" s="8">
        <v>0</v>
      </c>
      <c r="P4945" s="8">
        <v>0</v>
      </c>
      <c r="Q4945" s="8">
        <v>2891</v>
      </c>
      <c r="R4945" s="15">
        <f t="shared" si="293"/>
        <v>180.6875</v>
      </c>
      <c r="S4945" s="5">
        <v>1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0</v>
      </c>
      <c r="AD4945" s="5">
        <v>0</v>
      </c>
      <c r="AE4945" s="115">
        <v>279</v>
      </c>
      <c r="AF4945" s="5">
        <v>0</v>
      </c>
    </row>
    <row r="4946" spans="1:32" x14ac:dyDescent="0.25">
      <c r="A4946" s="2">
        <v>2007</v>
      </c>
      <c r="B4946" s="1" t="s">
        <v>30</v>
      </c>
      <c r="C4946" s="8">
        <v>20</v>
      </c>
      <c r="D4946" s="8">
        <v>631</v>
      </c>
      <c r="E4946" s="8">
        <f t="shared" si="296"/>
        <v>2629.1666666666665</v>
      </c>
      <c r="F4946" s="8">
        <v>4753</v>
      </c>
      <c r="G4946" s="8">
        <v>0</v>
      </c>
      <c r="H4946" s="8">
        <v>0</v>
      </c>
      <c r="I4946" s="15">
        <v>0</v>
      </c>
      <c r="J4946" s="8">
        <v>0</v>
      </c>
      <c r="K4946" s="8">
        <v>0</v>
      </c>
      <c r="L4946" s="8">
        <v>1547</v>
      </c>
      <c r="M4946" s="15">
        <f t="shared" si="295"/>
        <v>77.349999999999994</v>
      </c>
      <c r="N4946" s="8">
        <v>3</v>
      </c>
      <c r="O4946" s="8">
        <v>2</v>
      </c>
      <c r="P4946" s="8">
        <v>0</v>
      </c>
      <c r="Q4946" s="8">
        <v>2174</v>
      </c>
      <c r="R4946" s="15">
        <f t="shared" ref="R4946:R5009" si="297">IF(C4946&gt;0,Q4946/C4946,0)</f>
        <v>108.7</v>
      </c>
      <c r="S4946" s="5">
        <v>1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0</v>
      </c>
      <c r="AD4946" s="5">
        <v>0</v>
      </c>
      <c r="AE4946" s="115">
        <v>860</v>
      </c>
      <c r="AF4946" s="5">
        <v>0</v>
      </c>
    </row>
    <row r="4947" spans="1:32" x14ac:dyDescent="0.25">
      <c r="A4947" s="2">
        <v>2007</v>
      </c>
      <c r="B4947" s="1" t="s">
        <v>30</v>
      </c>
      <c r="C4947" s="8">
        <v>21</v>
      </c>
      <c r="D4947" s="8">
        <v>1407</v>
      </c>
      <c r="E4947" s="8">
        <f>IF(C4947&gt;0,D4947/C4947*1000/12,0)</f>
        <v>5583.333333333333</v>
      </c>
      <c r="F4947" s="8">
        <v>1178</v>
      </c>
      <c r="G4947" s="8">
        <v>78</v>
      </c>
      <c r="H4947" s="8">
        <v>38</v>
      </c>
      <c r="I4947" s="15">
        <v>79</v>
      </c>
      <c r="J4947" s="8">
        <v>0</v>
      </c>
      <c r="K4947" s="8">
        <v>0</v>
      </c>
      <c r="L4947" s="8">
        <v>1654</v>
      </c>
      <c r="M4947" s="15">
        <f t="shared" si="295"/>
        <v>78.761904761904759</v>
      </c>
      <c r="N4947" s="8">
        <v>9</v>
      </c>
      <c r="O4947" s="8">
        <v>2</v>
      </c>
      <c r="P4947" s="8">
        <v>0</v>
      </c>
      <c r="Q4947" s="8">
        <v>4069</v>
      </c>
      <c r="R4947" s="15">
        <f t="shared" si="297"/>
        <v>193.76190476190476</v>
      </c>
      <c r="S4947" s="5">
        <v>1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1</v>
      </c>
      <c r="AA4947" s="5">
        <v>1</v>
      </c>
      <c r="AB4947" s="5">
        <v>0</v>
      </c>
      <c r="AC4947" s="5">
        <v>1</v>
      </c>
      <c r="AD4947" s="5">
        <v>0</v>
      </c>
      <c r="AE4947" s="115">
        <v>1849</v>
      </c>
      <c r="AF4947" s="5">
        <v>0</v>
      </c>
    </row>
    <row r="4948" spans="1:32" x14ac:dyDescent="0.25">
      <c r="A4948" s="2">
        <v>2007</v>
      </c>
      <c r="B4948" s="1" t="s">
        <v>30</v>
      </c>
      <c r="C4948" s="8">
        <v>14</v>
      </c>
      <c r="D4948" s="8">
        <v>504</v>
      </c>
      <c r="E4948" s="8">
        <f t="shared" ref="E4948:E4951" si="298">IF(C4948&gt;0,D4948/C4948*1000/12,0)</f>
        <v>3000</v>
      </c>
      <c r="F4948" s="8">
        <v>830</v>
      </c>
      <c r="G4948" s="8">
        <v>136</v>
      </c>
      <c r="H4948" s="8">
        <v>50</v>
      </c>
      <c r="I4948" s="15">
        <v>317</v>
      </c>
      <c r="J4948" s="8">
        <v>0</v>
      </c>
      <c r="K4948" s="8">
        <v>0</v>
      </c>
      <c r="L4948" s="8">
        <v>2890</v>
      </c>
      <c r="M4948" s="15">
        <f t="shared" si="295"/>
        <v>206.42857142857142</v>
      </c>
      <c r="N4948" s="8">
        <v>14</v>
      </c>
      <c r="O4948" s="8">
        <v>3</v>
      </c>
      <c r="P4948" s="8">
        <v>0</v>
      </c>
      <c r="Q4948" s="8">
        <v>1472</v>
      </c>
      <c r="R4948" s="15">
        <f t="shared" si="297"/>
        <v>105.14285714285714</v>
      </c>
      <c r="S4948" s="5">
        <v>1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1</v>
      </c>
      <c r="AA4948" s="5">
        <v>1</v>
      </c>
      <c r="AB4948" s="5">
        <v>0</v>
      </c>
      <c r="AC4948" s="5">
        <v>1</v>
      </c>
      <c r="AD4948" s="5">
        <v>0</v>
      </c>
      <c r="AE4948" s="115">
        <v>1370</v>
      </c>
      <c r="AF4948" s="5">
        <v>1</v>
      </c>
    </row>
    <row r="4949" spans="1:32" x14ac:dyDescent="0.25">
      <c r="A4949" s="2">
        <v>2007</v>
      </c>
      <c r="B4949" s="1" t="s">
        <v>30</v>
      </c>
      <c r="C4949" s="8">
        <v>35</v>
      </c>
      <c r="D4949" s="8">
        <v>844</v>
      </c>
      <c r="E4949" s="8">
        <f t="shared" si="298"/>
        <v>2009.5238095238094</v>
      </c>
      <c r="F4949" s="8">
        <v>2377</v>
      </c>
      <c r="G4949" s="8">
        <v>117</v>
      </c>
      <c r="H4949" s="8">
        <v>80</v>
      </c>
      <c r="I4949" s="15">
        <v>0</v>
      </c>
      <c r="J4949" s="8">
        <v>0</v>
      </c>
      <c r="K4949" s="8">
        <v>0</v>
      </c>
      <c r="L4949" s="8">
        <v>3088</v>
      </c>
      <c r="M4949" s="15">
        <f t="shared" si="295"/>
        <v>88.228571428571428</v>
      </c>
      <c r="N4949" s="8">
        <v>14</v>
      </c>
      <c r="O4949" s="8">
        <v>4</v>
      </c>
      <c r="P4949" s="8">
        <v>1</v>
      </c>
      <c r="Q4949" s="8">
        <v>12242</v>
      </c>
      <c r="R4949" s="15">
        <f t="shared" si="297"/>
        <v>349.77142857142854</v>
      </c>
      <c r="S4949" s="5">
        <v>1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1</v>
      </c>
      <c r="AA4949" s="5">
        <v>0</v>
      </c>
      <c r="AB4949" s="5">
        <v>0</v>
      </c>
      <c r="AC4949" s="5">
        <v>1</v>
      </c>
      <c r="AD4949" s="5">
        <v>0</v>
      </c>
      <c r="AE4949" s="115">
        <v>2001</v>
      </c>
      <c r="AF4949" s="5">
        <v>0</v>
      </c>
    </row>
    <row r="4950" spans="1:32" x14ac:dyDescent="0.25">
      <c r="A4950" s="2">
        <v>2007</v>
      </c>
      <c r="B4950" s="1" t="s">
        <v>30</v>
      </c>
      <c r="C4950" s="8">
        <v>5</v>
      </c>
      <c r="D4950" s="8">
        <v>234</v>
      </c>
      <c r="E4950" s="8">
        <f t="shared" si="298"/>
        <v>3900</v>
      </c>
      <c r="F4950" s="8">
        <v>1124</v>
      </c>
      <c r="G4950" s="8">
        <v>46</v>
      </c>
      <c r="H4950" s="8">
        <v>0</v>
      </c>
      <c r="I4950" s="15">
        <v>2</v>
      </c>
      <c r="J4950" s="8">
        <v>0</v>
      </c>
      <c r="K4950" s="8">
        <v>0</v>
      </c>
      <c r="L4950" s="8">
        <v>473</v>
      </c>
      <c r="M4950" s="15">
        <f t="shared" si="295"/>
        <v>94.6</v>
      </c>
      <c r="N4950" s="8">
        <v>1</v>
      </c>
      <c r="O4950" s="8">
        <v>0</v>
      </c>
      <c r="P4950" s="8">
        <v>0</v>
      </c>
      <c r="Q4950" s="8">
        <v>13612</v>
      </c>
      <c r="R4950" s="15">
        <f t="shared" si="297"/>
        <v>2722.4</v>
      </c>
      <c r="S4950" s="5">
        <v>1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1</v>
      </c>
      <c r="AA4950" s="5">
        <v>0</v>
      </c>
      <c r="AB4950" s="5">
        <v>0</v>
      </c>
      <c r="AC4950" s="5">
        <v>0</v>
      </c>
      <c r="AD4950" s="5">
        <v>0</v>
      </c>
      <c r="AE4950" s="115">
        <v>745</v>
      </c>
      <c r="AF4950" s="5">
        <v>0</v>
      </c>
    </row>
    <row r="4951" spans="1:32" x14ac:dyDescent="0.25">
      <c r="A4951" s="2">
        <v>2007</v>
      </c>
      <c r="B4951" s="1" t="s">
        <v>36</v>
      </c>
      <c r="C4951" s="8">
        <v>7</v>
      </c>
      <c r="D4951" s="8">
        <v>274</v>
      </c>
      <c r="E4951" s="8">
        <f t="shared" si="298"/>
        <v>3261.9047619047619</v>
      </c>
      <c r="F4951" s="8">
        <v>576</v>
      </c>
      <c r="G4951" s="8">
        <v>227</v>
      </c>
      <c r="H4951" s="8">
        <v>0</v>
      </c>
      <c r="I4951" s="15">
        <v>200</v>
      </c>
      <c r="J4951" s="8">
        <v>0</v>
      </c>
      <c r="K4951" s="8">
        <v>0</v>
      </c>
      <c r="L4951" s="8">
        <v>80</v>
      </c>
      <c r="M4951" s="15">
        <f t="shared" si="295"/>
        <v>11.428571428571429</v>
      </c>
      <c r="N4951" s="8">
        <v>1</v>
      </c>
      <c r="O4951" s="8">
        <v>0</v>
      </c>
      <c r="P4951" s="8">
        <v>0</v>
      </c>
      <c r="Q4951" s="8">
        <v>2218</v>
      </c>
      <c r="R4951" s="15">
        <f t="shared" si="297"/>
        <v>316.85714285714283</v>
      </c>
      <c r="S4951" s="5">
        <v>1</v>
      </c>
      <c r="T4951" s="5">
        <v>0</v>
      </c>
      <c r="U4951" s="5">
        <v>1</v>
      </c>
      <c r="V4951" s="5">
        <v>0</v>
      </c>
      <c r="W4951" s="5">
        <v>0</v>
      </c>
      <c r="X4951" s="5">
        <v>0</v>
      </c>
      <c r="Y4951" s="5">
        <v>0</v>
      </c>
      <c r="Z4951" s="5">
        <v>1</v>
      </c>
      <c r="AA4951" s="5">
        <v>1</v>
      </c>
      <c r="AB4951" s="5">
        <v>0</v>
      </c>
      <c r="AC4951" s="5">
        <v>0</v>
      </c>
      <c r="AD4951" s="5">
        <v>0</v>
      </c>
      <c r="AE4951" s="115">
        <v>3361</v>
      </c>
      <c r="AF4951" s="5">
        <v>0</v>
      </c>
    </row>
    <row r="4952" spans="1:32" x14ac:dyDescent="0.25">
      <c r="A4952" s="2">
        <v>2007</v>
      </c>
      <c r="B4952" s="1" t="s">
        <v>30</v>
      </c>
      <c r="C4952" s="8">
        <v>94</v>
      </c>
      <c r="D4952" s="8">
        <v>2756</v>
      </c>
      <c r="E4952" s="8">
        <f>IF(C4952&gt;0,D4952/C4952*1000/12,0)</f>
        <v>2443.2624113475176</v>
      </c>
      <c r="F4952" s="8">
        <v>3637</v>
      </c>
      <c r="G4952" s="8">
        <v>672</v>
      </c>
      <c r="H4952" s="8">
        <v>261</v>
      </c>
      <c r="I4952" s="15">
        <v>0</v>
      </c>
      <c r="J4952" s="8">
        <v>0</v>
      </c>
      <c r="K4952" s="8">
        <v>0</v>
      </c>
      <c r="L4952" s="8">
        <v>6251</v>
      </c>
      <c r="M4952" s="15">
        <f t="shared" si="295"/>
        <v>66.5</v>
      </c>
      <c r="N4952" s="8">
        <v>12</v>
      </c>
      <c r="O4952" s="8">
        <v>7</v>
      </c>
      <c r="P4952" s="8">
        <v>3</v>
      </c>
      <c r="Q4952" s="8">
        <v>31927</v>
      </c>
      <c r="R4952" s="15">
        <f t="shared" si="297"/>
        <v>339.64893617021278</v>
      </c>
      <c r="S4952" s="5">
        <v>1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1</v>
      </c>
      <c r="AA4952" s="5">
        <v>0</v>
      </c>
      <c r="AB4952" s="5">
        <v>0</v>
      </c>
      <c r="AC4952" s="5">
        <v>1</v>
      </c>
      <c r="AD4952" s="5">
        <v>0</v>
      </c>
      <c r="AE4952" s="115">
        <v>12053</v>
      </c>
      <c r="AF4952" s="5">
        <v>1</v>
      </c>
    </row>
    <row r="4953" spans="1:32" x14ac:dyDescent="0.25">
      <c r="A4953" s="2">
        <v>2007</v>
      </c>
      <c r="B4953" s="1" t="s">
        <v>30</v>
      </c>
      <c r="C4953" s="8">
        <v>79</v>
      </c>
      <c r="D4953" s="8">
        <v>3460</v>
      </c>
      <c r="E4953" s="8">
        <f t="shared" ref="E4953:E4981" si="299">IF(C4953&gt;0,D4953/C4953*1000/12,0)</f>
        <v>3649.7890295358648</v>
      </c>
      <c r="F4953" s="8">
        <v>2173</v>
      </c>
      <c r="G4953" s="8">
        <v>612</v>
      </c>
      <c r="H4953" s="8">
        <v>245</v>
      </c>
      <c r="I4953" s="15">
        <v>0</v>
      </c>
      <c r="J4953" s="8">
        <v>0</v>
      </c>
      <c r="K4953" s="8">
        <v>0</v>
      </c>
      <c r="L4953" s="8">
        <v>5667</v>
      </c>
      <c r="M4953" s="15">
        <f t="shared" si="295"/>
        <v>71.734177215189874</v>
      </c>
      <c r="N4953" s="8">
        <v>16</v>
      </c>
      <c r="O4953" s="8">
        <v>3</v>
      </c>
      <c r="P4953" s="8">
        <v>0</v>
      </c>
      <c r="Q4953" s="8">
        <v>19346</v>
      </c>
      <c r="R4953" s="15">
        <f t="shared" si="297"/>
        <v>244.8860759493671</v>
      </c>
      <c r="S4953" s="5">
        <v>1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1</v>
      </c>
      <c r="AA4953" s="5">
        <v>0</v>
      </c>
      <c r="AB4953" s="5">
        <v>0</v>
      </c>
      <c r="AC4953" s="5">
        <v>1</v>
      </c>
      <c r="AD4953" s="5">
        <v>0</v>
      </c>
      <c r="AE4953" s="115">
        <v>13357</v>
      </c>
      <c r="AF4953" s="5">
        <v>1</v>
      </c>
    </row>
    <row r="4954" spans="1:32" x14ac:dyDescent="0.25">
      <c r="A4954" s="2">
        <v>2007</v>
      </c>
      <c r="B4954" s="1" t="s">
        <v>30</v>
      </c>
      <c r="C4954" s="8">
        <v>71</v>
      </c>
      <c r="D4954" s="8">
        <v>1447</v>
      </c>
      <c r="E4954" s="8">
        <f t="shared" si="299"/>
        <v>1698.3568075117371</v>
      </c>
      <c r="F4954" s="8">
        <v>3107</v>
      </c>
      <c r="G4954" s="8">
        <v>433</v>
      </c>
      <c r="H4954" s="8">
        <v>214</v>
      </c>
      <c r="I4954" s="15">
        <v>54</v>
      </c>
      <c r="J4954" s="8">
        <v>0</v>
      </c>
      <c r="K4954" s="8">
        <v>0</v>
      </c>
      <c r="L4954" s="8">
        <v>4859</v>
      </c>
      <c r="M4954" s="15">
        <f t="shared" si="295"/>
        <v>68.436619718309856</v>
      </c>
      <c r="N4954" s="8">
        <v>24</v>
      </c>
      <c r="O4954" s="8">
        <v>8</v>
      </c>
      <c r="P4954" s="8">
        <v>1</v>
      </c>
      <c r="Q4954" s="8">
        <v>21261</v>
      </c>
      <c r="R4954" s="15">
        <f t="shared" si="297"/>
        <v>299.45070422535213</v>
      </c>
      <c r="S4954" s="5">
        <v>1</v>
      </c>
      <c r="T4954" s="5">
        <v>0</v>
      </c>
      <c r="U4954" s="5">
        <v>0</v>
      </c>
      <c r="V4954" s="5">
        <v>0</v>
      </c>
      <c r="W4954" s="5">
        <v>0</v>
      </c>
      <c r="X4954" s="5">
        <v>0</v>
      </c>
      <c r="Y4954" s="5">
        <v>0</v>
      </c>
      <c r="Z4954" s="5">
        <v>1</v>
      </c>
      <c r="AA4954" s="5">
        <v>1</v>
      </c>
      <c r="AB4954" s="5">
        <v>0</v>
      </c>
      <c r="AC4954" s="5">
        <v>1</v>
      </c>
      <c r="AD4954" s="5">
        <v>0</v>
      </c>
      <c r="AE4954" s="115">
        <v>6918</v>
      </c>
      <c r="AF4954" s="5">
        <v>1</v>
      </c>
    </row>
    <row r="4955" spans="1:32" x14ac:dyDescent="0.25">
      <c r="A4955" s="2">
        <v>2007</v>
      </c>
      <c r="B4955" s="1" t="s">
        <v>30</v>
      </c>
      <c r="C4955" s="8">
        <v>119</v>
      </c>
      <c r="D4955" s="8">
        <v>3290</v>
      </c>
      <c r="E4955" s="8">
        <f t="shared" si="299"/>
        <v>2303.9215686274511</v>
      </c>
      <c r="F4955" s="8">
        <v>4584</v>
      </c>
      <c r="G4955" s="8">
        <v>592</v>
      </c>
      <c r="H4955" s="8">
        <v>292</v>
      </c>
      <c r="I4955" s="15">
        <v>0</v>
      </c>
      <c r="J4955" s="8">
        <v>0</v>
      </c>
      <c r="K4955" s="8">
        <v>0</v>
      </c>
      <c r="L4955" s="8">
        <v>9383</v>
      </c>
      <c r="M4955" s="15">
        <f t="shared" si="295"/>
        <v>78.848739495798313</v>
      </c>
      <c r="N4955" s="8">
        <v>24</v>
      </c>
      <c r="O4955" s="8">
        <v>9</v>
      </c>
      <c r="P4955" s="8">
        <v>1</v>
      </c>
      <c r="Q4955" s="8">
        <v>42527</v>
      </c>
      <c r="R4955" s="15">
        <f t="shared" si="297"/>
        <v>357.36974789915968</v>
      </c>
      <c r="S4955" s="5">
        <v>1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1</v>
      </c>
      <c r="AA4955" s="5">
        <v>0</v>
      </c>
      <c r="AB4955" s="5">
        <v>0</v>
      </c>
      <c r="AC4955" s="5">
        <v>1</v>
      </c>
      <c r="AD4955" s="5">
        <v>0</v>
      </c>
      <c r="AE4955" s="115">
        <v>20550</v>
      </c>
      <c r="AF4955" s="5">
        <v>1</v>
      </c>
    </row>
    <row r="4956" spans="1:32" x14ac:dyDescent="0.25">
      <c r="A4956" s="2">
        <v>2007</v>
      </c>
      <c r="B4956" s="1" t="s">
        <v>30</v>
      </c>
      <c r="C4956" s="8">
        <v>31</v>
      </c>
      <c r="D4956" s="8">
        <v>916</v>
      </c>
      <c r="E4956" s="8">
        <f t="shared" si="299"/>
        <v>2462.3655913978496</v>
      </c>
      <c r="F4956" s="8">
        <v>1652</v>
      </c>
      <c r="G4956" s="8">
        <v>313</v>
      </c>
      <c r="H4956" s="8">
        <v>141</v>
      </c>
      <c r="I4956" s="15">
        <v>0</v>
      </c>
      <c r="J4956" s="8">
        <v>0</v>
      </c>
      <c r="K4956" s="8">
        <v>0</v>
      </c>
      <c r="L4956" s="8">
        <v>2270</v>
      </c>
      <c r="M4956" s="15">
        <f t="shared" si="295"/>
        <v>73.225806451612897</v>
      </c>
      <c r="N4956" s="8">
        <v>11</v>
      </c>
      <c r="O4956" s="8">
        <v>5</v>
      </c>
      <c r="P4956" s="8">
        <v>0</v>
      </c>
      <c r="Q4956" s="8">
        <v>11023</v>
      </c>
      <c r="R4956" s="15">
        <f t="shared" si="297"/>
        <v>355.58064516129031</v>
      </c>
      <c r="S4956" s="5">
        <v>1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1</v>
      </c>
      <c r="AA4956" s="5">
        <v>0</v>
      </c>
      <c r="AB4956" s="5">
        <v>0</v>
      </c>
      <c r="AC4956" s="5">
        <v>1</v>
      </c>
      <c r="AD4956" s="5">
        <v>0</v>
      </c>
      <c r="AE4956" s="115">
        <v>3913</v>
      </c>
      <c r="AF4956" s="5">
        <v>1</v>
      </c>
    </row>
    <row r="4957" spans="1:32" x14ac:dyDescent="0.25">
      <c r="A4957" s="2">
        <v>2007</v>
      </c>
      <c r="B4957" s="1" t="s">
        <v>30</v>
      </c>
      <c r="C4957" s="8">
        <v>48</v>
      </c>
      <c r="D4957" s="8">
        <v>1481</v>
      </c>
      <c r="E4957" s="8">
        <f t="shared" si="299"/>
        <v>2571.1805555555557</v>
      </c>
      <c r="F4957" s="8">
        <v>2660</v>
      </c>
      <c r="G4957" s="8">
        <v>617</v>
      </c>
      <c r="H4957" s="8">
        <v>281</v>
      </c>
      <c r="I4957" s="15">
        <v>0</v>
      </c>
      <c r="J4957" s="8">
        <v>0</v>
      </c>
      <c r="K4957" s="8">
        <v>0</v>
      </c>
      <c r="L4957" s="8">
        <v>8046</v>
      </c>
      <c r="M4957" s="15">
        <f t="shared" si="295"/>
        <v>167.625</v>
      </c>
      <c r="N4957" s="8">
        <v>19</v>
      </c>
      <c r="O4957" s="8">
        <v>6</v>
      </c>
      <c r="P4957" s="8">
        <v>1</v>
      </c>
      <c r="Q4957" s="8">
        <v>15329</v>
      </c>
      <c r="R4957" s="15">
        <f t="shared" si="297"/>
        <v>319.35416666666669</v>
      </c>
      <c r="S4957" s="5">
        <v>1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1</v>
      </c>
      <c r="AA4957" s="5">
        <v>0</v>
      </c>
      <c r="AB4957" s="5">
        <v>0</v>
      </c>
      <c r="AC4957" s="5">
        <v>1</v>
      </c>
      <c r="AD4957" s="5">
        <v>0</v>
      </c>
      <c r="AE4957" s="115">
        <v>6410</v>
      </c>
      <c r="AF4957" s="5">
        <v>1</v>
      </c>
    </row>
    <row r="4958" spans="1:32" x14ac:dyDescent="0.25">
      <c r="A4958" s="2">
        <v>2007</v>
      </c>
      <c r="B4958" s="1" t="s">
        <v>30</v>
      </c>
      <c r="C4958" s="8">
        <v>37</v>
      </c>
      <c r="D4958" s="8">
        <v>739</v>
      </c>
      <c r="E4958" s="8">
        <f t="shared" si="299"/>
        <v>1664.4144144144145</v>
      </c>
      <c r="F4958" s="8">
        <v>2005</v>
      </c>
      <c r="G4958" s="8">
        <v>570</v>
      </c>
      <c r="H4958" s="8">
        <v>255</v>
      </c>
      <c r="I4958" s="15">
        <v>0</v>
      </c>
      <c r="J4958" s="8">
        <v>0</v>
      </c>
      <c r="K4958" s="8">
        <v>0</v>
      </c>
      <c r="L4958" s="8">
        <v>1701</v>
      </c>
      <c r="M4958" s="15">
        <f t="shared" si="295"/>
        <v>45.972972972972975</v>
      </c>
      <c r="N4958" s="8">
        <v>11</v>
      </c>
      <c r="O4958" s="8">
        <v>3</v>
      </c>
      <c r="P4958" s="8">
        <v>1</v>
      </c>
      <c r="Q4958" s="8">
        <v>6867</v>
      </c>
      <c r="R4958" s="15">
        <f t="shared" si="297"/>
        <v>185.59459459459458</v>
      </c>
      <c r="S4958" s="5">
        <v>1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1</v>
      </c>
      <c r="AA4958" s="5">
        <v>0</v>
      </c>
      <c r="AB4958" s="5">
        <v>0</v>
      </c>
      <c r="AC4958" s="5">
        <v>1</v>
      </c>
      <c r="AD4958" s="5">
        <v>0</v>
      </c>
      <c r="AE4958" s="115">
        <v>5111</v>
      </c>
      <c r="AF4958" s="5">
        <v>1</v>
      </c>
    </row>
    <row r="4959" spans="1:32" x14ac:dyDescent="0.25">
      <c r="A4959" s="2">
        <v>2007</v>
      </c>
      <c r="B4959" s="1" t="s">
        <v>30</v>
      </c>
      <c r="C4959" s="8">
        <v>45</v>
      </c>
      <c r="D4959" s="8">
        <v>818</v>
      </c>
      <c r="E4959" s="8">
        <f t="shared" si="299"/>
        <v>1514.8148148148148</v>
      </c>
      <c r="F4959" s="8">
        <v>2275</v>
      </c>
      <c r="G4959" s="8">
        <v>391</v>
      </c>
      <c r="H4959" s="8">
        <v>211</v>
      </c>
      <c r="I4959" s="15">
        <v>0</v>
      </c>
      <c r="J4959" s="8">
        <v>0</v>
      </c>
      <c r="K4959" s="8">
        <v>0</v>
      </c>
      <c r="L4959" s="8">
        <v>2377</v>
      </c>
      <c r="M4959" s="15">
        <f t="shared" si="295"/>
        <v>52.822222222222223</v>
      </c>
      <c r="N4959" s="8">
        <v>13</v>
      </c>
      <c r="O4959" s="8">
        <v>2</v>
      </c>
      <c r="P4959" s="8">
        <v>1</v>
      </c>
      <c r="Q4959" s="8">
        <v>10239</v>
      </c>
      <c r="R4959" s="15">
        <f t="shared" si="297"/>
        <v>227.53333333333333</v>
      </c>
      <c r="S4959" s="5">
        <v>1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  <c r="Z4959" s="5">
        <v>1</v>
      </c>
      <c r="AA4959" s="5">
        <v>0</v>
      </c>
      <c r="AB4959" s="5">
        <v>0</v>
      </c>
      <c r="AC4959" s="5">
        <v>1</v>
      </c>
      <c r="AD4959" s="5">
        <v>0</v>
      </c>
      <c r="AE4959" s="115">
        <v>3581</v>
      </c>
      <c r="AF4959" s="5">
        <v>1</v>
      </c>
    </row>
    <row r="4960" spans="1:32" x14ac:dyDescent="0.25">
      <c r="A4960" s="2">
        <v>2007</v>
      </c>
      <c r="B4960" s="1" t="s">
        <v>29</v>
      </c>
      <c r="C4960" s="8">
        <v>13</v>
      </c>
      <c r="D4960" s="8">
        <v>188</v>
      </c>
      <c r="E4960" s="8">
        <f t="shared" si="299"/>
        <v>1205.1282051282051</v>
      </c>
      <c r="F4960" s="8">
        <v>1022</v>
      </c>
      <c r="G4960" s="8">
        <v>86</v>
      </c>
      <c r="H4960" s="8">
        <v>49</v>
      </c>
      <c r="I4960" s="15">
        <v>0</v>
      </c>
      <c r="J4960" s="8">
        <v>0</v>
      </c>
      <c r="K4960" s="8">
        <v>0</v>
      </c>
      <c r="L4960" s="8">
        <v>310</v>
      </c>
      <c r="M4960" s="15">
        <f t="shared" si="295"/>
        <v>23.846153846153847</v>
      </c>
      <c r="N4960" s="8">
        <v>4</v>
      </c>
      <c r="O4960" s="8">
        <v>0</v>
      </c>
      <c r="P4960" s="8">
        <v>0</v>
      </c>
      <c r="Q4960" s="8">
        <v>701</v>
      </c>
      <c r="R4960" s="15">
        <f t="shared" si="297"/>
        <v>53.92307692307692</v>
      </c>
      <c r="S4960" s="5">
        <v>1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1</v>
      </c>
      <c r="AA4960" s="5">
        <v>0</v>
      </c>
      <c r="AB4960" s="5">
        <v>0</v>
      </c>
      <c r="AC4960" s="5">
        <v>1</v>
      </c>
      <c r="AD4960" s="5">
        <v>0</v>
      </c>
      <c r="AE4960" s="115">
        <v>1437</v>
      </c>
      <c r="AF4960" s="5">
        <v>1</v>
      </c>
    </row>
    <row r="4961" spans="1:32" x14ac:dyDescent="0.25">
      <c r="A4961" s="2">
        <v>2007</v>
      </c>
      <c r="B4961" s="1" t="s">
        <v>30</v>
      </c>
      <c r="C4961" s="8">
        <v>9</v>
      </c>
      <c r="D4961" s="8">
        <v>104</v>
      </c>
      <c r="E4961" s="8">
        <f t="shared" si="299"/>
        <v>962.96296296296293</v>
      </c>
      <c r="F4961" s="8">
        <v>2230</v>
      </c>
      <c r="G4961" s="8">
        <v>58</v>
      </c>
      <c r="H4961" s="8">
        <v>34</v>
      </c>
      <c r="I4961" s="15">
        <v>0</v>
      </c>
      <c r="J4961" s="8">
        <v>0</v>
      </c>
      <c r="K4961" s="8">
        <v>0</v>
      </c>
      <c r="L4961" s="8">
        <v>2740</v>
      </c>
      <c r="M4961" s="15">
        <f t="shared" si="295"/>
        <v>304.44444444444446</v>
      </c>
      <c r="N4961" s="8">
        <v>14</v>
      </c>
      <c r="O4961" s="8">
        <v>3</v>
      </c>
      <c r="P4961" s="8">
        <v>1</v>
      </c>
      <c r="Q4961" s="8">
        <v>13000</v>
      </c>
      <c r="R4961" s="15">
        <f t="shared" si="297"/>
        <v>1444.4444444444443</v>
      </c>
      <c r="S4961" s="5">
        <v>1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1</v>
      </c>
      <c r="AA4961" s="5">
        <v>0</v>
      </c>
      <c r="AB4961" s="5">
        <v>0</v>
      </c>
      <c r="AC4961" s="5">
        <v>1</v>
      </c>
      <c r="AD4961" s="5">
        <v>0</v>
      </c>
      <c r="AE4961" s="115">
        <v>815</v>
      </c>
      <c r="AF4961" s="5">
        <v>0</v>
      </c>
    </row>
    <row r="4962" spans="1:32" x14ac:dyDescent="0.25">
      <c r="A4962" s="2">
        <v>2007</v>
      </c>
      <c r="B4962" s="1" t="s">
        <v>30</v>
      </c>
      <c r="C4962" s="8">
        <v>13</v>
      </c>
      <c r="D4962" s="8">
        <v>179</v>
      </c>
      <c r="E4962" s="8">
        <f t="shared" si="299"/>
        <v>1147.4358974358975</v>
      </c>
      <c r="F4962" s="8">
        <v>1043</v>
      </c>
      <c r="G4962" s="8">
        <v>61</v>
      </c>
      <c r="H4962" s="8">
        <v>43</v>
      </c>
      <c r="I4962" s="15">
        <v>0</v>
      </c>
      <c r="J4962" s="8">
        <v>0</v>
      </c>
      <c r="K4962" s="8">
        <v>0</v>
      </c>
      <c r="L4962" s="8">
        <v>810</v>
      </c>
      <c r="M4962" s="15">
        <f t="shared" si="295"/>
        <v>62.307692307692307</v>
      </c>
      <c r="N4962" s="8">
        <v>4</v>
      </c>
      <c r="O4962" s="8">
        <v>2</v>
      </c>
      <c r="P4962" s="8">
        <v>0</v>
      </c>
      <c r="Q4962" s="8">
        <v>2178</v>
      </c>
      <c r="R4962" s="15">
        <f t="shared" si="297"/>
        <v>167.53846153846155</v>
      </c>
      <c r="S4962" s="5">
        <v>1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1</v>
      </c>
      <c r="AA4962" s="5">
        <v>0</v>
      </c>
      <c r="AB4962" s="5">
        <v>0</v>
      </c>
      <c r="AC4962" s="5">
        <v>1</v>
      </c>
      <c r="AD4962" s="5">
        <v>0</v>
      </c>
      <c r="AE4962" s="115">
        <v>905</v>
      </c>
      <c r="AF4962" s="5">
        <v>0</v>
      </c>
    </row>
    <row r="4963" spans="1:32" x14ac:dyDescent="0.25">
      <c r="A4963" s="2">
        <v>2007</v>
      </c>
      <c r="B4963" s="1" t="s">
        <v>30</v>
      </c>
      <c r="C4963" s="8">
        <v>52</v>
      </c>
      <c r="D4963" s="8">
        <v>106</v>
      </c>
      <c r="E4963" s="8">
        <f t="shared" si="299"/>
        <v>169.87179487179486</v>
      </c>
      <c r="F4963" s="8">
        <v>2510</v>
      </c>
      <c r="G4963" s="8">
        <v>96</v>
      </c>
      <c r="H4963" s="8">
        <v>40</v>
      </c>
      <c r="I4963" s="15">
        <v>0</v>
      </c>
      <c r="J4963" s="8">
        <v>0</v>
      </c>
      <c r="K4963" s="8">
        <v>0</v>
      </c>
      <c r="L4963" s="8">
        <v>3085</v>
      </c>
      <c r="M4963" s="15">
        <f t="shared" si="295"/>
        <v>59.32692307692308</v>
      </c>
      <c r="N4963" s="8">
        <v>1</v>
      </c>
      <c r="O4963" s="8">
        <v>0</v>
      </c>
      <c r="P4963" s="8">
        <v>0</v>
      </c>
      <c r="Q4963" s="8">
        <v>9340</v>
      </c>
      <c r="R4963" s="15">
        <f t="shared" si="297"/>
        <v>179.61538461538461</v>
      </c>
      <c r="S4963" s="5">
        <v>1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1</v>
      </c>
      <c r="AA4963" s="5">
        <v>0</v>
      </c>
      <c r="AB4963" s="5">
        <v>0</v>
      </c>
      <c r="AC4963" s="5">
        <v>1</v>
      </c>
      <c r="AD4963" s="5">
        <v>0</v>
      </c>
      <c r="AE4963" s="115">
        <v>2057</v>
      </c>
      <c r="AF4963" s="5">
        <v>0</v>
      </c>
    </row>
    <row r="4964" spans="1:32" x14ac:dyDescent="0.25">
      <c r="A4964" s="2">
        <v>2007</v>
      </c>
      <c r="B4964" s="1" t="s">
        <v>30</v>
      </c>
      <c r="C4964" s="8">
        <v>14</v>
      </c>
      <c r="D4964" s="8">
        <v>270</v>
      </c>
      <c r="E4964" s="8">
        <f t="shared" si="299"/>
        <v>1607.1428571428571</v>
      </c>
      <c r="F4964" s="8">
        <v>1825</v>
      </c>
      <c r="G4964" s="8">
        <v>24</v>
      </c>
      <c r="H4964" s="8">
        <v>21</v>
      </c>
      <c r="I4964" s="15">
        <v>0</v>
      </c>
      <c r="J4964" s="8">
        <v>0</v>
      </c>
      <c r="K4964" s="8">
        <v>0</v>
      </c>
      <c r="L4964" s="8">
        <v>300</v>
      </c>
      <c r="M4964" s="15">
        <f t="shared" si="295"/>
        <v>21.428571428571427</v>
      </c>
      <c r="N4964" s="8">
        <v>5</v>
      </c>
      <c r="O4964" s="8">
        <v>2</v>
      </c>
      <c r="P4964" s="8">
        <v>0</v>
      </c>
      <c r="Q4964" s="8">
        <v>3376</v>
      </c>
      <c r="R4964" s="15">
        <f t="shared" si="297"/>
        <v>241.14285714285714</v>
      </c>
      <c r="S4964" s="5">
        <v>1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1</v>
      </c>
      <c r="AA4964" s="5">
        <v>0</v>
      </c>
      <c r="AB4964" s="5">
        <v>0</v>
      </c>
      <c r="AC4964" s="5">
        <v>1</v>
      </c>
      <c r="AD4964" s="5">
        <v>0</v>
      </c>
      <c r="AE4964" s="115">
        <v>1209</v>
      </c>
      <c r="AF4964" s="5">
        <v>0</v>
      </c>
    </row>
    <row r="4965" spans="1:32" x14ac:dyDescent="0.25">
      <c r="A4965" s="2">
        <v>2007</v>
      </c>
      <c r="B4965" s="1" t="s">
        <v>37</v>
      </c>
      <c r="C4965" s="8">
        <v>7</v>
      </c>
      <c r="D4965" s="8">
        <v>130</v>
      </c>
      <c r="E4965" s="8">
        <f t="shared" si="299"/>
        <v>1547.6190476190477</v>
      </c>
      <c r="F4965" s="8">
        <v>24</v>
      </c>
      <c r="G4965" s="8">
        <v>0</v>
      </c>
      <c r="H4965" s="8">
        <v>0</v>
      </c>
      <c r="I4965" s="15">
        <v>0</v>
      </c>
      <c r="J4965" s="8">
        <v>0</v>
      </c>
      <c r="K4965" s="8">
        <v>0</v>
      </c>
      <c r="L4965" s="8">
        <v>210</v>
      </c>
      <c r="M4965" s="15">
        <f t="shared" si="295"/>
        <v>30</v>
      </c>
      <c r="N4965" s="8">
        <v>2</v>
      </c>
      <c r="O4965" s="8">
        <v>0</v>
      </c>
      <c r="P4965" s="8">
        <v>0</v>
      </c>
      <c r="Q4965" s="8">
        <v>1303</v>
      </c>
      <c r="R4965" s="15">
        <f t="shared" si="297"/>
        <v>186.14285714285714</v>
      </c>
      <c r="S4965" s="5">
        <v>0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115">
        <v>360</v>
      </c>
      <c r="AF4965" s="5">
        <v>1</v>
      </c>
    </row>
    <row r="4966" spans="1:32" x14ac:dyDescent="0.25">
      <c r="A4966" s="2">
        <v>2007</v>
      </c>
      <c r="B4966" s="1" t="s">
        <v>30</v>
      </c>
      <c r="C4966" s="8">
        <v>15</v>
      </c>
      <c r="D4966" s="8">
        <v>236</v>
      </c>
      <c r="E4966" s="8">
        <f t="shared" si="299"/>
        <v>1311.1111111111111</v>
      </c>
      <c r="F4966" s="8">
        <v>1804</v>
      </c>
      <c r="G4966" s="8">
        <v>80</v>
      </c>
      <c r="H4966" s="8">
        <v>47</v>
      </c>
      <c r="I4966" s="15">
        <v>32</v>
      </c>
      <c r="J4966" s="8">
        <v>0</v>
      </c>
      <c r="K4966" s="8">
        <v>0</v>
      </c>
      <c r="L4966" s="8">
        <v>1180</v>
      </c>
      <c r="M4966" s="15">
        <f t="shared" si="295"/>
        <v>78.666666666666671</v>
      </c>
      <c r="N4966" s="8">
        <v>12</v>
      </c>
      <c r="O4966" s="8">
        <v>4</v>
      </c>
      <c r="P4966" s="8">
        <v>1</v>
      </c>
      <c r="Q4966" s="8">
        <v>4063</v>
      </c>
      <c r="R4966" s="15">
        <f t="shared" si="297"/>
        <v>270.86666666666667</v>
      </c>
      <c r="S4966" s="5">
        <v>1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1</v>
      </c>
      <c r="AA4966" s="5">
        <v>1</v>
      </c>
      <c r="AB4966" s="5">
        <v>0</v>
      </c>
      <c r="AC4966" s="5">
        <v>1</v>
      </c>
      <c r="AD4966" s="5">
        <v>0</v>
      </c>
      <c r="AE4966" s="115">
        <v>2371</v>
      </c>
      <c r="AF4966" s="5">
        <v>0</v>
      </c>
    </row>
    <row r="4967" spans="1:32" x14ac:dyDescent="0.25">
      <c r="A4967" s="2">
        <v>2007</v>
      </c>
      <c r="B4967" s="1" t="s">
        <v>29</v>
      </c>
      <c r="C4967" s="8">
        <v>212</v>
      </c>
      <c r="D4967" s="8">
        <v>11381</v>
      </c>
      <c r="E4967" s="8">
        <f t="shared" si="299"/>
        <v>4473.6635220125781</v>
      </c>
      <c r="F4967" s="8">
        <v>14683</v>
      </c>
      <c r="G4967" s="8">
        <v>0</v>
      </c>
      <c r="H4967" s="8">
        <v>0</v>
      </c>
      <c r="I4967" s="15">
        <v>0</v>
      </c>
      <c r="J4967" s="8">
        <v>0</v>
      </c>
      <c r="K4967" s="8">
        <v>0</v>
      </c>
      <c r="L4967" s="8">
        <v>34524</v>
      </c>
      <c r="M4967" s="15">
        <f t="shared" si="295"/>
        <v>162.84905660377359</v>
      </c>
      <c r="N4967" s="8">
        <v>95</v>
      </c>
      <c r="O4967" s="8">
        <v>44</v>
      </c>
      <c r="P4967" s="8">
        <v>1</v>
      </c>
      <c r="Q4967" s="8">
        <v>590312</v>
      </c>
      <c r="R4967" s="15">
        <f t="shared" si="297"/>
        <v>2784.4905660377358</v>
      </c>
      <c r="S4967" s="5">
        <v>1</v>
      </c>
      <c r="T4967" s="5">
        <v>1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115">
        <v>96860</v>
      </c>
      <c r="AF4967" s="5">
        <v>1</v>
      </c>
    </row>
    <row r="4968" spans="1:32" x14ac:dyDescent="0.25">
      <c r="A4968" s="2">
        <v>2007</v>
      </c>
      <c r="B4968" s="1" t="s">
        <v>29</v>
      </c>
      <c r="C4968" s="8">
        <v>184</v>
      </c>
      <c r="D4968" s="8">
        <v>6322</v>
      </c>
      <c r="E4968" s="8">
        <f t="shared" si="299"/>
        <v>2863.2246376811595</v>
      </c>
      <c r="F4968" s="8">
        <v>14024</v>
      </c>
      <c r="G4968" s="8">
        <v>510</v>
      </c>
      <c r="H4968" s="8">
        <v>240</v>
      </c>
      <c r="I4968" s="15">
        <v>0</v>
      </c>
      <c r="J4968" s="8">
        <v>0</v>
      </c>
      <c r="K4968" s="8">
        <v>0</v>
      </c>
      <c r="L4968" s="8">
        <v>38126</v>
      </c>
      <c r="M4968" s="15">
        <f t="shared" si="295"/>
        <v>207.20652173913044</v>
      </c>
      <c r="N4968" s="8">
        <v>75</v>
      </c>
      <c r="O4968" s="8">
        <v>43</v>
      </c>
      <c r="P4968" s="8">
        <v>0</v>
      </c>
      <c r="Q4968" s="8">
        <v>491247</v>
      </c>
      <c r="R4968" s="15">
        <f t="shared" si="297"/>
        <v>2669.820652173913</v>
      </c>
      <c r="S4968" s="5">
        <v>1</v>
      </c>
      <c r="T4968" s="5">
        <v>1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1</v>
      </c>
      <c r="AA4968" s="5">
        <v>0</v>
      </c>
      <c r="AB4968" s="5">
        <v>0</v>
      </c>
      <c r="AC4968" s="5">
        <v>1</v>
      </c>
      <c r="AD4968" s="5">
        <v>0</v>
      </c>
      <c r="AE4968" s="115">
        <v>123558</v>
      </c>
      <c r="AF4968" s="5">
        <v>1</v>
      </c>
    </row>
    <row r="4969" spans="1:32" x14ac:dyDescent="0.25">
      <c r="A4969" s="2">
        <v>2007</v>
      </c>
      <c r="B4969" s="1" t="s">
        <v>36</v>
      </c>
      <c r="C4969" s="8">
        <v>370</v>
      </c>
      <c r="D4969" s="8">
        <v>34154</v>
      </c>
      <c r="E4969" s="8">
        <f t="shared" si="299"/>
        <v>7692.3423423423437</v>
      </c>
      <c r="F4969" s="8">
        <v>6539</v>
      </c>
      <c r="G4969" s="15">
        <v>3296</v>
      </c>
      <c r="H4969" s="15">
        <v>1463</v>
      </c>
      <c r="I4969" s="15">
        <v>0</v>
      </c>
      <c r="J4969" s="15">
        <v>0</v>
      </c>
      <c r="K4969" s="15">
        <v>0</v>
      </c>
      <c r="L4969" s="15">
        <v>18921</v>
      </c>
      <c r="M4969" s="15">
        <f t="shared" si="295"/>
        <v>51.137837837837836</v>
      </c>
      <c r="N4969" s="15">
        <v>57</v>
      </c>
      <c r="O4969" s="15">
        <v>7</v>
      </c>
      <c r="P4969" s="15">
        <v>5</v>
      </c>
      <c r="Q4969" s="15">
        <v>196032</v>
      </c>
      <c r="R4969" s="15">
        <f t="shared" si="297"/>
        <v>529.81621621621616</v>
      </c>
      <c r="S4969" s="5">
        <v>1</v>
      </c>
      <c r="T4969" s="5">
        <v>0</v>
      </c>
      <c r="U4969" s="5">
        <v>1</v>
      </c>
      <c r="V4969" s="5">
        <v>0</v>
      </c>
      <c r="W4969" s="5">
        <v>0</v>
      </c>
      <c r="X4969" s="5">
        <v>0</v>
      </c>
      <c r="Y4969" s="5">
        <v>0</v>
      </c>
      <c r="Z4969" s="5">
        <v>1</v>
      </c>
      <c r="AA4969" s="5">
        <v>1</v>
      </c>
      <c r="AB4969" s="5">
        <v>0</v>
      </c>
      <c r="AC4969" s="5">
        <v>1</v>
      </c>
      <c r="AD4969" s="5">
        <v>0</v>
      </c>
      <c r="AE4969" s="115">
        <v>68535</v>
      </c>
      <c r="AF4969" s="5">
        <v>0</v>
      </c>
    </row>
    <row r="4970" spans="1:32" x14ac:dyDescent="0.25">
      <c r="A4970" s="2">
        <v>2007</v>
      </c>
      <c r="B4970" s="1" t="s">
        <v>36</v>
      </c>
      <c r="C4970" s="8">
        <v>226</v>
      </c>
      <c r="D4970" s="8">
        <v>15540</v>
      </c>
      <c r="E4970" s="8">
        <f t="shared" si="299"/>
        <v>5730.0884955752217</v>
      </c>
      <c r="F4970" s="8">
        <v>2942</v>
      </c>
      <c r="G4970" s="15">
        <v>754</v>
      </c>
      <c r="H4970" s="15">
        <v>340</v>
      </c>
      <c r="I4970" s="15">
        <v>110</v>
      </c>
      <c r="J4970" s="15">
        <v>0</v>
      </c>
      <c r="K4970" s="15">
        <v>0</v>
      </c>
      <c r="L4970" s="15">
        <v>11260</v>
      </c>
      <c r="M4970" s="15">
        <f t="shared" si="295"/>
        <v>49.823008849557525</v>
      </c>
      <c r="N4970" s="15">
        <v>23</v>
      </c>
      <c r="O4970" s="15">
        <v>3</v>
      </c>
      <c r="P4970" s="15">
        <v>2</v>
      </c>
      <c r="Q4970" s="15">
        <v>42829</v>
      </c>
      <c r="R4970" s="15">
        <f t="shared" si="297"/>
        <v>189.50884955752213</v>
      </c>
      <c r="S4970" s="5">
        <v>1</v>
      </c>
      <c r="T4970" s="5">
        <v>0</v>
      </c>
      <c r="U4970" s="5">
        <v>1</v>
      </c>
      <c r="V4970" s="5">
        <v>1</v>
      </c>
      <c r="W4970" s="5">
        <v>1</v>
      </c>
      <c r="X4970" s="5">
        <v>0</v>
      </c>
      <c r="Y4970" s="5">
        <v>0</v>
      </c>
      <c r="Z4970" s="5">
        <v>1</v>
      </c>
      <c r="AA4970" s="5">
        <v>0</v>
      </c>
      <c r="AB4970" s="5">
        <v>0</v>
      </c>
      <c r="AC4970" s="5">
        <v>1</v>
      </c>
      <c r="AD4970" s="5">
        <v>0</v>
      </c>
      <c r="AE4970" s="115">
        <v>27054</v>
      </c>
      <c r="AF4970" s="5">
        <v>1</v>
      </c>
    </row>
    <row r="4971" spans="1:32" x14ac:dyDescent="0.25">
      <c r="A4971" s="2">
        <v>2007</v>
      </c>
      <c r="B4971" s="1" t="s">
        <v>36</v>
      </c>
      <c r="C4971" s="8">
        <v>85</v>
      </c>
      <c r="D4971" s="8">
        <v>10124</v>
      </c>
      <c r="E4971" s="8">
        <f t="shared" si="299"/>
        <v>9925.4901960784318</v>
      </c>
      <c r="F4971" s="8">
        <v>9</v>
      </c>
      <c r="G4971" s="15">
        <v>0</v>
      </c>
      <c r="H4971" s="15">
        <v>0</v>
      </c>
      <c r="I4971" s="15">
        <v>0</v>
      </c>
      <c r="J4971" s="15">
        <v>0</v>
      </c>
      <c r="K4971" s="15">
        <v>0</v>
      </c>
      <c r="L4971" s="15">
        <v>3738</v>
      </c>
      <c r="M4971" s="15">
        <f t="shared" ref="M4971:M5034" si="300">IF(C4971&gt;0,L4971/C4971,0)</f>
        <v>43.976470588235294</v>
      </c>
      <c r="N4971" s="15">
        <v>7</v>
      </c>
      <c r="O4971" s="15">
        <v>0</v>
      </c>
      <c r="P4971" s="15">
        <v>0</v>
      </c>
      <c r="Q4971" s="15">
        <v>29089</v>
      </c>
      <c r="R4971" s="15">
        <f t="shared" si="297"/>
        <v>342.22352941176473</v>
      </c>
      <c r="S4971" s="5">
        <v>0</v>
      </c>
      <c r="T4971" s="5">
        <v>0</v>
      </c>
      <c r="U4971" s="5">
        <v>0</v>
      </c>
      <c r="V4971" s="5">
        <v>0</v>
      </c>
      <c r="W4971" s="5">
        <v>1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0</v>
      </c>
      <c r="AD4971" s="5">
        <v>0</v>
      </c>
      <c r="AE4971" s="115">
        <v>30389</v>
      </c>
      <c r="AF4971" s="5">
        <v>1</v>
      </c>
    </row>
    <row r="4972" spans="1:32" x14ac:dyDescent="0.25">
      <c r="A4972" s="2">
        <v>2007</v>
      </c>
      <c r="B4972" s="1" t="s">
        <v>31</v>
      </c>
      <c r="C4972" s="8">
        <v>67</v>
      </c>
      <c r="D4972" s="8">
        <v>7524</v>
      </c>
      <c r="E4972" s="8">
        <f t="shared" si="299"/>
        <v>9358.2089552238813</v>
      </c>
      <c r="F4972" s="8">
        <v>2</v>
      </c>
      <c r="G4972" s="15">
        <v>4</v>
      </c>
      <c r="H4972" s="15">
        <v>0</v>
      </c>
      <c r="I4972" s="15">
        <v>0</v>
      </c>
      <c r="J4972" s="15">
        <v>0</v>
      </c>
      <c r="K4972" s="15">
        <v>0</v>
      </c>
      <c r="L4972" s="15">
        <v>2008</v>
      </c>
      <c r="M4972" s="15">
        <f t="shared" si="300"/>
        <v>29.970149253731343</v>
      </c>
      <c r="N4972" s="15">
        <v>3</v>
      </c>
      <c r="O4972" s="15">
        <v>0</v>
      </c>
      <c r="P4972" s="15">
        <v>0</v>
      </c>
      <c r="Q4972" s="15">
        <v>41987</v>
      </c>
      <c r="R4972" s="15">
        <f t="shared" si="297"/>
        <v>626.67164179104475</v>
      </c>
      <c r="S4972" s="5">
        <v>0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1</v>
      </c>
      <c r="AA4972" s="5">
        <v>0</v>
      </c>
      <c r="AB4972" s="5">
        <v>0</v>
      </c>
      <c r="AC4972" s="5">
        <v>0</v>
      </c>
      <c r="AD4972" s="5">
        <v>0</v>
      </c>
      <c r="AE4972" s="115">
        <v>12939</v>
      </c>
      <c r="AF4972" s="5">
        <v>0</v>
      </c>
    </row>
    <row r="4973" spans="1:32" x14ac:dyDescent="0.25">
      <c r="A4973" s="2">
        <v>2007</v>
      </c>
      <c r="B4973" s="1" t="s">
        <v>29</v>
      </c>
      <c r="C4973" s="8">
        <v>74</v>
      </c>
      <c r="D4973" s="8">
        <v>13040</v>
      </c>
      <c r="E4973" s="8">
        <f t="shared" si="299"/>
        <v>14684.684684684684</v>
      </c>
      <c r="F4973" s="8">
        <v>1922</v>
      </c>
      <c r="G4973" s="15">
        <v>690</v>
      </c>
      <c r="H4973" s="15">
        <v>235</v>
      </c>
      <c r="I4973" s="15">
        <v>0</v>
      </c>
      <c r="J4973" s="15">
        <v>0</v>
      </c>
      <c r="K4973" s="15">
        <v>0</v>
      </c>
      <c r="L4973" s="15">
        <v>5900</v>
      </c>
      <c r="M4973" s="15">
        <f t="shared" si="300"/>
        <v>79.729729729729726</v>
      </c>
      <c r="N4973" s="15">
        <v>25</v>
      </c>
      <c r="O4973" s="15">
        <v>0</v>
      </c>
      <c r="P4973" s="15">
        <v>3</v>
      </c>
      <c r="Q4973" s="15">
        <v>185855</v>
      </c>
      <c r="R4973" s="15">
        <f t="shared" si="297"/>
        <v>2511.5540540540542</v>
      </c>
      <c r="S4973" s="5">
        <v>1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1</v>
      </c>
      <c r="AA4973" s="5">
        <v>0</v>
      </c>
      <c r="AB4973" s="5">
        <v>0</v>
      </c>
      <c r="AC4973" s="5">
        <v>1</v>
      </c>
      <c r="AD4973" s="5">
        <v>0</v>
      </c>
      <c r="AE4973" s="115">
        <v>23183</v>
      </c>
      <c r="AF4973" s="5">
        <v>0</v>
      </c>
    </row>
    <row r="4974" spans="1:32" x14ac:dyDescent="0.25">
      <c r="A4974" s="2">
        <v>2007</v>
      </c>
      <c r="B4974" s="1" t="s">
        <v>29</v>
      </c>
      <c r="C4974" s="8">
        <v>66</v>
      </c>
      <c r="D4974" s="8">
        <v>5588</v>
      </c>
      <c r="E4974" s="8">
        <f t="shared" si="299"/>
        <v>7055.5555555555557</v>
      </c>
      <c r="F4974" s="8">
        <v>1408</v>
      </c>
      <c r="G4974" s="15">
        <v>289</v>
      </c>
      <c r="H4974" s="15">
        <v>162</v>
      </c>
      <c r="I4974" s="15">
        <v>0</v>
      </c>
      <c r="J4974" s="15">
        <v>0</v>
      </c>
      <c r="K4974" s="15">
        <v>0</v>
      </c>
      <c r="L4974" s="15">
        <v>1092</v>
      </c>
      <c r="M4974" s="15">
        <f t="shared" si="300"/>
        <v>16.545454545454547</v>
      </c>
      <c r="N4974" s="15">
        <v>6</v>
      </c>
      <c r="O4974" s="15">
        <v>4</v>
      </c>
      <c r="P4974" s="15">
        <v>0</v>
      </c>
      <c r="Q4974" s="15">
        <v>7671</v>
      </c>
      <c r="R4974" s="15">
        <f t="shared" si="297"/>
        <v>116.22727272727273</v>
      </c>
      <c r="S4974" s="5">
        <v>1</v>
      </c>
      <c r="T4974" s="5">
        <v>0</v>
      </c>
      <c r="U4974" s="5">
        <v>1</v>
      </c>
      <c r="V4974" s="5">
        <v>1</v>
      </c>
      <c r="W4974" s="5">
        <v>0</v>
      </c>
      <c r="X4974" s="5">
        <v>0</v>
      </c>
      <c r="Y4974" s="5">
        <v>0</v>
      </c>
      <c r="Z4974" s="5">
        <v>1</v>
      </c>
      <c r="AA4974" s="5">
        <v>0</v>
      </c>
      <c r="AB4974" s="5">
        <v>0</v>
      </c>
      <c r="AC4974" s="5">
        <v>1</v>
      </c>
      <c r="AD4974" s="5">
        <v>0</v>
      </c>
      <c r="AE4974" s="115">
        <v>10767</v>
      </c>
      <c r="AF4974" s="5">
        <v>1</v>
      </c>
    </row>
    <row r="4975" spans="1:32" x14ac:dyDescent="0.25">
      <c r="A4975" s="2">
        <v>2007</v>
      </c>
      <c r="B4975" s="1" t="s">
        <v>29</v>
      </c>
      <c r="C4975" s="8">
        <v>4</v>
      </c>
      <c r="D4975" s="8">
        <v>343</v>
      </c>
      <c r="E4975" s="8">
        <f t="shared" si="299"/>
        <v>7145.833333333333</v>
      </c>
      <c r="F4975" s="8">
        <v>88</v>
      </c>
      <c r="G4975" s="15">
        <v>0</v>
      </c>
      <c r="H4975" s="15">
        <v>0</v>
      </c>
      <c r="I4975" s="15">
        <v>0</v>
      </c>
      <c r="J4975" s="15">
        <v>0</v>
      </c>
      <c r="K4975" s="15">
        <v>0</v>
      </c>
      <c r="L4975" s="15">
        <v>721</v>
      </c>
      <c r="M4975" s="15">
        <f t="shared" si="300"/>
        <v>180.25</v>
      </c>
      <c r="N4975" s="15">
        <v>0</v>
      </c>
      <c r="O4975" s="15">
        <v>0</v>
      </c>
      <c r="P4975" s="15">
        <v>0</v>
      </c>
      <c r="Q4975" s="15">
        <v>11036</v>
      </c>
      <c r="R4975" s="15">
        <f t="shared" si="297"/>
        <v>2759</v>
      </c>
      <c r="S4975" s="5">
        <v>0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0</v>
      </c>
      <c r="AD4975" s="5">
        <v>0</v>
      </c>
      <c r="AE4975" s="115">
        <v>1144</v>
      </c>
      <c r="AF4975" s="5">
        <v>1</v>
      </c>
    </row>
    <row r="4976" spans="1:32" x14ac:dyDescent="0.25">
      <c r="A4976" s="2">
        <v>2007</v>
      </c>
      <c r="B4976" s="1" t="s">
        <v>29</v>
      </c>
      <c r="C4976" s="8">
        <v>253</v>
      </c>
      <c r="D4976" s="8">
        <v>38772</v>
      </c>
      <c r="E4976" s="8">
        <f t="shared" si="299"/>
        <v>12770.75098814229</v>
      </c>
      <c r="F4976" s="8">
        <v>5373</v>
      </c>
      <c r="G4976" s="15">
        <v>2063</v>
      </c>
      <c r="H4976" s="15">
        <v>887</v>
      </c>
      <c r="I4976" s="15">
        <v>0</v>
      </c>
      <c r="J4976" s="15">
        <v>0</v>
      </c>
      <c r="K4976" s="15">
        <v>0</v>
      </c>
      <c r="L4976" s="15">
        <v>27745</v>
      </c>
      <c r="M4976" s="15">
        <f t="shared" si="300"/>
        <v>109.66403162055336</v>
      </c>
      <c r="N4976" s="15">
        <v>63</v>
      </c>
      <c r="O4976" s="15">
        <v>4</v>
      </c>
      <c r="P4976" s="15">
        <v>5</v>
      </c>
      <c r="Q4976" s="15">
        <v>616801</v>
      </c>
      <c r="R4976" s="15">
        <f t="shared" si="297"/>
        <v>2437.9486166007905</v>
      </c>
      <c r="S4976" s="5">
        <v>0</v>
      </c>
      <c r="T4976" s="5">
        <v>0</v>
      </c>
      <c r="U4976" s="5">
        <v>1</v>
      </c>
      <c r="V4976" s="5">
        <v>1</v>
      </c>
      <c r="W4976" s="5">
        <v>0</v>
      </c>
      <c r="X4976" s="5">
        <v>0</v>
      </c>
      <c r="Y4976" s="5">
        <v>0</v>
      </c>
      <c r="Z4976" s="5">
        <v>1</v>
      </c>
      <c r="AA4976" s="5">
        <v>0</v>
      </c>
      <c r="AB4976" s="5">
        <v>0</v>
      </c>
      <c r="AC4976" s="5">
        <v>1</v>
      </c>
      <c r="AD4976" s="5">
        <v>0</v>
      </c>
      <c r="AE4976" s="115">
        <v>160653</v>
      </c>
      <c r="AF4976" s="5">
        <v>1</v>
      </c>
    </row>
    <row r="4977" spans="1:32" x14ac:dyDescent="0.25">
      <c r="A4977" s="2">
        <v>2007</v>
      </c>
      <c r="B4977" s="1" t="s">
        <v>40</v>
      </c>
      <c r="C4977" s="8">
        <v>126</v>
      </c>
      <c r="D4977" s="8">
        <v>8423</v>
      </c>
      <c r="E4977" s="8">
        <f t="shared" si="299"/>
        <v>5570.7671957671964</v>
      </c>
      <c r="F4977" s="8">
        <v>2937</v>
      </c>
      <c r="G4977" s="15">
        <v>516</v>
      </c>
      <c r="H4977" s="15">
        <v>216</v>
      </c>
      <c r="I4977" s="15">
        <v>0</v>
      </c>
      <c r="J4977" s="15">
        <v>0</v>
      </c>
      <c r="K4977" s="15">
        <v>0</v>
      </c>
      <c r="L4977" s="15">
        <v>8860</v>
      </c>
      <c r="M4977" s="15">
        <f t="shared" si="300"/>
        <v>70.317460317460316</v>
      </c>
      <c r="N4977" s="15">
        <v>22</v>
      </c>
      <c r="O4977" s="15">
        <v>8</v>
      </c>
      <c r="P4977" s="15">
        <v>2</v>
      </c>
      <c r="Q4977" s="15">
        <v>183381</v>
      </c>
      <c r="R4977" s="15">
        <f t="shared" si="297"/>
        <v>1455.4047619047619</v>
      </c>
      <c r="S4977" s="5">
        <v>1</v>
      </c>
      <c r="T4977" s="5">
        <v>1</v>
      </c>
      <c r="U4977" s="5">
        <v>1</v>
      </c>
      <c r="V4977" s="5">
        <v>0</v>
      </c>
      <c r="W4977" s="5">
        <v>0</v>
      </c>
      <c r="X4977" s="5">
        <v>0</v>
      </c>
      <c r="Y4977" s="5">
        <v>0</v>
      </c>
      <c r="Z4977" s="5">
        <v>1</v>
      </c>
      <c r="AA4977" s="5">
        <v>0</v>
      </c>
      <c r="AB4977" s="5">
        <v>0</v>
      </c>
      <c r="AC4977" s="5">
        <v>1</v>
      </c>
      <c r="AD4977" s="5">
        <v>0</v>
      </c>
      <c r="AE4977" s="115">
        <v>21757</v>
      </c>
      <c r="AF4977" s="5">
        <v>0</v>
      </c>
    </row>
    <row r="4978" spans="1:32" x14ac:dyDescent="0.25">
      <c r="A4978" s="2">
        <v>2007</v>
      </c>
      <c r="B4978" s="1" t="s">
        <v>30</v>
      </c>
      <c r="C4978" s="8">
        <v>34</v>
      </c>
      <c r="D4978" s="8">
        <v>1298</v>
      </c>
      <c r="E4978" s="8">
        <f t="shared" si="299"/>
        <v>3181.372549019608</v>
      </c>
      <c r="F4978" s="8">
        <v>2164</v>
      </c>
      <c r="G4978" s="15">
        <v>222</v>
      </c>
      <c r="H4978" s="15">
        <v>90</v>
      </c>
      <c r="I4978" s="15">
        <v>0</v>
      </c>
      <c r="J4978" s="15">
        <v>0</v>
      </c>
      <c r="K4978" s="15">
        <v>0</v>
      </c>
      <c r="L4978" s="15">
        <v>618</v>
      </c>
      <c r="M4978" s="15">
        <f t="shared" si="300"/>
        <v>18.176470588235293</v>
      </c>
      <c r="N4978" s="15">
        <v>5</v>
      </c>
      <c r="O4978" s="15">
        <v>0</v>
      </c>
      <c r="P4978" s="15">
        <v>0</v>
      </c>
      <c r="Q4978" s="15">
        <v>3886</v>
      </c>
      <c r="R4978" s="15">
        <f t="shared" si="297"/>
        <v>114.29411764705883</v>
      </c>
      <c r="S4978" s="5">
        <v>0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1</v>
      </c>
      <c r="AA4978" s="5">
        <v>0</v>
      </c>
      <c r="AB4978" s="5">
        <v>0</v>
      </c>
      <c r="AC4978" s="5">
        <v>1</v>
      </c>
      <c r="AD4978" s="5">
        <v>0</v>
      </c>
      <c r="AE4978" s="115">
        <v>2833</v>
      </c>
      <c r="AF4978" s="5">
        <v>0</v>
      </c>
    </row>
    <row r="4979" spans="1:32" x14ac:dyDescent="0.25">
      <c r="A4979" s="2">
        <v>2007</v>
      </c>
      <c r="B4979" s="1" t="s">
        <v>29</v>
      </c>
      <c r="C4979" s="8">
        <v>14</v>
      </c>
      <c r="D4979" s="8">
        <v>535</v>
      </c>
      <c r="E4979" s="8">
        <f t="shared" si="299"/>
        <v>3184.5238095238096</v>
      </c>
      <c r="F4979" s="8">
        <v>562</v>
      </c>
      <c r="G4979" s="15">
        <v>82</v>
      </c>
      <c r="H4979" s="15">
        <v>51</v>
      </c>
      <c r="I4979" s="15">
        <v>25</v>
      </c>
      <c r="J4979" s="15">
        <v>0</v>
      </c>
      <c r="K4979" s="15">
        <v>0</v>
      </c>
      <c r="L4979" s="15">
        <v>1409</v>
      </c>
      <c r="M4979" s="15">
        <f t="shared" si="300"/>
        <v>100.64285714285714</v>
      </c>
      <c r="N4979" s="15">
        <v>6</v>
      </c>
      <c r="O4979" s="15">
        <v>2</v>
      </c>
      <c r="P4979" s="15">
        <v>1</v>
      </c>
      <c r="Q4979" s="15">
        <v>3701</v>
      </c>
      <c r="R4979" s="15">
        <f t="shared" si="297"/>
        <v>264.35714285714283</v>
      </c>
      <c r="S4979" s="5">
        <v>1</v>
      </c>
      <c r="T4979" s="5">
        <v>0</v>
      </c>
      <c r="U4979" s="5">
        <v>1</v>
      </c>
      <c r="V4979" s="5">
        <v>0</v>
      </c>
      <c r="W4979" s="5">
        <v>0</v>
      </c>
      <c r="X4979" s="5">
        <v>0</v>
      </c>
      <c r="Y4979" s="5">
        <v>0</v>
      </c>
      <c r="Z4979" s="5">
        <v>1</v>
      </c>
      <c r="AA4979" s="5">
        <v>1</v>
      </c>
      <c r="AB4979" s="5">
        <v>0</v>
      </c>
      <c r="AC4979" s="5">
        <v>1</v>
      </c>
      <c r="AD4979" s="5">
        <v>0</v>
      </c>
      <c r="AE4979" s="115">
        <v>1258</v>
      </c>
      <c r="AF4979" s="5">
        <v>0</v>
      </c>
    </row>
    <row r="4980" spans="1:32" x14ac:dyDescent="0.25">
      <c r="A4980" s="2">
        <v>2007</v>
      </c>
      <c r="B4980" s="1" t="s">
        <v>38</v>
      </c>
      <c r="C4980" s="8">
        <v>16</v>
      </c>
      <c r="D4980" s="8">
        <v>452</v>
      </c>
      <c r="E4980" s="8">
        <f t="shared" si="299"/>
        <v>2354.1666666666665</v>
      </c>
      <c r="F4980" s="8">
        <v>661</v>
      </c>
      <c r="G4980" s="15">
        <v>185</v>
      </c>
      <c r="H4980" s="15">
        <v>81</v>
      </c>
      <c r="I4980" s="15">
        <v>0</v>
      </c>
      <c r="J4980" s="15">
        <v>0</v>
      </c>
      <c r="K4980" s="15">
        <v>0</v>
      </c>
      <c r="L4980" s="15">
        <v>1104</v>
      </c>
      <c r="M4980" s="15">
        <f t="shared" si="300"/>
        <v>69</v>
      </c>
      <c r="N4980" s="15">
        <v>4</v>
      </c>
      <c r="O4980" s="15">
        <v>1</v>
      </c>
      <c r="P4980" s="15">
        <v>0</v>
      </c>
      <c r="Q4980" s="15">
        <v>1080</v>
      </c>
      <c r="R4980" s="15">
        <f t="shared" si="297"/>
        <v>67.5</v>
      </c>
      <c r="S4980" s="5">
        <v>1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1</v>
      </c>
      <c r="AA4980" s="5">
        <v>0</v>
      </c>
      <c r="AB4980" s="5">
        <v>0</v>
      </c>
      <c r="AC4980" s="5">
        <v>1</v>
      </c>
      <c r="AD4980" s="5">
        <v>0</v>
      </c>
      <c r="AE4980" s="115">
        <v>988</v>
      </c>
      <c r="AF4980" s="5">
        <v>1</v>
      </c>
    </row>
    <row r="4981" spans="1:32" x14ac:dyDescent="0.25">
      <c r="A4981" s="2">
        <v>2007</v>
      </c>
      <c r="B4981" s="1" t="s">
        <v>29</v>
      </c>
      <c r="C4981" s="8">
        <v>10</v>
      </c>
      <c r="D4981" s="8">
        <v>535</v>
      </c>
      <c r="E4981" s="8">
        <f t="shared" si="299"/>
        <v>4458.333333333333</v>
      </c>
      <c r="F4981" s="8">
        <v>10</v>
      </c>
      <c r="G4981" s="15">
        <v>0</v>
      </c>
      <c r="H4981" s="15">
        <v>0</v>
      </c>
      <c r="I4981" s="15">
        <v>50</v>
      </c>
      <c r="J4981" s="15">
        <v>0</v>
      </c>
      <c r="K4981" s="15">
        <v>0</v>
      </c>
      <c r="L4981" s="15">
        <v>585</v>
      </c>
      <c r="M4981" s="15">
        <f t="shared" si="300"/>
        <v>58.5</v>
      </c>
      <c r="N4981" s="15">
        <v>2</v>
      </c>
      <c r="O4981" s="15">
        <v>0</v>
      </c>
      <c r="P4981" s="15">
        <v>0</v>
      </c>
      <c r="Q4981" s="15">
        <v>3981</v>
      </c>
      <c r="R4981" s="15">
        <f t="shared" si="297"/>
        <v>398.1</v>
      </c>
      <c r="S4981" s="5">
        <v>0</v>
      </c>
      <c r="T4981" s="5">
        <v>0</v>
      </c>
      <c r="U4981" s="5">
        <v>0</v>
      </c>
      <c r="V4981" s="5">
        <v>0</v>
      </c>
      <c r="W4981" s="5">
        <v>0</v>
      </c>
      <c r="X4981" s="5">
        <v>0</v>
      </c>
      <c r="Y4981" s="5">
        <v>0</v>
      </c>
      <c r="Z4981" s="5">
        <v>0</v>
      </c>
      <c r="AA4981" s="5">
        <v>1</v>
      </c>
      <c r="AB4981" s="5">
        <v>0</v>
      </c>
      <c r="AC4981" s="5">
        <v>0</v>
      </c>
      <c r="AD4981" s="5">
        <v>0</v>
      </c>
      <c r="AE4981" s="115">
        <v>657</v>
      </c>
      <c r="AF4981" s="5">
        <v>1</v>
      </c>
    </row>
    <row r="4982" spans="1:32" x14ac:dyDescent="0.25">
      <c r="A4982" s="2">
        <v>2007</v>
      </c>
      <c r="B4982" s="1" t="s">
        <v>30</v>
      </c>
      <c r="C4982" s="8">
        <v>20</v>
      </c>
      <c r="D4982" s="8">
        <v>916</v>
      </c>
      <c r="E4982" s="8">
        <f>IF(C4982&gt;0,D4982/C4982*1000/12,0)</f>
        <v>3816.6666666666665</v>
      </c>
      <c r="F4982" s="8">
        <v>4900</v>
      </c>
      <c r="G4982" s="8">
        <v>136</v>
      </c>
      <c r="H4982" s="8">
        <v>75</v>
      </c>
      <c r="I4982" s="15">
        <v>0</v>
      </c>
      <c r="J4982" s="8">
        <v>0</v>
      </c>
      <c r="K4982" s="8">
        <v>0</v>
      </c>
      <c r="L4982" s="8">
        <v>2423</v>
      </c>
      <c r="M4982" s="15">
        <f t="shared" si="300"/>
        <v>121.15</v>
      </c>
      <c r="N4982" s="8">
        <v>7</v>
      </c>
      <c r="O4982" s="8">
        <v>2</v>
      </c>
      <c r="P4982" s="8">
        <v>0</v>
      </c>
      <c r="Q4982" s="8">
        <v>4951</v>
      </c>
      <c r="R4982" s="15">
        <f t="shared" si="297"/>
        <v>247.55</v>
      </c>
      <c r="S4982" s="5">
        <v>1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1</v>
      </c>
      <c r="AA4982" s="5">
        <v>0</v>
      </c>
      <c r="AB4982" s="5">
        <v>0</v>
      </c>
      <c r="AC4982" s="5">
        <v>1</v>
      </c>
      <c r="AD4982" s="5">
        <v>0</v>
      </c>
      <c r="AE4982" s="115">
        <v>1637</v>
      </c>
      <c r="AF4982" s="5">
        <v>0</v>
      </c>
    </row>
    <row r="4983" spans="1:32" x14ac:dyDescent="0.25">
      <c r="A4983" s="2">
        <v>2007</v>
      </c>
      <c r="B4983" s="1" t="s">
        <v>34</v>
      </c>
      <c r="C4983" s="8">
        <v>14</v>
      </c>
      <c r="D4983" s="8">
        <v>673</v>
      </c>
      <c r="E4983" s="8">
        <f t="shared" ref="E4983:E5029" si="301">IF(C4983&gt;0,D4983/C4983*1000/12,0)</f>
        <v>4005.9523809523812</v>
      </c>
      <c r="F4983" s="8">
        <v>1400</v>
      </c>
      <c r="G4983" s="8">
        <v>0</v>
      </c>
      <c r="H4983" s="8">
        <v>0</v>
      </c>
      <c r="I4983" s="15">
        <v>0</v>
      </c>
      <c r="J4983" s="8">
        <v>0</v>
      </c>
      <c r="K4983" s="8">
        <v>0</v>
      </c>
      <c r="L4983" s="8">
        <v>1360</v>
      </c>
      <c r="M4983" s="15">
        <f t="shared" si="300"/>
        <v>97.142857142857139</v>
      </c>
      <c r="N4983" s="8">
        <v>2</v>
      </c>
      <c r="O4983" s="8">
        <v>2</v>
      </c>
      <c r="P4983" s="8">
        <v>1</v>
      </c>
      <c r="Q4983" s="8">
        <v>4391</v>
      </c>
      <c r="R4983" s="15">
        <f t="shared" si="297"/>
        <v>313.64285714285717</v>
      </c>
      <c r="S4983" s="5">
        <v>1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0</v>
      </c>
      <c r="AD4983" s="5">
        <v>0</v>
      </c>
      <c r="AE4983" s="115">
        <v>457</v>
      </c>
      <c r="AF4983" s="5">
        <v>1</v>
      </c>
    </row>
    <row r="4984" spans="1:32" x14ac:dyDescent="0.25">
      <c r="A4984" s="2">
        <v>2007</v>
      </c>
      <c r="B4984" s="1" t="s">
        <v>30</v>
      </c>
      <c r="C4984" s="8">
        <v>65</v>
      </c>
      <c r="D4984" s="8">
        <v>2072</v>
      </c>
      <c r="E4984" s="8">
        <f t="shared" si="301"/>
        <v>2656.4102564102564</v>
      </c>
      <c r="F4984" s="8">
        <v>3093</v>
      </c>
      <c r="G4984" s="8">
        <v>423</v>
      </c>
      <c r="H4984" s="8">
        <v>236</v>
      </c>
      <c r="I4984" s="15">
        <v>100</v>
      </c>
      <c r="J4984" s="8">
        <v>0</v>
      </c>
      <c r="K4984" s="8">
        <v>0</v>
      </c>
      <c r="L4984" s="8">
        <v>4342</v>
      </c>
      <c r="M4984" s="15">
        <f t="shared" si="300"/>
        <v>66.8</v>
      </c>
      <c r="N4984" s="8">
        <v>13</v>
      </c>
      <c r="O4984" s="8">
        <v>5</v>
      </c>
      <c r="P4984" s="8">
        <v>2</v>
      </c>
      <c r="Q4984" s="8">
        <v>22864</v>
      </c>
      <c r="R4984" s="15">
        <f t="shared" si="297"/>
        <v>351.75384615384615</v>
      </c>
      <c r="S4984" s="5">
        <v>1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1</v>
      </c>
      <c r="AA4984" s="5">
        <v>1</v>
      </c>
      <c r="AB4984" s="5">
        <v>0</v>
      </c>
      <c r="AC4984" s="5">
        <v>1</v>
      </c>
      <c r="AD4984" s="5">
        <v>0</v>
      </c>
      <c r="AE4984" s="115">
        <v>5667</v>
      </c>
      <c r="AF4984" s="5">
        <v>0</v>
      </c>
    </row>
    <row r="4985" spans="1:32" x14ac:dyDescent="0.25">
      <c r="A4985" s="2">
        <v>2007</v>
      </c>
      <c r="B4985" s="1" t="s">
        <v>30</v>
      </c>
      <c r="C4985" s="8">
        <v>90</v>
      </c>
      <c r="D4985" s="8">
        <v>2664</v>
      </c>
      <c r="E4985" s="8">
        <f t="shared" si="301"/>
        <v>2466.6666666666665</v>
      </c>
      <c r="F4985" s="8">
        <v>4488</v>
      </c>
      <c r="G4985" s="8">
        <v>697</v>
      </c>
      <c r="H4985" s="8">
        <v>306</v>
      </c>
      <c r="I4985" s="15">
        <v>0</v>
      </c>
      <c r="J4985" s="8">
        <v>0</v>
      </c>
      <c r="K4985" s="8">
        <v>0</v>
      </c>
      <c r="L4985" s="8">
        <v>3462</v>
      </c>
      <c r="M4985" s="15">
        <f t="shared" si="300"/>
        <v>38.466666666666669</v>
      </c>
      <c r="N4985" s="8">
        <v>8</v>
      </c>
      <c r="O4985" s="8">
        <v>3</v>
      </c>
      <c r="P4985" s="8">
        <v>1</v>
      </c>
      <c r="Q4985" s="8">
        <v>21314</v>
      </c>
      <c r="R4985" s="15">
        <f t="shared" si="297"/>
        <v>236.82222222222222</v>
      </c>
      <c r="S4985" s="5">
        <v>1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1</v>
      </c>
      <c r="AA4985" s="5">
        <v>0</v>
      </c>
      <c r="AB4985" s="5">
        <v>0</v>
      </c>
      <c r="AC4985" s="5">
        <v>1</v>
      </c>
      <c r="AD4985" s="5">
        <v>0</v>
      </c>
      <c r="AE4985" s="115">
        <v>7801</v>
      </c>
      <c r="AF4985" s="5">
        <v>1</v>
      </c>
    </row>
    <row r="4986" spans="1:32" x14ac:dyDescent="0.25">
      <c r="A4986" s="2">
        <v>2007</v>
      </c>
      <c r="B4986" s="1" t="s">
        <v>30</v>
      </c>
      <c r="C4986" s="8">
        <v>111</v>
      </c>
      <c r="D4986" s="8">
        <v>4090</v>
      </c>
      <c r="E4986" s="8">
        <f t="shared" si="301"/>
        <v>3070.57057057057</v>
      </c>
      <c r="F4986" s="8">
        <v>1170</v>
      </c>
      <c r="G4986" s="8">
        <v>714</v>
      </c>
      <c r="H4986" s="8">
        <v>383</v>
      </c>
      <c r="I4986" s="15">
        <v>0</v>
      </c>
      <c r="J4986" s="8">
        <v>0</v>
      </c>
      <c r="K4986" s="8">
        <v>0</v>
      </c>
      <c r="L4986" s="8">
        <v>6758</v>
      </c>
      <c r="M4986" s="15">
        <f t="shared" si="300"/>
        <v>60.882882882882882</v>
      </c>
      <c r="N4986" s="8">
        <v>18</v>
      </c>
      <c r="O4986" s="8">
        <v>6</v>
      </c>
      <c r="P4986" s="8">
        <v>1</v>
      </c>
      <c r="Q4986" s="8">
        <v>22020</v>
      </c>
      <c r="R4986" s="15">
        <f t="shared" si="297"/>
        <v>198.37837837837839</v>
      </c>
      <c r="S4986" s="5">
        <v>1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1</v>
      </c>
      <c r="AA4986" s="5">
        <v>0</v>
      </c>
      <c r="AB4986" s="5">
        <v>0</v>
      </c>
      <c r="AC4986" s="5">
        <v>1</v>
      </c>
      <c r="AD4986" s="5">
        <v>0</v>
      </c>
      <c r="AE4986" s="115">
        <v>11574</v>
      </c>
      <c r="AF4986" s="5">
        <v>1</v>
      </c>
    </row>
    <row r="4987" spans="1:32" x14ac:dyDescent="0.25">
      <c r="A4987" s="2">
        <v>2007</v>
      </c>
      <c r="B4987" s="1" t="s">
        <v>30</v>
      </c>
      <c r="C4987" s="8">
        <v>77</v>
      </c>
      <c r="D4987" s="8">
        <v>2443</v>
      </c>
      <c r="E4987" s="8">
        <f t="shared" si="301"/>
        <v>2643.939393939394</v>
      </c>
      <c r="F4987" s="8">
        <v>3770</v>
      </c>
      <c r="G4987" s="8">
        <v>501</v>
      </c>
      <c r="H4987" s="8">
        <v>190</v>
      </c>
      <c r="I4987" s="15">
        <v>0</v>
      </c>
      <c r="J4987" s="8">
        <v>0</v>
      </c>
      <c r="K4987" s="8">
        <v>0</v>
      </c>
      <c r="L4987" s="8">
        <v>5020</v>
      </c>
      <c r="M4987" s="15">
        <f t="shared" si="300"/>
        <v>65.194805194805198</v>
      </c>
      <c r="N4987" s="8">
        <v>20</v>
      </c>
      <c r="O4987" s="8">
        <v>5</v>
      </c>
      <c r="P4987" s="8">
        <v>3</v>
      </c>
      <c r="Q4987" s="8">
        <v>26135</v>
      </c>
      <c r="R4987" s="15">
        <f t="shared" si="297"/>
        <v>339.41558441558442</v>
      </c>
      <c r="S4987" s="5">
        <v>1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1</v>
      </c>
      <c r="AA4987" s="5">
        <v>0</v>
      </c>
      <c r="AB4987" s="5">
        <v>0</v>
      </c>
      <c r="AC4987" s="5">
        <v>1</v>
      </c>
      <c r="AD4987" s="5">
        <v>0</v>
      </c>
      <c r="AE4987" s="115">
        <v>9383</v>
      </c>
      <c r="AF4987" s="5">
        <v>1</v>
      </c>
    </row>
    <row r="4988" spans="1:32" x14ac:dyDescent="0.25">
      <c r="A4988" s="2">
        <v>2007</v>
      </c>
      <c r="B4988" s="1" t="s">
        <v>30</v>
      </c>
      <c r="C4988" s="8">
        <v>16</v>
      </c>
      <c r="D4988" s="8">
        <v>404</v>
      </c>
      <c r="E4988" s="8">
        <f t="shared" si="301"/>
        <v>2104.1666666666665</v>
      </c>
      <c r="F4988" s="8">
        <v>1458</v>
      </c>
      <c r="G4988" s="8">
        <v>101</v>
      </c>
      <c r="H4988" s="8">
        <v>68</v>
      </c>
      <c r="I4988" s="15">
        <v>4</v>
      </c>
      <c r="J4988" s="8">
        <v>0</v>
      </c>
      <c r="K4988" s="8">
        <v>0</v>
      </c>
      <c r="L4988" s="8">
        <v>2277</v>
      </c>
      <c r="M4988" s="15">
        <f t="shared" si="300"/>
        <v>142.3125</v>
      </c>
      <c r="N4988" s="8">
        <v>8</v>
      </c>
      <c r="O4988" s="8">
        <v>4</v>
      </c>
      <c r="P4988" s="8">
        <v>0</v>
      </c>
      <c r="Q4988" s="8">
        <v>9773</v>
      </c>
      <c r="R4988" s="15">
        <f t="shared" si="297"/>
        <v>610.8125</v>
      </c>
      <c r="S4988" s="5">
        <v>1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1</v>
      </c>
      <c r="AA4988" s="5">
        <v>1</v>
      </c>
      <c r="AB4988" s="5">
        <v>0</v>
      </c>
      <c r="AC4988" s="5">
        <v>1</v>
      </c>
      <c r="AD4988" s="5">
        <v>0</v>
      </c>
      <c r="AE4988" s="115">
        <v>1858</v>
      </c>
      <c r="AF4988" s="5">
        <v>0</v>
      </c>
    </row>
    <row r="4989" spans="1:32" x14ac:dyDescent="0.25">
      <c r="A4989" s="2">
        <v>2007</v>
      </c>
      <c r="B4989" s="1" t="s">
        <v>30</v>
      </c>
      <c r="C4989" s="8">
        <v>51</v>
      </c>
      <c r="D4989" s="8">
        <v>1986</v>
      </c>
      <c r="E4989" s="8">
        <f t="shared" si="301"/>
        <v>3245.0980392156857</v>
      </c>
      <c r="F4989" s="8">
        <v>1927</v>
      </c>
      <c r="G4989" s="8">
        <v>270</v>
      </c>
      <c r="H4989" s="8">
        <v>198</v>
      </c>
      <c r="I4989" s="15">
        <v>0</v>
      </c>
      <c r="J4989" s="8">
        <v>0</v>
      </c>
      <c r="K4989" s="8">
        <v>0</v>
      </c>
      <c r="L4989" s="8">
        <v>1892</v>
      </c>
      <c r="M4989" s="15">
        <f t="shared" si="300"/>
        <v>37.098039215686278</v>
      </c>
      <c r="N4989" s="8">
        <v>10</v>
      </c>
      <c r="O4989" s="8">
        <v>1</v>
      </c>
      <c r="P4989" s="8">
        <v>0</v>
      </c>
      <c r="Q4989" s="8">
        <v>13907</v>
      </c>
      <c r="R4989" s="15">
        <f t="shared" si="297"/>
        <v>272.68627450980392</v>
      </c>
      <c r="S4989" s="5">
        <v>1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1</v>
      </c>
      <c r="AA4989" s="5">
        <v>0</v>
      </c>
      <c r="AB4989" s="5">
        <v>0</v>
      </c>
      <c r="AC4989" s="5">
        <v>1</v>
      </c>
      <c r="AD4989" s="5">
        <v>0</v>
      </c>
      <c r="AE4989" s="115">
        <v>6889</v>
      </c>
      <c r="AF4989" s="5">
        <v>1</v>
      </c>
    </row>
    <row r="4990" spans="1:32" x14ac:dyDescent="0.25">
      <c r="A4990" s="2">
        <v>2007</v>
      </c>
      <c r="B4990" s="1" t="s">
        <v>29</v>
      </c>
      <c r="C4990" s="8">
        <v>26</v>
      </c>
      <c r="D4990" s="8">
        <v>1179</v>
      </c>
      <c r="E4990" s="8">
        <f t="shared" si="301"/>
        <v>3778.8461538461538</v>
      </c>
      <c r="F4990" s="8">
        <v>655</v>
      </c>
      <c r="G4990" s="8">
        <v>300</v>
      </c>
      <c r="H4990" s="8">
        <v>243</v>
      </c>
      <c r="I4990" s="15">
        <v>0</v>
      </c>
      <c r="J4990" s="8">
        <v>0</v>
      </c>
      <c r="K4990" s="8">
        <v>0</v>
      </c>
      <c r="L4990" s="8">
        <v>1973</v>
      </c>
      <c r="M4990" s="15">
        <f t="shared" si="300"/>
        <v>75.884615384615387</v>
      </c>
      <c r="N4990" s="8">
        <v>7</v>
      </c>
      <c r="O4990" s="8">
        <v>2</v>
      </c>
      <c r="P4990" s="8">
        <v>1</v>
      </c>
      <c r="Q4990" s="8">
        <v>7952</v>
      </c>
      <c r="R4990" s="15">
        <f t="shared" si="297"/>
        <v>305.84615384615387</v>
      </c>
      <c r="S4990" s="5">
        <v>1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1</v>
      </c>
      <c r="AA4990" s="5">
        <v>0</v>
      </c>
      <c r="AB4990" s="5">
        <v>0</v>
      </c>
      <c r="AC4990" s="5">
        <v>1</v>
      </c>
      <c r="AD4990" s="5">
        <v>0</v>
      </c>
      <c r="AE4990" s="115">
        <v>5916</v>
      </c>
      <c r="AF4990" s="5">
        <v>1</v>
      </c>
    </row>
    <row r="4991" spans="1:32" x14ac:dyDescent="0.25">
      <c r="A4991" s="2">
        <v>2007</v>
      </c>
      <c r="B4991" s="1" t="s">
        <v>29</v>
      </c>
      <c r="C4991" s="8">
        <v>37</v>
      </c>
      <c r="D4991" s="8">
        <v>3036</v>
      </c>
      <c r="E4991" s="8">
        <f t="shared" si="301"/>
        <v>6837.8378378378375</v>
      </c>
      <c r="F4991" s="8">
        <v>220</v>
      </c>
      <c r="G4991" s="8">
        <v>0</v>
      </c>
      <c r="H4991" s="8">
        <v>0</v>
      </c>
      <c r="I4991" s="15">
        <v>0</v>
      </c>
      <c r="J4991" s="8">
        <v>0</v>
      </c>
      <c r="K4991" s="8">
        <v>0</v>
      </c>
      <c r="L4991" s="8">
        <v>1665</v>
      </c>
      <c r="M4991" s="15">
        <f t="shared" si="300"/>
        <v>45</v>
      </c>
      <c r="N4991" s="8">
        <v>4</v>
      </c>
      <c r="O4991" s="8">
        <v>0</v>
      </c>
      <c r="P4991" s="8">
        <v>0</v>
      </c>
      <c r="Q4991" s="8">
        <v>8807</v>
      </c>
      <c r="R4991" s="15">
        <f t="shared" si="297"/>
        <v>238.02702702702703</v>
      </c>
      <c r="S4991" s="5">
        <v>0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0</v>
      </c>
      <c r="AD4991" s="5">
        <v>0</v>
      </c>
      <c r="AE4991" s="115">
        <v>44</v>
      </c>
      <c r="AF4991" s="5">
        <v>1</v>
      </c>
    </row>
    <row r="4992" spans="1:32" x14ac:dyDescent="0.25">
      <c r="A4992" s="2">
        <v>2007</v>
      </c>
      <c r="B4992" s="1" t="s">
        <v>29</v>
      </c>
      <c r="C4992" s="8">
        <v>2</v>
      </c>
      <c r="D4992" s="8">
        <v>61</v>
      </c>
      <c r="E4992" s="8">
        <f t="shared" si="301"/>
        <v>2541.6666666666665</v>
      </c>
      <c r="F4992" s="8">
        <v>0</v>
      </c>
      <c r="G4992" s="8">
        <v>0</v>
      </c>
      <c r="H4992" s="8">
        <v>0</v>
      </c>
      <c r="I4992" s="15">
        <v>0</v>
      </c>
      <c r="J4992" s="8">
        <v>0</v>
      </c>
      <c r="K4992" s="8">
        <v>0</v>
      </c>
      <c r="L4992" s="8">
        <v>160</v>
      </c>
      <c r="M4992" s="15">
        <f t="shared" si="300"/>
        <v>80</v>
      </c>
      <c r="N4992" s="8">
        <v>2</v>
      </c>
      <c r="O4992" s="8">
        <v>0</v>
      </c>
      <c r="P4992" s="8">
        <v>0</v>
      </c>
      <c r="Q4992" s="8">
        <v>510</v>
      </c>
      <c r="R4992" s="15">
        <f t="shared" si="297"/>
        <v>255</v>
      </c>
      <c r="S4992" s="5">
        <v>0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115">
        <v>20</v>
      </c>
      <c r="AF4992" s="5">
        <v>1</v>
      </c>
    </row>
    <row r="4993" spans="1:32" x14ac:dyDescent="0.25">
      <c r="A4993" s="2">
        <v>2007</v>
      </c>
      <c r="B4993" s="1" t="s">
        <v>34</v>
      </c>
      <c r="C4993" s="8">
        <v>2</v>
      </c>
      <c r="D4993" s="8">
        <v>89</v>
      </c>
      <c r="E4993" s="8">
        <f t="shared" si="301"/>
        <v>3708.3333333333335</v>
      </c>
      <c r="F4993" s="8">
        <v>738</v>
      </c>
      <c r="G4993" s="8">
        <v>0</v>
      </c>
      <c r="H4993" s="8">
        <v>0</v>
      </c>
      <c r="I4993" s="15">
        <v>6</v>
      </c>
      <c r="J4993" s="8">
        <v>0</v>
      </c>
      <c r="K4993" s="8">
        <v>0</v>
      </c>
      <c r="L4993" s="8">
        <v>2</v>
      </c>
      <c r="M4993" s="15">
        <f t="shared" si="300"/>
        <v>1</v>
      </c>
      <c r="N4993" s="8">
        <v>0</v>
      </c>
      <c r="O4993" s="8">
        <v>0</v>
      </c>
      <c r="P4993" s="8">
        <v>0</v>
      </c>
      <c r="Q4993" s="8">
        <v>2797</v>
      </c>
      <c r="R4993" s="15">
        <f t="shared" si="297"/>
        <v>1398.5</v>
      </c>
      <c r="S4993" s="5">
        <v>0</v>
      </c>
      <c r="T4993" s="5">
        <v>0</v>
      </c>
      <c r="U4993" s="5">
        <v>1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1</v>
      </c>
      <c r="AB4993" s="5">
        <v>0</v>
      </c>
      <c r="AC4993" s="5">
        <v>0</v>
      </c>
      <c r="AD4993" s="5">
        <v>0</v>
      </c>
      <c r="AE4993" s="115">
        <v>96</v>
      </c>
      <c r="AF4993" s="5">
        <v>1</v>
      </c>
    </row>
    <row r="4994" spans="1:32" x14ac:dyDescent="0.25">
      <c r="A4994" s="2">
        <v>2007</v>
      </c>
      <c r="B4994" s="1" t="s">
        <v>34</v>
      </c>
      <c r="C4994" s="8">
        <v>10</v>
      </c>
      <c r="D4994" s="8">
        <v>297</v>
      </c>
      <c r="E4994" s="8">
        <f t="shared" si="301"/>
        <v>2475</v>
      </c>
      <c r="F4994" s="8">
        <v>966</v>
      </c>
      <c r="G4994" s="8">
        <v>113</v>
      </c>
      <c r="H4994" s="8">
        <v>52</v>
      </c>
      <c r="I4994" s="15">
        <v>391</v>
      </c>
      <c r="J4994" s="8">
        <v>0</v>
      </c>
      <c r="K4994" s="8">
        <v>0</v>
      </c>
      <c r="L4994" s="8">
        <v>1872</v>
      </c>
      <c r="M4994" s="15">
        <f t="shared" si="300"/>
        <v>187.2</v>
      </c>
      <c r="N4994" s="8">
        <v>5</v>
      </c>
      <c r="O4994" s="8">
        <v>3</v>
      </c>
      <c r="P4994" s="8">
        <v>0</v>
      </c>
      <c r="Q4994" s="8">
        <v>2891</v>
      </c>
      <c r="R4994" s="15">
        <f t="shared" si="297"/>
        <v>289.10000000000002</v>
      </c>
      <c r="S4994" s="5">
        <v>1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1</v>
      </c>
      <c r="AA4994" s="5">
        <v>1</v>
      </c>
      <c r="AB4994" s="5">
        <v>0</v>
      </c>
      <c r="AC4994" s="5">
        <v>1</v>
      </c>
      <c r="AD4994" s="5">
        <v>0</v>
      </c>
      <c r="AE4994" s="115">
        <v>3096</v>
      </c>
      <c r="AF4994" s="5">
        <v>1</v>
      </c>
    </row>
    <row r="4995" spans="1:32" x14ac:dyDescent="0.25">
      <c r="A4995" s="2">
        <v>2007</v>
      </c>
      <c r="B4995" s="1" t="s">
        <v>30</v>
      </c>
      <c r="C4995" s="8">
        <v>4</v>
      </c>
      <c r="D4995" s="8">
        <v>197</v>
      </c>
      <c r="E4995" s="8">
        <f t="shared" si="301"/>
        <v>4104.166666666667</v>
      </c>
      <c r="F4995" s="8">
        <v>227</v>
      </c>
      <c r="G4995" s="8">
        <v>0</v>
      </c>
      <c r="H4995" s="8">
        <v>0</v>
      </c>
      <c r="I4995" s="15">
        <v>0</v>
      </c>
      <c r="J4995" s="8">
        <v>0</v>
      </c>
      <c r="K4995" s="8">
        <v>0</v>
      </c>
      <c r="L4995" s="8">
        <v>450</v>
      </c>
      <c r="M4995" s="15">
        <f t="shared" si="300"/>
        <v>112.5</v>
      </c>
      <c r="N4995" s="8">
        <v>2</v>
      </c>
      <c r="O4995" s="8">
        <v>2</v>
      </c>
      <c r="P4995" s="8">
        <v>0</v>
      </c>
      <c r="Q4995" s="8">
        <v>602</v>
      </c>
      <c r="R4995" s="15">
        <f t="shared" si="297"/>
        <v>150.5</v>
      </c>
      <c r="S4995" s="5">
        <v>1</v>
      </c>
      <c r="T4995" s="5">
        <v>0</v>
      </c>
      <c r="U4995" s="5">
        <v>1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0</v>
      </c>
      <c r="AD4995" s="5">
        <v>0</v>
      </c>
      <c r="AE4995" s="115">
        <v>398</v>
      </c>
      <c r="AF4995" s="5">
        <v>1</v>
      </c>
    </row>
    <row r="4996" spans="1:32" x14ac:dyDescent="0.25">
      <c r="A4996" s="2">
        <v>2007</v>
      </c>
      <c r="B4996" s="1" t="s">
        <v>31</v>
      </c>
      <c r="C4996" s="8">
        <v>3</v>
      </c>
      <c r="D4996" s="8">
        <v>227</v>
      </c>
      <c r="E4996" s="8">
        <f t="shared" si="301"/>
        <v>6305.5555555555557</v>
      </c>
      <c r="F4996" s="8">
        <v>0</v>
      </c>
      <c r="G4996" s="8">
        <v>0</v>
      </c>
      <c r="H4996" s="8">
        <v>0</v>
      </c>
      <c r="I4996" s="15">
        <v>0</v>
      </c>
      <c r="J4996" s="8">
        <v>0</v>
      </c>
      <c r="K4996" s="8">
        <v>0</v>
      </c>
      <c r="L4996" s="8">
        <v>320</v>
      </c>
      <c r="M4996" s="15">
        <f t="shared" si="300"/>
        <v>106.66666666666667</v>
      </c>
      <c r="N4996" s="8">
        <v>2</v>
      </c>
      <c r="O4996" s="8">
        <v>0</v>
      </c>
      <c r="P4996" s="8">
        <v>0</v>
      </c>
      <c r="Q4996" s="8">
        <v>48035</v>
      </c>
      <c r="R4996" s="15">
        <f t="shared" si="297"/>
        <v>16011.666666666666</v>
      </c>
      <c r="S4996" s="5">
        <v>1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0</v>
      </c>
      <c r="AD4996" s="5">
        <v>0</v>
      </c>
      <c r="AE4996" s="115">
        <v>820</v>
      </c>
      <c r="AF4996" s="5">
        <v>0</v>
      </c>
    </row>
    <row r="4997" spans="1:32" x14ac:dyDescent="0.25">
      <c r="A4997" s="2">
        <v>2007</v>
      </c>
      <c r="B4997" s="1" t="s">
        <v>36</v>
      </c>
      <c r="C4997" s="8">
        <v>56</v>
      </c>
      <c r="D4997" s="8">
        <v>1455</v>
      </c>
      <c r="E4997" s="8">
        <f t="shared" si="301"/>
        <v>2165.1785714285716</v>
      </c>
      <c r="F4997" s="8">
        <v>4993</v>
      </c>
      <c r="G4997" s="8">
        <v>748</v>
      </c>
      <c r="H4997" s="8">
        <v>288</v>
      </c>
      <c r="I4997" s="15">
        <v>0</v>
      </c>
      <c r="J4997" s="8">
        <v>0</v>
      </c>
      <c r="K4997" s="8">
        <v>0</v>
      </c>
      <c r="L4997" s="8">
        <v>2816</v>
      </c>
      <c r="M4997" s="15">
        <f t="shared" si="300"/>
        <v>50.285714285714285</v>
      </c>
      <c r="N4997" s="8">
        <v>1</v>
      </c>
      <c r="O4997" s="8">
        <v>1</v>
      </c>
      <c r="P4997" s="8">
        <v>1</v>
      </c>
      <c r="Q4997" s="8">
        <v>8258</v>
      </c>
      <c r="R4997" s="15">
        <f t="shared" si="297"/>
        <v>147.46428571428572</v>
      </c>
      <c r="S4997" s="5">
        <v>1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1</v>
      </c>
      <c r="AA4997" s="5">
        <v>0</v>
      </c>
      <c r="AB4997" s="5">
        <v>0</v>
      </c>
      <c r="AC4997" s="5">
        <v>1</v>
      </c>
      <c r="AD4997" s="5">
        <v>0</v>
      </c>
      <c r="AE4997" s="115">
        <v>8067</v>
      </c>
      <c r="AF4997" s="5">
        <v>1</v>
      </c>
    </row>
    <row r="4998" spans="1:32" x14ac:dyDescent="0.25">
      <c r="A4998" s="2">
        <v>2007</v>
      </c>
      <c r="B4998" s="1" t="s">
        <v>29</v>
      </c>
      <c r="C4998" s="8">
        <v>18</v>
      </c>
      <c r="D4998" s="8">
        <v>521</v>
      </c>
      <c r="E4998" s="8">
        <f t="shared" si="301"/>
        <v>2412.037037037037</v>
      </c>
      <c r="F4998" s="8">
        <v>0</v>
      </c>
      <c r="G4998" s="8">
        <v>0</v>
      </c>
      <c r="H4998" s="8">
        <v>0</v>
      </c>
      <c r="I4998" s="15">
        <v>0</v>
      </c>
      <c r="J4998" s="8">
        <v>0</v>
      </c>
      <c r="K4998" s="8">
        <v>0</v>
      </c>
      <c r="L4998" s="8">
        <v>916</v>
      </c>
      <c r="M4998" s="15">
        <f t="shared" si="300"/>
        <v>50.888888888888886</v>
      </c>
      <c r="N4998" s="8">
        <v>4</v>
      </c>
      <c r="O4998" s="8">
        <v>2</v>
      </c>
      <c r="P4998" s="8">
        <v>0</v>
      </c>
      <c r="Q4998" s="8">
        <v>40029</v>
      </c>
      <c r="R4998" s="15">
        <f t="shared" si="297"/>
        <v>2223.8333333333335</v>
      </c>
      <c r="S4998" s="5">
        <v>1</v>
      </c>
      <c r="T4998" s="5">
        <v>0</v>
      </c>
      <c r="U4998" s="5">
        <v>0</v>
      </c>
      <c r="V4998" s="5">
        <v>0</v>
      </c>
      <c r="W4998" s="5">
        <v>0</v>
      </c>
      <c r="X4998" s="5">
        <v>0</v>
      </c>
      <c r="Y4998" s="5">
        <v>0</v>
      </c>
      <c r="Z4998" s="5">
        <v>0</v>
      </c>
      <c r="AA4998" s="5">
        <v>0</v>
      </c>
      <c r="AB4998" s="5">
        <v>0</v>
      </c>
      <c r="AC4998" s="5">
        <v>0</v>
      </c>
      <c r="AD4998" s="5">
        <v>0</v>
      </c>
      <c r="AE4998" s="115">
        <v>5010</v>
      </c>
      <c r="AF4998" s="5">
        <v>1</v>
      </c>
    </row>
    <row r="4999" spans="1:32" x14ac:dyDescent="0.25">
      <c r="A4999" s="2">
        <v>2007</v>
      </c>
      <c r="B4999" s="1" t="s">
        <v>29</v>
      </c>
      <c r="C4999" s="8">
        <v>69</v>
      </c>
      <c r="D4999" s="8">
        <v>1955</v>
      </c>
      <c r="E4999" s="8">
        <f t="shared" si="301"/>
        <v>2361.1111111111109</v>
      </c>
      <c r="F4999" s="8">
        <v>0</v>
      </c>
      <c r="G4999" s="8">
        <v>539</v>
      </c>
      <c r="H4999" s="8">
        <v>145</v>
      </c>
      <c r="I4999" s="15">
        <v>0</v>
      </c>
      <c r="J4999" s="8">
        <v>0</v>
      </c>
      <c r="K4999" s="8">
        <v>0</v>
      </c>
      <c r="L4999" s="8">
        <v>1810</v>
      </c>
      <c r="M4999" s="15">
        <f t="shared" si="300"/>
        <v>26.231884057971016</v>
      </c>
      <c r="N4999" s="8">
        <v>3</v>
      </c>
      <c r="O4999" s="8">
        <v>1</v>
      </c>
      <c r="P4999" s="8">
        <v>1</v>
      </c>
      <c r="Q4999" s="8">
        <v>19677</v>
      </c>
      <c r="R4999" s="15">
        <f t="shared" si="297"/>
        <v>285.17391304347825</v>
      </c>
      <c r="S4999" s="5">
        <v>1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1</v>
      </c>
      <c r="AA4999" s="5">
        <v>0</v>
      </c>
      <c r="AB4999" s="5">
        <v>0</v>
      </c>
      <c r="AC4999" s="5">
        <v>1</v>
      </c>
      <c r="AD4999" s="5">
        <v>0</v>
      </c>
      <c r="AE4999" s="115">
        <v>3891</v>
      </c>
      <c r="AF4999" s="5">
        <v>1</v>
      </c>
    </row>
    <row r="5000" spans="1:32" x14ac:dyDescent="0.25">
      <c r="A5000" s="2">
        <v>2007</v>
      </c>
      <c r="B5000" s="1" t="s">
        <v>29</v>
      </c>
      <c r="C5000" s="8">
        <v>80</v>
      </c>
      <c r="D5000" s="8">
        <v>4413</v>
      </c>
      <c r="E5000" s="8">
        <f t="shared" si="301"/>
        <v>4596.875</v>
      </c>
      <c r="F5000" s="8">
        <v>1566</v>
      </c>
      <c r="G5000" s="15">
        <v>527</v>
      </c>
      <c r="H5000" s="15">
        <v>165</v>
      </c>
      <c r="I5000" s="15">
        <v>0</v>
      </c>
      <c r="J5000" s="15">
        <v>0</v>
      </c>
      <c r="K5000" s="15">
        <v>0</v>
      </c>
      <c r="L5000" s="15">
        <v>3465</v>
      </c>
      <c r="M5000" s="15">
        <f t="shared" si="300"/>
        <v>43.3125</v>
      </c>
      <c r="N5000" s="15">
        <v>10</v>
      </c>
      <c r="O5000" s="15">
        <v>1</v>
      </c>
      <c r="P5000" s="15">
        <v>1</v>
      </c>
      <c r="Q5000" s="15">
        <v>12802</v>
      </c>
      <c r="R5000" s="15">
        <f t="shared" si="297"/>
        <v>160.02500000000001</v>
      </c>
      <c r="S5000" s="5">
        <v>1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1</v>
      </c>
      <c r="AA5000" s="5">
        <v>0</v>
      </c>
      <c r="AB5000" s="5">
        <v>0</v>
      </c>
      <c r="AC5000" s="5">
        <v>1</v>
      </c>
      <c r="AD5000" s="5">
        <v>0</v>
      </c>
      <c r="AE5000" s="115">
        <v>11218</v>
      </c>
      <c r="AF5000" s="5">
        <v>1</v>
      </c>
    </row>
    <row r="5001" spans="1:32" x14ac:dyDescent="0.25">
      <c r="A5001" s="2">
        <v>2007</v>
      </c>
      <c r="B5001" s="1" t="s">
        <v>36</v>
      </c>
      <c r="C5001" s="8">
        <v>93</v>
      </c>
      <c r="D5001" s="8">
        <v>5484</v>
      </c>
      <c r="E5001" s="8">
        <f t="shared" si="301"/>
        <v>4913.9784946236559</v>
      </c>
      <c r="F5001" s="8">
        <v>3229</v>
      </c>
      <c r="G5001" s="15">
        <v>575</v>
      </c>
      <c r="H5001" s="15">
        <v>227</v>
      </c>
      <c r="I5001" s="15">
        <v>0</v>
      </c>
      <c r="J5001" s="15">
        <v>0</v>
      </c>
      <c r="K5001" s="15">
        <v>0</v>
      </c>
      <c r="L5001" s="15">
        <v>4828</v>
      </c>
      <c r="M5001" s="15">
        <f t="shared" si="300"/>
        <v>51.913978494623656</v>
      </c>
      <c r="N5001" s="15">
        <v>18</v>
      </c>
      <c r="O5001" s="15">
        <v>2</v>
      </c>
      <c r="P5001" s="15">
        <v>1</v>
      </c>
      <c r="Q5001" s="15">
        <v>18248</v>
      </c>
      <c r="R5001" s="15">
        <f t="shared" si="297"/>
        <v>196.21505376344086</v>
      </c>
      <c r="S5001" s="5">
        <v>1</v>
      </c>
      <c r="T5001" s="5">
        <v>0</v>
      </c>
      <c r="U5001" s="5">
        <v>1</v>
      </c>
      <c r="V5001" s="5">
        <v>0</v>
      </c>
      <c r="W5001" s="5">
        <v>0</v>
      </c>
      <c r="X5001" s="5">
        <v>0</v>
      </c>
      <c r="Y5001" s="5">
        <v>0</v>
      </c>
      <c r="Z5001" s="5">
        <v>1</v>
      </c>
      <c r="AA5001" s="5">
        <v>0</v>
      </c>
      <c r="AB5001" s="5">
        <v>0</v>
      </c>
      <c r="AC5001" s="5">
        <v>1</v>
      </c>
      <c r="AD5001" s="5">
        <v>0</v>
      </c>
      <c r="AE5001" s="115">
        <v>13922</v>
      </c>
      <c r="AF5001" s="5">
        <v>1</v>
      </c>
    </row>
    <row r="5002" spans="1:32" x14ac:dyDescent="0.25">
      <c r="A5002" s="2">
        <v>2007</v>
      </c>
      <c r="B5002" s="1" t="s">
        <v>30</v>
      </c>
      <c r="C5002" s="8">
        <v>74</v>
      </c>
      <c r="D5002" s="8">
        <v>3847</v>
      </c>
      <c r="E5002" s="8">
        <f t="shared" si="301"/>
        <v>4332.2072072072069</v>
      </c>
      <c r="F5002" s="8">
        <v>2523</v>
      </c>
      <c r="G5002" s="15">
        <v>416</v>
      </c>
      <c r="H5002" s="15">
        <v>220</v>
      </c>
      <c r="I5002" s="15">
        <v>0</v>
      </c>
      <c r="J5002" s="15">
        <v>0</v>
      </c>
      <c r="K5002" s="15">
        <v>0</v>
      </c>
      <c r="L5002" s="15">
        <v>5781</v>
      </c>
      <c r="M5002" s="15">
        <f t="shared" si="300"/>
        <v>78.121621621621628</v>
      </c>
      <c r="N5002" s="15">
        <v>16</v>
      </c>
      <c r="O5002" s="15">
        <v>5</v>
      </c>
      <c r="P5002" s="15">
        <v>1</v>
      </c>
      <c r="Q5002" s="15">
        <v>23545</v>
      </c>
      <c r="R5002" s="15">
        <f t="shared" si="297"/>
        <v>318.17567567567568</v>
      </c>
      <c r="S5002" s="5">
        <v>1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1</v>
      </c>
      <c r="AA5002" s="5">
        <v>0</v>
      </c>
      <c r="AB5002" s="5">
        <v>0</v>
      </c>
      <c r="AC5002" s="5">
        <v>1</v>
      </c>
      <c r="AD5002" s="5">
        <v>0</v>
      </c>
      <c r="AE5002" s="115">
        <v>12608</v>
      </c>
      <c r="AF5002" s="5">
        <v>0</v>
      </c>
    </row>
    <row r="5003" spans="1:32" x14ac:dyDescent="0.25">
      <c r="A5003" s="2">
        <v>2007</v>
      </c>
      <c r="B5003" s="1" t="s">
        <v>30</v>
      </c>
      <c r="C5003" s="8">
        <v>39</v>
      </c>
      <c r="D5003" s="8">
        <v>1059</v>
      </c>
      <c r="E5003" s="8">
        <f t="shared" si="301"/>
        <v>2262.8205128205127</v>
      </c>
      <c r="F5003" s="8">
        <v>2375</v>
      </c>
      <c r="G5003" s="15">
        <v>132</v>
      </c>
      <c r="H5003" s="15">
        <v>66</v>
      </c>
      <c r="I5003" s="15">
        <v>0</v>
      </c>
      <c r="J5003" s="15">
        <v>0</v>
      </c>
      <c r="K5003" s="15">
        <v>0</v>
      </c>
      <c r="L5003" s="15">
        <v>1455</v>
      </c>
      <c r="M5003" s="15">
        <f t="shared" si="300"/>
        <v>37.307692307692307</v>
      </c>
      <c r="N5003" s="15">
        <v>7</v>
      </c>
      <c r="O5003" s="15">
        <v>0</v>
      </c>
      <c r="P5003" s="15">
        <v>0</v>
      </c>
      <c r="Q5003" s="15">
        <v>11069</v>
      </c>
      <c r="R5003" s="15">
        <f t="shared" si="297"/>
        <v>283.82051282051282</v>
      </c>
      <c r="S5003" s="5">
        <v>1</v>
      </c>
      <c r="T5003" s="5">
        <v>0</v>
      </c>
      <c r="U5003" s="5">
        <v>0</v>
      </c>
      <c r="V5003" s="5">
        <v>0</v>
      </c>
      <c r="W5003" s="5">
        <v>0</v>
      </c>
      <c r="X5003" s="5">
        <v>0</v>
      </c>
      <c r="Y5003" s="5">
        <v>0</v>
      </c>
      <c r="Z5003" s="5">
        <v>1</v>
      </c>
      <c r="AA5003" s="5">
        <v>0</v>
      </c>
      <c r="AB5003" s="5">
        <v>0</v>
      </c>
      <c r="AC5003" s="5">
        <v>1</v>
      </c>
      <c r="AD5003" s="5">
        <v>0</v>
      </c>
      <c r="AE5003" s="115">
        <v>2381</v>
      </c>
      <c r="AF5003" s="5">
        <v>0</v>
      </c>
    </row>
    <row r="5004" spans="1:32" x14ac:dyDescent="0.25">
      <c r="A5004" s="2">
        <v>2007</v>
      </c>
      <c r="B5004" s="1" t="s">
        <v>29</v>
      </c>
      <c r="C5004" s="8">
        <v>82</v>
      </c>
      <c r="D5004" s="8">
        <v>3381</v>
      </c>
      <c r="E5004" s="8">
        <f t="shared" si="301"/>
        <v>3435.975609756098</v>
      </c>
      <c r="F5004" s="8">
        <v>3322</v>
      </c>
      <c r="G5004" s="15">
        <v>320</v>
      </c>
      <c r="H5004" s="15">
        <v>200</v>
      </c>
      <c r="I5004" s="15">
        <v>0</v>
      </c>
      <c r="J5004" s="15">
        <v>0</v>
      </c>
      <c r="K5004" s="15">
        <v>0</v>
      </c>
      <c r="L5004" s="15">
        <v>3967</v>
      </c>
      <c r="M5004" s="15">
        <f t="shared" si="300"/>
        <v>48.378048780487802</v>
      </c>
      <c r="N5004" s="15">
        <v>15</v>
      </c>
      <c r="O5004" s="15">
        <v>1</v>
      </c>
      <c r="P5004" s="15">
        <v>0</v>
      </c>
      <c r="Q5004" s="15">
        <v>9457</v>
      </c>
      <c r="R5004" s="15">
        <f t="shared" si="297"/>
        <v>115.32926829268293</v>
      </c>
      <c r="S5004" s="5">
        <v>1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1</v>
      </c>
      <c r="AA5004" s="5">
        <v>0</v>
      </c>
      <c r="AB5004" s="5">
        <v>0</v>
      </c>
      <c r="AC5004" s="5">
        <v>1</v>
      </c>
      <c r="AD5004" s="5">
        <v>0</v>
      </c>
      <c r="AE5004" s="115">
        <v>10375</v>
      </c>
      <c r="AF5004" s="5">
        <v>1</v>
      </c>
    </row>
    <row r="5005" spans="1:32" x14ac:dyDescent="0.25">
      <c r="A5005" s="2">
        <v>2007</v>
      </c>
      <c r="B5005" s="1" t="s">
        <v>30</v>
      </c>
      <c r="C5005" s="8">
        <v>29</v>
      </c>
      <c r="D5005" s="8">
        <v>856</v>
      </c>
      <c r="E5005" s="8">
        <f t="shared" si="301"/>
        <v>2459.7701149425288</v>
      </c>
      <c r="F5005" s="8">
        <v>2336</v>
      </c>
      <c r="G5005" s="15">
        <v>206</v>
      </c>
      <c r="H5005" s="15">
        <v>104</v>
      </c>
      <c r="I5005" s="15">
        <v>0</v>
      </c>
      <c r="J5005" s="15">
        <v>0</v>
      </c>
      <c r="K5005" s="15">
        <v>0</v>
      </c>
      <c r="L5005" s="15">
        <v>2256</v>
      </c>
      <c r="M5005" s="15">
        <f t="shared" si="300"/>
        <v>77.793103448275858</v>
      </c>
      <c r="N5005" s="15">
        <v>7</v>
      </c>
      <c r="O5005" s="15">
        <v>1</v>
      </c>
      <c r="P5005" s="15">
        <v>1</v>
      </c>
      <c r="Q5005" s="15">
        <v>8236</v>
      </c>
      <c r="R5005" s="15">
        <f t="shared" si="297"/>
        <v>284</v>
      </c>
      <c r="S5005" s="5">
        <v>1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1</v>
      </c>
      <c r="AA5005" s="5">
        <v>0</v>
      </c>
      <c r="AB5005" s="5">
        <v>0</v>
      </c>
      <c r="AC5005" s="5">
        <v>1</v>
      </c>
      <c r="AD5005" s="5">
        <v>0</v>
      </c>
      <c r="AE5005" s="115">
        <v>4725</v>
      </c>
      <c r="AF5005" s="5">
        <v>0</v>
      </c>
    </row>
    <row r="5006" spans="1:32" x14ac:dyDescent="0.25">
      <c r="A5006" s="2">
        <v>2007</v>
      </c>
      <c r="B5006" s="1" t="s">
        <v>30</v>
      </c>
      <c r="C5006" s="8">
        <v>23</v>
      </c>
      <c r="D5006" s="8">
        <v>1146</v>
      </c>
      <c r="E5006" s="8">
        <f t="shared" si="301"/>
        <v>4152.1739130434789</v>
      </c>
      <c r="F5006" s="8">
        <v>910</v>
      </c>
      <c r="G5006" s="15">
        <v>165</v>
      </c>
      <c r="H5006" s="15">
        <v>26</v>
      </c>
      <c r="I5006" s="15">
        <v>0</v>
      </c>
      <c r="J5006" s="15">
        <v>0</v>
      </c>
      <c r="K5006" s="15">
        <v>0</v>
      </c>
      <c r="L5006" s="15">
        <v>1955</v>
      </c>
      <c r="M5006" s="15">
        <f t="shared" si="300"/>
        <v>85</v>
      </c>
      <c r="N5006" s="15">
        <v>8</v>
      </c>
      <c r="O5006" s="15">
        <v>1</v>
      </c>
      <c r="P5006" s="15">
        <v>1</v>
      </c>
      <c r="Q5006" s="15">
        <v>10842</v>
      </c>
      <c r="R5006" s="15">
        <f t="shared" si="297"/>
        <v>471.39130434782606</v>
      </c>
      <c r="S5006" s="5">
        <v>1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1</v>
      </c>
      <c r="AA5006" s="5">
        <v>0</v>
      </c>
      <c r="AB5006" s="5">
        <v>0</v>
      </c>
      <c r="AC5006" s="5">
        <v>1</v>
      </c>
      <c r="AD5006" s="5">
        <v>0</v>
      </c>
      <c r="AE5006" s="115">
        <v>3580</v>
      </c>
      <c r="AF5006" s="5">
        <v>0</v>
      </c>
    </row>
    <row r="5007" spans="1:32" x14ac:dyDescent="0.25">
      <c r="A5007" s="2">
        <v>2007</v>
      </c>
      <c r="B5007" s="1" t="s">
        <v>30</v>
      </c>
      <c r="C5007" s="8">
        <v>13</v>
      </c>
      <c r="D5007" s="8">
        <v>1186</v>
      </c>
      <c r="E5007" s="8">
        <f t="shared" si="301"/>
        <v>7602.5641025641016</v>
      </c>
      <c r="F5007" s="8">
        <v>873</v>
      </c>
      <c r="G5007" s="15">
        <v>193</v>
      </c>
      <c r="H5007" s="15">
        <v>0</v>
      </c>
      <c r="I5007" s="15">
        <v>0</v>
      </c>
      <c r="J5007" s="15">
        <v>0</v>
      </c>
      <c r="K5007" s="15">
        <v>0</v>
      </c>
      <c r="L5007" s="15">
        <v>1551</v>
      </c>
      <c r="M5007" s="15">
        <f t="shared" si="300"/>
        <v>119.30769230769231</v>
      </c>
      <c r="N5007" s="15">
        <v>8</v>
      </c>
      <c r="O5007" s="15">
        <v>1</v>
      </c>
      <c r="P5007" s="15">
        <v>0</v>
      </c>
      <c r="Q5007" s="15">
        <v>8125</v>
      </c>
      <c r="R5007" s="15">
        <f t="shared" si="297"/>
        <v>625</v>
      </c>
      <c r="S5007" s="5">
        <v>1</v>
      </c>
      <c r="T5007" s="5">
        <v>0</v>
      </c>
      <c r="U5007" s="5">
        <v>1</v>
      </c>
      <c r="V5007" s="5">
        <v>0</v>
      </c>
      <c r="W5007" s="5">
        <v>0</v>
      </c>
      <c r="X5007" s="5">
        <v>0</v>
      </c>
      <c r="Y5007" s="5">
        <v>0</v>
      </c>
      <c r="Z5007" s="5">
        <v>1</v>
      </c>
      <c r="AA5007" s="5">
        <v>0</v>
      </c>
      <c r="AB5007" s="5">
        <v>0</v>
      </c>
      <c r="AC5007" s="5">
        <v>0</v>
      </c>
      <c r="AD5007" s="5">
        <v>0</v>
      </c>
      <c r="AE5007" s="115">
        <v>647</v>
      </c>
      <c r="AF5007" s="5">
        <v>1</v>
      </c>
    </row>
    <row r="5008" spans="1:32" x14ac:dyDescent="0.25">
      <c r="A5008" s="2">
        <v>2007</v>
      </c>
      <c r="B5008" s="1" t="s">
        <v>29</v>
      </c>
      <c r="C5008" s="8">
        <v>161</v>
      </c>
      <c r="D5008" s="8">
        <v>11417</v>
      </c>
      <c r="E5008" s="8">
        <f t="shared" si="301"/>
        <v>5909.420289855073</v>
      </c>
      <c r="F5008" s="8">
        <v>4030</v>
      </c>
      <c r="G5008" s="15">
        <v>1198</v>
      </c>
      <c r="H5008" s="15">
        <v>450</v>
      </c>
      <c r="I5008" s="15">
        <v>0</v>
      </c>
      <c r="J5008" s="15">
        <v>0</v>
      </c>
      <c r="K5008" s="15">
        <v>0</v>
      </c>
      <c r="L5008" s="15">
        <v>5264</v>
      </c>
      <c r="M5008" s="15">
        <f t="shared" si="300"/>
        <v>32.695652173913047</v>
      </c>
      <c r="N5008" s="15">
        <v>23</v>
      </c>
      <c r="O5008" s="15">
        <v>0</v>
      </c>
      <c r="P5008" s="15">
        <v>1</v>
      </c>
      <c r="Q5008" s="15">
        <v>11923</v>
      </c>
      <c r="R5008" s="15">
        <f t="shared" si="297"/>
        <v>74.055900621118013</v>
      </c>
      <c r="S5008" s="5">
        <v>1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1</v>
      </c>
      <c r="AA5008" s="5">
        <v>0</v>
      </c>
      <c r="AB5008" s="5">
        <v>0</v>
      </c>
      <c r="AC5008" s="5">
        <v>1</v>
      </c>
      <c r="AD5008" s="5">
        <v>0</v>
      </c>
      <c r="AE5008" s="115">
        <v>26457</v>
      </c>
      <c r="AF5008" s="5">
        <v>1</v>
      </c>
    </row>
    <row r="5009" spans="1:32" x14ac:dyDescent="0.25">
      <c r="A5009" s="2">
        <v>2007</v>
      </c>
      <c r="B5009" s="1" t="s">
        <v>36</v>
      </c>
      <c r="C5009" s="8">
        <v>386</v>
      </c>
      <c r="D5009" s="8">
        <v>34157</v>
      </c>
      <c r="E5009" s="8">
        <f t="shared" si="301"/>
        <v>7374.1364421416247</v>
      </c>
      <c r="F5009" s="8">
        <v>9446</v>
      </c>
      <c r="G5009" s="15">
        <v>2330</v>
      </c>
      <c r="H5009" s="15">
        <v>1000</v>
      </c>
      <c r="I5009" s="15">
        <v>0</v>
      </c>
      <c r="J5009" s="15">
        <v>0</v>
      </c>
      <c r="K5009" s="15">
        <v>0</v>
      </c>
      <c r="L5009" s="15">
        <v>28021</v>
      </c>
      <c r="M5009" s="15">
        <f t="shared" si="300"/>
        <v>72.593264248704656</v>
      </c>
      <c r="N5009" s="15">
        <v>60</v>
      </c>
      <c r="O5009" s="15">
        <v>9</v>
      </c>
      <c r="P5009" s="15">
        <v>7</v>
      </c>
      <c r="Q5009" s="15">
        <v>112237</v>
      </c>
      <c r="R5009" s="15">
        <f t="shared" si="297"/>
        <v>290.76943005181346</v>
      </c>
      <c r="S5009" s="5">
        <v>1</v>
      </c>
      <c r="T5009" s="5">
        <v>1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1</v>
      </c>
      <c r="AA5009" s="5">
        <v>0</v>
      </c>
      <c r="AB5009" s="5">
        <v>0</v>
      </c>
      <c r="AC5009" s="5">
        <v>1</v>
      </c>
      <c r="AD5009" s="5">
        <v>0</v>
      </c>
      <c r="AE5009" s="115">
        <v>88346</v>
      </c>
      <c r="AF5009" s="5">
        <v>1</v>
      </c>
    </row>
    <row r="5010" spans="1:32" x14ac:dyDescent="0.25">
      <c r="A5010" s="2">
        <v>2007</v>
      </c>
      <c r="B5010" s="1" t="s">
        <v>31</v>
      </c>
      <c r="C5010" s="8">
        <v>354</v>
      </c>
      <c r="D5010" s="8">
        <v>27623</v>
      </c>
      <c r="E5010" s="8">
        <f t="shared" si="301"/>
        <v>6502.5894538606399</v>
      </c>
      <c r="F5010" s="8">
        <v>8273</v>
      </c>
      <c r="G5010" s="15">
        <v>817</v>
      </c>
      <c r="H5010" s="15">
        <v>310</v>
      </c>
      <c r="I5010" s="15">
        <v>0</v>
      </c>
      <c r="J5010" s="15">
        <v>0</v>
      </c>
      <c r="K5010" s="15">
        <v>0</v>
      </c>
      <c r="L5010" s="15">
        <v>9413</v>
      </c>
      <c r="M5010" s="15">
        <f t="shared" si="300"/>
        <v>26.59039548022599</v>
      </c>
      <c r="N5010" s="15">
        <v>32</v>
      </c>
      <c r="O5010" s="15">
        <v>8</v>
      </c>
      <c r="P5010" s="15">
        <v>1</v>
      </c>
      <c r="Q5010" s="15">
        <v>108144</v>
      </c>
      <c r="R5010" s="15">
        <f t="shared" ref="R5010:R5073" si="302">IF(C5010&gt;0,Q5010/C5010,0)</f>
        <v>305.49152542372883</v>
      </c>
      <c r="S5010" s="5">
        <v>1</v>
      </c>
      <c r="T5010" s="5">
        <v>0</v>
      </c>
      <c r="U5010" s="5">
        <v>0</v>
      </c>
      <c r="V5010" s="5">
        <v>1</v>
      </c>
      <c r="W5010" s="5">
        <v>0</v>
      </c>
      <c r="X5010" s="5">
        <v>0</v>
      </c>
      <c r="Y5010" s="5">
        <v>0</v>
      </c>
      <c r="Z5010" s="5">
        <v>1</v>
      </c>
      <c r="AA5010" s="5">
        <v>0</v>
      </c>
      <c r="AB5010" s="5">
        <v>0</v>
      </c>
      <c r="AC5010" s="5">
        <v>1</v>
      </c>
      <c r="AD5010" s="5">
        <v>0</v>
      </c>
      <c r="AE5010" s="115">
        <v>35398</v>
      </c>
      <c r="AF5010" s="5">
        <v>1</v>
      </c>
    </row>
    <row r="5011" spans="1:32" x14ac:dyDescent="0.25">
      <c r="A5011" s="2">
        <v>2007</v>
      </c>
      <c r="B5011" s="1" t="s">
        <v>35</v>
      </c>
      <c r="C5011" s="8">
        <v>319</v>
      </c>
      <c r="D5011" s="8">
        <v>22683</v>
      </c>
      <c r="E5011" s="8">
        <f t="shared" si="301"/>
        <v>5925.5485893416917</v>
      </c>
      <c r="F5011" s="8">
        <v>5043</v>
      </c>
      <c r="G5011" s="15">
        <v>1837</v>
      </c>
      <c r="H5011" s="15">
        <v>656</v>
      </c>
      <c r="I5011" s="15">
        <v>998</v>
      </c>
      <c r="J5011" s="15">
        <v>0</v>
      </c>
      <c r="K5011" s="15">
        <v>0</v>
      </c>
      <c r="L5011" s="15">
        <v>10844</v>
      </c>
      <c r="M5011" s="15">
        <f t="shared" si="300"/>
        <v>33.993730407523508</v>
      </c>
      <c r="N5011" s="15">
        <v>38</v>
      </c>
      <c r="O5011" s="15">
        <v>6</v>
      </c>
      <c r="P5011" s="15">
        <v>2</v>
      </c>
      <c r="Q5011" s="15">
        <v>119509</v>
      </c>
      <c r="R5011" s="15">
        <f t="shared" si="302"/>
        <v>374.63636363636363</v>
      </c>
      <c r="S5011" s="5">
        <v>1</v>
      </c>
      <c r="T5011" s="5">
        <v>0</v>
      </c>
      <c r="U5011" s="5">
        <v>0</v>
      </c>
      <c r="V5011" s="5">
        <v>0</v>
      </c>
      <c r="W5011" s="5">
        <v>1</v>
      </c>
      <c r="X5011" s="5">
        <v>0</v>
      </c>
      <c r="Y5011" s="5">
        <v>0</v>
      </c>
      <c r="Z5011" s="5">
        <v>1</v>
      </c>
      <c r="AA5011" s="5">
        <v>1</v>
      </c>
      <c r="AB5011" s="5">
        <v>0</v>
      </c>
      <c r="AC5011" s="5">
        <v>1</v>
      </c>
      <c r="AD5011" s="5">
        <v>0</v>
      </c>
      <c r="AE5011" s="115">
        <v>62358</v>
      </c>
      <c r="AF5011" s="5">
        <v>0</v>
      </c>
    </row>
    <row r="5012" spans="1:32" x14ac:dyDescent="0.25">
      <c r="A5012" s="2">
        <v>2007</v>
      </c>
      <c r="B5012" s="1" t="s">
        <v>31</v>
      </c>
      <c r="C5012" s="8">
        <v>120</v>
      </c>
      <c r="D5012" s="8">
        <v>7478</v>
      </c>
      <c r="E5012" s="8">
        <f t="shared" si="301"/>
        <v>5193.0555555555557</v>
      </c>
      <c r="F5012" s="8">
        <v>3418</v>
      </c>
      <c r="G5012" s="15">
        <v>1280</v>
      </c>
      <c r="H5012" s="15">
        <v>641</v>
      </c>
      <c r="I5012" s="15">
        <v>0</v>
      </c>
      <c r="J5012" s="15">
        <v>0</v>
      </c>
      <c r="K5012" s="15">
        <v>0</v>
      </c>
      <c r="L5012" s="15">
        <v>6185</v>
      </c>
      <c r="M5012" s="15">
        <f t="shared" si="300"/>
        <v>51.541666666666664</v>
      </c>
      <c r="N5012" s="15">
        <v>17</v>
      </c>
      <c r="O5012" s="15">
        <v>3</v>
      </c>
      <c r="P5012" s="15">
        <v>2</v>
      </c>
      <c r="Q5012" s="15">
        <v>44445</v>
      </c>
      <c r="R5012" s="15">
        <f t="shared" si="302"/>
        <v>370.375</v>
      </c>
      <c r="S5012" s="5">
        <v>1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1</v>
      </c>
      <c r="AA5012" s="5">
        <v>0</v>
      </c>
      <c r="AB5012" s="5">
        <v>0</v>
      </c>
      <c r="AC5012" s="5">
        <v>1</v>
      </c>
      <c r="AD5012" s="5">
        <v>0</v>
      </c>
      <c r="AE5012" s="115">
        <v>22478</v>
      </c>
      <c r="AF5012" s="5">
        <v>0</v>
      </c>
    </row>
    <row r="5013" spans="1:32" x14ac:dyDescent="0.25">
      <c r="A5013" s="2">
        <v>2007</v>
      </c>
      <c r="B5013" s="1" t="s">
        <v>29</v>
      </c>
      <c r="C5013" s="8">
        <v>11</v>
      </c>
      <c r="D5013" s="8">
        <v>627</v>
      </c>
      <c r="E5013" s="8">
        <f t="shared" si="301"/>
        <v>4750</v>
      </c>
      <c r="F5013" s="8">
        <v>9</v>
      </c>
      <c r="G5013" s="15">
        <v>0</v>
      </c>
      <c r="H5013" s="15">
        <v>0</v>
      </c>
      <c r="I5013" s="15">
        <v>0</v>
      </c>
      <c r="J5013" s="15">
        <v>0</v>
      </c>
      <c r="K5013" s="15">
        <v>0</v>
      </c>
      <c r="L5013" s="15">
        <v>581</v>
      </c>
      <c r="M5013" s="15">
        <f t="shared" si="300"/>
        <v>52.81818181818182</v>
      </c>
      <c r="N5013" s="15">
        <v>3</v>
      </c>
      <c r="O5013" s="15">
        <v>0</v>
      </c>
      <c r="P5013" s="15">
        <v>0</v>
      </c>
      <c r="Q5013" s="15">
        <v>2743</v>
      </c>
      <c r="R5013" s="15">
        <f t="shared" si="302"/>
        <v>249.36363636363637</v>
      </c>
      <c r="S5013" s="5">
        <v>0</v>
      </c>
      <c r="T5013" s="5">
        <v>0</v>
      </c>
      <c r="U5013" s="5">
        <v>1</v>
      </c>
      <c r="V5013" s="5">
        <v>1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0</v>
      </c>
      <c r="AD5013" s="5">
        <v>0</v>
      </c>
      <c r="AE5013" s="115">
        <v>3872</v>
      </c>
      <c r="AF5013" s="5">
        <v>0</v>
      </c>
    </row>
    <row r="5014" spans="1:32" x14ac:dyDescent="0.25">
      <c r="A5014" s="2">
        <v>2007</v>
      </c>
      <c r="B5014" s="1" t="s">
        <v>36</v>
      </c>
      <c r="C5014" s="8">
        <v>45</v>
      </c>
      <c r="D5014" s="8">
        <v>3156</v>
      </c>
      <c r="E5014" s="8">
        <f t="shared" si="301"/>
        <v>5844.4444444444453</v>
      </c>
      <c r="F5014" s="8">
        <v>0</v>
      </c>
      <c r="G5014" s="15">
        <v>847</v>
      </c>
      <c r="H5014" s="15">
        <v>280</v>
      </c>
      <c r="I5014" s="15">
        <v>0</v>
      </c>
      <c r="J5014" s="15">
        <v>0</v>
      </c>
      <c r="K5014" s="15">
        <v>0</v>
      </c>
      <c r="L5014" s="15">
        <v>3636</v>
      </c>
      <c r="M5014" s="15">
        <f t="shared" si="300"/>
        <v>80.8</v>
      </c>
      <c r="N5014" s="15">
        <v>17</v>
      </c>
      <c r="O5014" s="15">
        <v>3</v>
      </c>
      <c r="P5014" s="15">
        <v>1</v>
      </c>
      <c r="Q5014" s="15">
        <v>3107</v>
      </c>
      <c r="R5014" s="15">
        <f t="shared" si="302"/>
        <v>69.044444444444451</v>
      </c>
      <c r="S5014" s="5">
        <v>1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1</v>
      </c>
      <c r="AA5014" s="5">
        <v>0</v>
      </c>
      <c r="AB5014" s="5">
        <v>0</v>
      </c>
      <c r="AC5014" s="5">
        <v>1</v>
      </c>
      <c r="AD5014" s="5">
        <v>0</v>
      </c>
      <c r="AE5014" s="115">
        <v>7298</v>
      </c>
      <c r="AF5014" s="5">
        <v>1</v>
      </c>
    </row>
    <row r="5015" spans="1:32" x14ac:dyDescent="0.25">
      <c r="A5015" s="2">
        <v>2007</v>
      </c>
      <c r="B5015" s="1" t="s">
        <v>29</v>
      </c>
      <c r="C5015" s="8">
        <v>6</v>
      </c>
      <c r="D5015" s="8">
        <v>223</v>
      </c>
      <c r="E5015" s="8">
        <f t="shared" si="301"/>
        <v>3097.2222222222222</v>
      </c>
      <c r="F5015" s="8">
        <v>0</v>
      </c>
      <c r="G5015" s="15">
        <v>50</v>
      </c>
      <c r="H5015" s="15">
        <v>27</v>
      </c>
      <c r="I5015" s="15">
        <v>0</v>
      </c>
      <c r="J5015" s="15">
        <v>0</v>
      </c>
      <c r="K5015" s="15">
        <v>0</v>
      </c>
      <c r="L5015" s="15">
        <v>129</v>
      </c>
      <c r="M5015" s="15">
        <f t="shared" si="300"/>
        <v>21.5</v>
      </c>
      <c r="N5015" s="15">
        <v>3</v>
      </c>
      <c r="O5015" s="15">
        <v>0</v>
      </c>
      <c r="P5015" s="15">
        <v>0</v>
      </c>
      <c r="Q5015" s="15">
        <v>99</v>
      </c>
      <c r="R5015" s="15">
        <f t="shared" si="302"/>
        <v>16.5</v>
      </c>
      <c r="S5015" s="5">
        <v>0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1</v>
      </c>
      <c r="AA5015" s="5">
        <v>0</v>
      </c>
      <c r="AB5015" s="5">
        <v>0</v>
      </c>
      <c r="AC5015" s="5">
        <v>1</v>
      </c>
      <c r="AD5015" s="5">
        <v>0</v>
      </c>
      <c r="AE5015" s="115">
        <v>308</v>
      </c>
      <c r="AF5015" s="5">
        <v>0</v>
      </c>
    </row>
    <row r="5016" spans="1:32" x14ac:dyDescent="0.25">
      <c r="A5016" s="2">
        <v>2007</v>
      </c>
      <c r="B5016" s="1" t="s">
        <v>29</v>
      </c>
      <c r="C5016" s="8">
        <v>3</v>
      </c>
      <c r="D5016" s="8">
        <v>93</v>
      </c>
      <c r="E5016" s="8">
        <f t="shared" si="301"/>
        <v>2583.3333333333335</v>
      </c>
      <c r="F5016" s="8">
        <v>0</v>
      </c>
      <c r="G5016" s="15">
        <v>0</v>
      </c>
      <c r="H5016" s="15">
        <v>0</v>
      </c>
      <c r="I5016" s="15">
        <v>0</v>
      </c>
      <c r="J5016" s="15">
        <v>0</v>
      </c>
      <c r="K5016" s="15">
        <v>0</v>
      </c>
      <c r="L5016" s="15">
        <v>460</v>
      </c>
      <c r="M5016" s="15">
        <f t="shared" si="300"/>
        <v>153.33333333333334</v>
      </c>
      <c r="N5016" s="15">
        <v>5</v>
      </c>
      <c r="O5016" s="15">
        <v>0</v>
      </c>
      <c r="P5016" s="15">
        <v>0</v>
      </c>
      <c r="Q5016" s="15">
        <v>722</v>
      </c>
      <c r="R5016" s="15">
        <f t="shared" si="302"/>
        <v>240.66666666666666</v>
      </c>
      <c r="S5016" s="5">
        <v>1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0</v>
      </c>
      <c r="AD5016" s="5">
        <v>0</v>
      </c>
      <c r="AE5016" s="115">
        <v>85</v>
      </c>
      <c r="AF5016" s="5">
        <v>1</v>
      </c>
    </row>
    <row r="5017" spans="1:32" x14ac:dyDescent="0.25">
      <c r="A5017" s="2">
        <v>2007</v>
      </c>
      <c r="B5017" s="1" t="s">
        <v>29</v>
      </c>
      <c r="C5017" s="8">
        <v>2</v>
      </c>
      <c r="D5017" s="8">
        <v>20</v>
      </c>
      <c r="E5017" s="8">
        <f t="shared" si="301"/>
        <v>833.33333333333337</v>
      </c>
      <c r="F5017" s="8">
        <v>6</v>
      </c>
      <c r="G5017" s="15">
        <v>0</v>
      </c>
      <c r="H5017" s="15">
        <v>0</v>
      </c>
      <c r="I5017" s="15">
        <v>0</v>
      </c>
      <c r="J5017" s="15">
        <v>0</v>
      </c>
      <c r="K5017" s="15">
        <v>0</v>
      </c>
      <c r="L5017" s="15">
        <v>80</v>
      </c>
      <c r="M5017" s="15">
        <f t="shared" si="300"/>
        <v>40</v>
      </c>
      <c r="N5017" s="15">
        <v>1</v>
      </c>
      <c r="O5017" s="15">
        <v>0</v>
      </c>
      <c r="P5017" s="15">
        <v>0</v>
      </c>
      <c r="Q5017" s="15">
        <v>18</v>
      </c>
      <c r="R5017" s="15">
        <f t="shared" si="302"/>
        <v>9</v>
      </c>
      <c r="S5017" s="5">
        <v>0</v>
      </c>
      <c r="T5017" s="5">
        <v>0</v>
      </c>
      <c r="U5017" s="5">
        <v>1</v>
      </c>
      <c r="V5017" s="5">
        <v>1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0</v>
      </c>
      <c r="AD5017" s="5">
        <v>0</v>
      </c>
      <c r="AE5017" s="115">
        <v>49</v>
      </c>
      <c r="AF5017" s="5">
        <v>1</v>
      </c>
    </row>
    <row r="5018" spans="1:32" x14ac:dyDescent="0.25">
      <c r="A5018" s="2">
        <v>2007</v>
      </c>
      <c r="B5018" s="1" t="s">
        <v>30</v>
      </c>
      <c r="C5018" s="8">
        <v>14</v>
      </c>
      <c r="D5018" s="8">
        <v>688</v>
      </c>
      <c r="E5018" s="8">
        <f t="shared" si="301"/>
        <v>4095.2380952380954</v>
      </c>
      <c r="F5018" s="8">
        <v>3009</v>
      </c>
      <c r="G5018" s="15">
        <v>38</v>
      </c>
      <c r="H5018" s="15">
        <v>0</v>
      </c>
      <c r="I5018" s="15">
        <v>0</v>
      </c>
      <c r="J5018" s="15">
        <v>0</v>
      </c>
      <c r="K5018" s="15">
        <v>0</v>
      </c>
      <c r="L5018" s="15">
        <v>915</v>
      </c>
      <c r="M5018" s="15">
        <f t="shared" si="300"/>
        <v>65.357142857142861</v>
      </c>
      <c r="N5018" s="15">
        <v>1</v>
      </c>
      <c r="O5018" s="15">
        <v>2</v>
      </c>
      <c r="P5018" s="15">
        <v>1</v>
      </c>
      <c r="Q5018" s="15">
        <v>6197</v>
      </c>
      <c r="R5018" s="15">
        <f t="shared" si="302"/>
        <v>442.64285714285717</v>
      </c>
      <c r="S5018" s="5">
        <v>0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1</v>
      </c>
      <c r="AA5018" s="5">
        <v>0</v>
      </c>
      <c r="AB5018" s="5">
        <v>0</v>
      </c>
      <c r="AC5018" s="5">
        <v>0</v>
      </c>
      <c r="AD5018" s="5">
        <v>0</v>
      </c>
      <c r="AE5018" s="115">
        <v>425</v>
      </c>
      <c r="AF5018" s="5">
        <v>0</v>
      </c>
    </row>
    <row r="5019" spans="1:32" x14ac:dyDescent="0.25">
      <c r="A5019" s="2">
        <v>2007</v>
      </c>
      <c r="B5019" s="1" t="s">
        <v>31</v>
      </c>
      <c r="C5019" s="8">
        <v>428</v>
      </c>
      <c r="D5019" s="8">
        <v>58044</v>
      </c>
      <c r="E5019" s="8">
        <f t="shared" si="301"/>
        <v>11301.401869158879</v>
      </c>
      <c r="F5019" s="8">
        <v>654</v>
      </c>
      <c r="G5019" s="15">
        <v>0</v>
      </c>
      <c r="H5019" s="15">
        <v>0</v>
      </c>
      <c r="I5019" s="15">
        <v>0</v>
      </c>
      <c r="J5019" s="15">
        <v>0</v>
      </c>
      <c r="K5019" s="15">
        <v>0</v>
      </c>
      <c r="L5019" s="15">
        <v>15447</v>
      </c>
      <c r="M5019" s="15">
        <f t="shared" si="300"/>
        <v>36.091121495327101</v>
      </c>
      <c r="N5019" s="15">
        <v>30</v>
      </c>
      <c r="O5019" s="15">
        <v>0</v>
      </c>
      <c r="P5019" s="15">
        <v>0</v>
      </c>
      <c r="Q5019" s="15">
        <v>202075</v>
      </c>
      <c r="R5019" s="15">
        <f t="shared" si="302"/>
        <v>472.1378504672897</v>
      </c>
      <c r="S5019" s="5">
        <v>0</v>
      </c>
      <c r="T5019" s="5">
        <v>0</v>
      </c>
      <c r="U5019" s="5">
        <v>0</v>
      </c>
      <c r="V5019" s="5">
        <v>1</v>
      </c>
      <c r="W5019" s="5">
        <v>1</v>
      </c>
      <c r="X5019" s="5">
        <v>0</v>
      </c>
      <c r="Y5019" s="5">
        <v>0</v>
      </c>
      <c r="Z5019" s="5">
        <v>0</v>
      </c>
      <c r="AA5019" s="5">
        <v>0</v>
      </c>
      <c r="AB5019" s="5">
        <v>0</v>
      </c>
      <c r="AC5019" s="5">
        <v>0</v>
      </c>
      <c r="AD5019" s="5">
        <v>0</v>
      </c>
      <c r="AE5019" s="115">
        <v>144306</v>
      </c>
      <c r="AF5019" s="5">
        <v>0</v>
      </c>
    </row>
    <row r="5020" spans="1:32" x14ac:dyDescent="0.25">
      <c r="A5020" s="2">
        <v>2007</v>
      </c>
      <c r="B5020" s="1" t="s">
        <v>29</v>
      </c>
      <c r="C5020" s="8">
        <v>340</v>
      </c>
      <c r="D5020" s="20">
        <v>39920.400000000001</v>
      </c>
      <c r="E5020" s="8">
        <f>IF(C5020&gt;0,D5020/C5020*1000/12,0)</f>
        <v>9784.4117647058829</v>
      </c>
      <c r="F5020" s="20">
        <v>0</v>
      </c>
      <c r="G5020" s="20">
        <v>0</v>
      </c>
      <c r="H5020" s="20">
        <v>0</v>
      </c>
      <c r="I5020" s="20">
        <v>0</v>
      </c>
      <c r="J5020" s="20">
        <v>0</v>
      </c>
      <c r="K5020" s="20">
        <v>0</v>
      </c>
      <c r="L5020" s="8">
        <v>3385</v>
      </c>
      <c r="M5020" s="8">
        <f t="shared" si="300"/>
        <v>9.9558823529411757</v>
      </c>
      <c r="N5020" s="8">
        <v>15</v>
      </c>
      <c r="O5020" s="8">
        <v>0</v>
      </c>
      <c r="P5020" s="8">
        <v>0</v>
      </c>
      <c r="Q5020" s="8">
        <v>63763</v>
      </c>
      <c r="R5020" s="8">
        <f t="shared" si="302"/>
        <v>187.53823529411764</v>
      </c>
      <c r="S5020" s="5">
        <v>0</v>
      </c>
      <c r="T5020" s="5">
        <v>0</v>
      </c>
      <c r="U5020" s="5">
        <v>0</v>
      </c>
      <c r="V5020" s="5">
        <v>0</v>
      </c>
      <c r="W5020" s="5">
        <v>1</v>
      </c>
      <c r="X5020" s="5">
        <v>0</v>
      </c>
      <c r="Y5020" s="5">
        <v>0</v>
      </c>
      <c r="Z5020" s="5">
        <v>0</v>
      </c>
      <c r="AA5020" s="5">
        <v>0</v>
      </c>
      <c r="AB5020" s="5">
        <v>0</v>
      </c>
      <c r="AC5020" s="5">
        <v>0</v>
      </c>
      <c r="AD5020" s="5">
        <v>0</v>
      </c>
      <c r="AE5020" s="115">
        <v>113324</v>
      </c>
      <c r="AF5020" s="5">
        <v>1</v>
      </c>
    </row>
    <row r="5021" spans="1:32" x14ac:dyDescent="0.25">
      <c r="A5021" s="2">
        <v>2007</v>
      </c>
      <c r="B5021" s="1" t="s">
        <v>31</v>
      </c>
      <c r="C5021" s="8">
        <v>656</v>
      </c>
      <c r="D5021" s="8">
        <v>66930</v>
      </c>
      <c r="E5021" s="8">
        <f t="shared" si="301"/>
        <v>8502.2865853658532</v>
      </c>
      <c r="F5021" s="8">
        <v>542</v>
      </c>
      <c r="G5021" s="15">
        <v>0</v>
      </c>
      <c r="H5021" s="15">
        <v>0</v>
      </c>
      <c r="I5021" s="15">
        <v>0</v>
      </c>
      <c r="J5021" s="15">
        <v>600</v>
      </c>
      <c r="K5021" s="15">
        <v>0</v>
      </c>
      <c r="L5021" s="15">
        <v>8856</v>
      </c>
      <c r="M5021" s="15">
        <f t="shared" si="300"/>
        <v>13.5</v>
      </c>
      <c r="N5021" s="15">
        <v>21</v>
      </c>
      <c r="O5021" s="15">
        <v>0</v>
      </c>
      <c r="P5021" s="15">
        <v>0</v>
      </c>
      <c r="Q5021" s="15">
        <v>499416</v>
      </c>
      <c r="R5021" s="15">
        <f t="shared" si="302"/>
        <v>761.30487804878044</v>
      </c>
      <c r="S5021" s="5">
        <v>0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1</v>
      </c>
      <c r="AC5021" s="5">
        <v>0</v>
      </c>
      <c r="AD5021" s="5">
        <v>0</v>
      </c>
      <c r="AE5021" s="115">
        <v>473559</v>
      </c>
      <c r="AF5021" s="5">
        <v>1</v>
      </c>
    </row>
    <row r="5022" spans="1:32" x14ac:dyDescent="0.25">
      <c r="A5022" s="2">
        <v>2007</v>
      </c>
      <c r="B5022" s="1" t="s">
        <v>36</v>
      </c>
      <c r="C5022" s="8">
        <v>273</v>
      </c>
      <c r="D5022" s="8">
        <v>24655</v>
      </c>
      <c r="E5022" s="8">
        <f t="shared" si="301"/>
        <v>7525.9462759462767</v>
      </c>
      <c r="F5022" s="8">
        <v>2103</v>
      </c>
      <c r="G5022" s="15">
        <v>0</v>
      </c>
      <c r="H5022" s="15">
        <v>0</v>
      </c>
      <c r="I5022" s="15">
        <v>0</v>
      </c>
      <c r="J5022" s="15">
        <v>282</v>
      </c>
      <c r="K5022" s="15">
        <v>227</v>
      </c>
      <c r="L5022" s="15">
        <v>10736</v>
      </c>
      <c r="M5022" s="15">
        <f t="shared" si="300"/>
        <v>39.326007326007328</v>
      </c>
      <c r="N5022" s="15">
        <v>21</v>
      </c>
      <c r="O5022" s="15">
        <v>7</v>
      </c>
      <c r="P5022" s="15">
        <v>0</v>
      </c>
      <c r="Q5022" s="15">
        <v>131111</v>
      </c>
      <c r="R5022" s="15">
        <f t="shared" si="302"/>
        <v>480.26007326007328</v>
      </c>
      <c r="S5022" s="5">
        <v>1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1</v>
      </c>
      <c r="AC5022" s="5">
        <v>0</v>
      </c>
      <c r="AD5022" s="5">
        <v>1</v>
      </c>
      <c r="AE5022" s="115">
        <v>158605</v>
      </c>
      <c r="AF5022" s="5">
        <v>0</v>
      </c>
    </row>
    <row r="5023" spans="1:32" x14ac:dyDescent="0.25">
      <c r="A5023" s="2">
        <v>2007</v>
      </c>
      <c r="B5023" s="1" t="s">
        <v>31</v>
      </c>
      <c r="C5023" s="8">
        <v>513</v>
      </c>
      <c r="D5023" s="8">
        <v>47272</v>
      </c>
      <c r="E5023" s="8">
        <f t="shared" si="301"/>
        <v>7679.0123456790125</v>
      </c>
      <c r="F5023" s="8">
        <v>2564</v>
      </c>
      <c r="G5023" s="15">
        <v>0</v>
      </c>
      <c r="H5023" s="15">
        <v>0</v>
      </c>
      <c r="I5023" s="15">
        <v>0</v>
      </c>
      <c r="J5023" s="15">
        <v>736</v>
      </c>
      <c r="K5023" s="15">
        <v>492</v>
      </c>
      <c r="L5023" s="15">
        <v>27102</v>
      </c>
      <c r="M5023" s="15">
        <f t="shared" si="300"/>
        <v>52.830409356725148</v>
      </c>
      <c r="N5023" s="15">
        <v>46</v>
      </c>
      <c r="O5023" s="15">
        <v>8</v>
      </c>
      <c r="P5023" s="15">
        <v>2</v>
      </c>
      <c r="Q5023" s="15">
        <v>172167</v>
      </c>
      <c r="R5023" s="15">
        <f t="shared" si="302"/>
        <v>335.60818713450294</v>
      </c>
      <c r="S5023" s="5">
        <v>1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1</v>
      </c>
      <c r="AC5023" s="5">
        <v>0</v>
      </c>
      <c r="AD5023" s="5">
        <v>1</v>
      </c>
      <c r="AE5023" s="115">
        <v>283181</v>
      </c>
      <c r="AF5023" s="5">
        <v>1</v>
      </c>
    </row>
    <row r="5024" spans="1:32" x14ac:dyDescent="0.25">
      <c r="A5024" s="2">
        <v>2007</v>
      </c>
      <c r="B5024" s="1" t="s">
        <v>36</v>
      </c>
      <c r="C5024" s="8">
        <v>141</v>
      </c>
      <c r="D5024" s="8">
        <v>6562</v>
      </c>
      <c r="E5024" s="8">
        <f t="shared" si="301"/>
        <v>3878.2505910165487</v>
      </c>
      <c r="F5024" s="8">
        <v>4504</v>
      </c>
      <c r="G5024" s="15">
        <v>1105</v>
      </c>
      <c r="H5024" s="15">
        <v>611</v>
      </c>
      <c r="I5024" s="15">
        <v>0</v>
      </c>
      <c r="J5024" s="15">
        <v>0</v>
      </c>
      <c r="K5024" s="15">
        <v>0</v>
      </c>
      <c r="L5024" s="15">
        <v>9465</v>
      </c>
      <c r="M5024" s="15">
        <f t="shared" si="300"/>
        <v>67.127659574468083</v>
      </c>
      <c r="N5024" s="15">
        <v>24</v>
      </c>
      <c r="O5024" s="15">
        <v>5</v>
      </c>
      <c r="P5024" s="15">
        <v>2</v>
      </c>
      <c r="Q5024" s="15">
        <v>52238</v>
      </c>
      <c r="R5024" s="15">
        <f t="shared" si="302"/>
        <v>370.48226950354609</v>
      </c>
      <c r="S5024" s="5">
        <v>1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1</v>
      </c>
      <c r="AA5024" s="5">
        <v>0</v>
      </c>
      <c r="AB5024" s="5">
        <v>0</v>
      </c>
      <c r="AC5024" s="5">
        <v>1</v>
      </c>
      <c r="AD5024" s="5">
        <v>0</v>
      </c>
      <c r="AE5024" s="115">
        <v>20913</v>
      </c>
      <c r="AF5024" s="5">
        <v>1</v>
      </c>
    </row>
    <row r="5025" spans="1:32" x14ac:dyDescent="0.25">
      <c r="A5025" s="2">
        <v>2007</v>
      </c>
      <c r="B5025" s="1" t="s">
        <v>29</v>
      </c>
      <c r="C5025" s="8">
        <v>12</v>
      </c>
      <c r="D5025" s="8">
        <v>763</v>
      </c>
      <c r="E5025" s="8">
        <f t="shared" si="301"/>
        <v>5298.6111111111113</v>
      </c>
      <c r="F5025" s="8">
        <v>1418</v>
      </c>
      <c r="G5025" s="15">
        <v>0</v>
      </c>
      <c r="H5025" s="15">
        <v>0</v>
      </c>
      <c r="I5025" s="15">
        <v>0</v>
      </c>
      <c r="J5025" s="15">
        <v>0</v>
      </c>
      <c r="K5025" s="15">
        <v>0</v>
      </c>
      <c r="L5025" s="15">
        <v>2280</v>
      </c>
      <c r="M5025" s="15">
        <f t="shared" si="300"/>
        <v>190</v>
      </c>
      <c r="N5025" s="15">
        <v>7</v>
      </c>
      <c r="O5025" s="15">
        <v>1</v>
      </c>
      <c r="P5025" s="15">
        <v>0</v>
      </c>
      <c r="Q5025" s="15">
        <v>10095</v>
      </c>
      <c r="R5025" s="15">
        <f t="shared" si="302"/>
        <v>841.25</v>
      </c>
      <c r="S5025" s="5">
        <v>1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  <c r="Z5025" s="5">
        <v>0</v>
      </c>
      <c r="AA5025" s="5">
        <v>0</v>
      </c>
      <c r="AB5025" s="5">
        <v>0</v>
      </c>
      <c r="AC5025" s="5">
        <v>0</v>
      </c>
      <c r="AD5025" s="5">
        <v>0</v>
      </c>
      <c r="AE5025" s="115">
        <v>3448</v>
      </c>
      <c r="AF5025" s="5">
        <v>0</v>
      </c>
    </row>
    <row r="5026" spans="1:32" x14ac:dyDescent="0.25">
      <c r="A5026" s="2">
        <v>2007</v>
      </c>
      <c r="B5026" s="1" t="s">
        <v>30</v>
      </c>
      <c r="C5026" s="8">
        <v>91</v>
      </c>
      <c r="D5026" s="8">
        <v>6510</v>
      </c>
      <c r="E5026" s="8">
        <f t="shared" si="301"/>
        <v>5961.538461538461</v>
      </c>
      <c r="F5026" s="8">
        <v>3241</v>
      </c>
      <c r="G5026" s="15">
        <v>1108</v>
      </c>
      <c r="H5026" s="15">
        <v>500</v>
      </c>
      <c r="I5026" s="15">
        <v>0</v>
      </c>
      <c r="J5026" s="15">
        <v>0</v>
      </c>
      <c r="K5026" s="15">
        <v>0</v>
      </c>
      <c r="L5026" s="15">
        <v>6555</v>
      </c>
      <c r="M5026" s="15">
        <f t="shared" si="300"/>
        <v>72.032967032967036</v>
      </c>
      <c r="N5026" s="15">
        <v>22</v>
      </c>
      <c r="O5026" s="15">
        <v>5</v>
      </c>
      <c r="P5026" s="15">
        <v>3</v>
      </c>
      <c r="Q5026" s="15">
        <v>66348</v>
      </c>
      <c r="R5026" s="15">
        <f t="shared" si="302"/>
        <v>729.09890109890114</v>
      </c>
      <c r="S5026" s="5">
        <v>1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1</v>
      </c>
      <c r="AA5026" s="5">
        <v>0</v>
      </c>
      <c r="AB5026" s="5">
        <v>0</v>
      </c>
      <c r="AC5026" s="5">
        <v>1</v>
      </c>
      <c r="AD5026" s="5">
        <v>0</v>
      </c>
      <c r="AE5026" s="115">
        <v>27161</v>
      </c>
      <c r="AF5026" s="5">
        <v>1</v>
      </c>
    </row>
    <row r="5027" spans="1:32" x14ac:dyDescent="0.25">
      <c r="A5027" s="2">
        <v>2007</v>
      </c>
      <c r="B5027" s="1" t="s">
        <v>36</v>
      </c>
      <c r="C5027" s="8">
        <v>282</v>
      </c>
      <c r="D5027" s="8">
        <v>25241</v>
      </c>
      <c r="E5027" s="8">
        <f t="shared" si="301"/>
        <v>7458.9243498817968</v>
      </c>
      <c r="F5027" s="8">
        <v>6862</v>
      </c>
      <c r="G5027" s="15">
        <v>1831</v>
      </c>
      <c r="H5027" s="15">
        <v>701</v>
      </c>
      <c r="I5027" s="15">
        <v>0</v>
      </c>
      <c r="J5027" s="15">
        <v>0</v>
      </c>
      <c r="K5027" s="15">
        <v>0</v>
      </c>
      <c r="L5027" s="15">
        <v>12338</v>
      </c>
      <c r="M5027" s="15">
        <f t="shared" si="300"/>
        <v>43.751773049645394</v>
      </c>
      <c r="N5027" s="15">
        <v>41</v>
      </c>
      <c r="O5027" s="15">
        <v>5</v>
      </c>
      <c r="P5027" s="15">
        <v>1</v>
      </c>
      <c r="Q5027" s="15">
        <v>110718</v>
      </c>
      <c r="R5027" s="15">
        <f t="shared" si="302"/>
        <v>392.61702127659572</v>
      </c>
      <c r="S5027" s="5">
        <v>1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1</v>
      </c>
      <c r="AA5027" s="5">
        <v>0</v>
      </c>
      <c r="AB5027" s="5">
        <v>0</v>
      </c>
      <c r="AC5027" s="5">
        <v>1</v>
      </c>
      <c r="AD5027" s="5">
        <v>0</v>
      </c>
      <c r="AE5027" s="115">
        <v>67545</v>
      </c>
      <c r="AF5027" s="5">
        <v>1</v>
      </c>
    </row>
    <row r="5028" spans="1:32" x14ac:dyDescent="0.25">
      <c r="A5028" s="2">
        <v>2007</v>
      </c>
      <c r="B5028" s="1" t="s">
        <v>30</v>
      </c>
      <c r="C5028" s="8">
        <v>174</v>
      </c>
      <c r="D5028" s="8">
        <v>13829</v>
      </c>
      <c r="E5028" s="8">
        <f t="shared" si="301"/>
        <v>6623.0842911877398</v>
      </c>
      <c r="F5028" s="8">
        <v>5382</v>
      </c>
      <c r="G5028" s="15">
        <v>1377</v>
      </c>
      <c r="H5028" s="15">
        <v>500</v>
      </c>
      <c r="I5028" s="15">
        <v>0</v>
      </c>
      <c r="J5028" s="15">
        <v>0</v>
      </c>
      <c r="K5028" s="15">
        <v>0</v>
      </c>
      <c r="L5028" s="15">
        <v>8880</v>
      </c>
      <c r="M5028" s="15">
        <f t="shared" si="300"/>
        <v>51.03448275862069</v>
      </c>
      <c r="N5028" s="15">
        <v>35</v>
      </c>
      <c r="O5028" s="15">
        <v>7</v>
      </c>
      <c r="P5028" s="15">
        <v>4</v>
      </c>
      <c r="Q5028" s="15">
        <v>74145</v>
      </c>
      <c r="R5028" s="15">
        <f t="shared" si="302"/>
        <v>426.12068965517244</v>
      </c>
      <c r="S5028" s="5">
        <v>1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1</v>
      </c>
      <c r="AA5028" s="5">
        <v>0</v>
      </c>
      <c r="AB5028" s="5">
        <v>0</v>
      </c>
      <c r="AC5028" s="5">
        <v>1</v>
      </c>
      <c r="AD5028" s="5">
        <v>0</v>
      </c>
      <c r="AE5028" s="115">
        <v>42874</v>
      </c>
      <c r="AF5028" s="5">
        <v>1</v>
      </c>
    </row>
    <row r="5029" spans="1:32" x14ac:dyDescent="0.25">
      <c r="A5029" s="2">
        <v>2007</v>
      </c>
      <c r="B5029" s="1" t="s">
        <v>29</v>
      </c>
      <c r="C5029" s="8">
        <v>59</v>
      </c>
      <c r="D5029" s="8">
        <v>3350</v>
      </c>
      <c r="E5029" s="8">
        <f t="shared" si="301"/>
        <v>4731.6384180790965</v>
      </c>
      <c r="F5029" s="8">
        <v>0</v>
      </c>
      <c r="G5029" s="8">
        <v>769</v>
      </c>
      <c r="H5029" s="8">
        <v>360</v>
      </c>
      <c r="I5029" s="15">
        <v>0</v>
      </c>
      <c r="J5029" s="8">
        <v>0</v>
      </c>
      <c r="K5029" s="8">
        <v>0</v>
      </c>
      <c r="L5029" s="8">
        <v>2929</v>
      </c>
      <c r="M5029" s="15">
        <f t="shared" si="300"/>
        <v>49.644067796610166</v>
      </c>
      <c r="N5029" s="8">
        <v>6</v>
      </c>
      <c r="O5029" s="8">
        <v>2</v>
      </c>
      <c r="P5029" s="8">
        <v>0</v>
      </c>
      <c r="Q5029" s="8">
        <v>6580</v>
      </c>
      <c r="R5029" s="15">
        <f t="shared" si="302"/>
        <v>111.52542372881356</v>
      </c>
      <c r="S5029" s="5">
        <v>1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1</v>
      </c>
      <c r="AA5029" s="5">
        <v>0</v>
      </c>
      <c r="AB5029" s="5">
        <v>0</v>
      </c>
      <c r="AC5029" s="5">
        <v>1</v>
      </c>
      <c r="AD5029" s="5">
        <v>0</v>
      </c>
      <c r="AE5029" s="115">
        <v>6766</v>
      </c>
      <c r="AF5029" s="5">
        <v>1</v>
      </c>
    </row>
    <row r="5030" spans="1:32" x14ac:dyDescent="0.25">
      <c r="A5030" s="2">
        <v>2007</v>
      </c>
      <c r="B5030" s="1" t="s">
        <v>29</v>
      </c>
      <c r="C5030" s="8">
        <v>48</v>
      </c>
      <c r="D5030" s="8">
        <v>2028</v>
      </c>
      <c r="E5030" s="8">
        <v>6035</v>
      </c>
      <c r="F5030" s="8">
        <v>0</v>
      </c>
      <c r="G5030" s="8">
        <v>139</v>
      </c>
      <c r="H5030" s="8">
        <v>62</v>
      </c>
      <c r="I5030" s="15">
        <v>0</v>
      </c>
      <c r="J5030" s="8">
        <v>0</v>
      </c>
      <c r="K5030" s="8">
        <v>0</v>
      </c>
      <c r="L5030" s="8">
        <v>3690</v>
      </c>
      <c r="M5030" s="15">
        <f t="shared" si="300"/>
        <v>76.875</v>
      </c>
      <c r="N5030" s="8">
        <v>9</v>
      </c>
      <c r="O5030" s="8">
        <v>2</v>
      </c>
      <c r="P5030" s="8">
        <v>0</v>
      </c>
      <c r="Q5030" s="8">
        <v>3365</v>
      </c>
      <c r="R5030" s="15">
        <f t="shared" si="302"/>
        <v>70.104166666666671</v>
      </c>
      <c r="S5030" s="5">
        <v>1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1</v>
      </c>
      <c r="AA5030" s="5">
        <v>0</v>
      </c>
      <c r="AB5030" s="5">
        <v>0</v>
      </c>
      <c r="AC5030" s="5">
        <v>1</v>
      </c>
      <c r="AD5030" s="5">
        <v>0</v>
      </c>
      <c r="AE5030" s="115">
        <v>2275</v>
      </c>
      <c r="AF5030" s="5">
        <v>0</v>
      </c>
    </row>
    <row r="5031" spans="1:32" x14ac:dyDescent="0.25">
      <c r="A5031" s="2">
        <v>2007</v>
      </c>
      <c r="B5031" s="1" t="s">
        <v>30</v>
      </c>
      <c r="C5031" s="8">
        <v>13</v>
      </c>
      <c r="D5031" s="8">
        <v>452</v>
      </c>
      <c r="E5031" s="8">
        <f t="shared" ref="E5031:E5087" si="303">IF(C5031&gt;0,D5031/C5031*1000/12,0)</f>
        <v>2897.435897435897</v>
      </c>
      <c r="F5031" s="8">
        <v>2843</v>
      </c>
      <c r="G5031" s="8">
        <v>63</v>
      </c>
      <c r="H5031" s="8">
        <v>49</v>
      </c>
      <c r="I5031" s="15">
        <v>0</v>
      </c>
      <c r="J5031" s="8">
        <v>0</v>
      </c>
      <c r="K5031" s="8">
        <v>0</v>
      </c>
      <c r="L5031" s="8">
        <v>372</v>
      </c>
      <c r="M5031" s="15">
        <f t="shared" si="300"/>
        <v>28.615384615384617</v>
      </c>
      <c r="N5031" s="8">
        <v>3</v>
      </c>
      <c r="O5031" s="8">
        <v>1</v>
      </c>
      <c r="P5031" s="8">
        <v>0</v>
      </c>
      <c r="Q5031" s="8">
        <v>2801</v>
      </c>
      <c r="R5031" s="15">
        <f t="shared" si="302"/>
        <v>215.46153846153845</v>
      </c>
      <c r="S5031" s="5">
        <v>1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1</v>
      </c>
      <c r="AA5031" s="5">
        <v>0</v>
      </c>
      <c r="AB5031" s="5">
        <v>0</v>
      </c>
      <c r="AC5031" s="5">
        <v>1</v>
      </c>
      <c r="AD5031" s="5">
        <v>0</v>
      </c>
      <c r="AE5031" s="115">
        <v>1022</v>
      </c>
      <c r="AF5031" s="5">
        <v>0</v>
      </c>
    </row>
    <row r="5032" spans="1:32" x14ac:dyDescent="0.25">
      <c r="A5032" s="2">
        <v>2007</v>
      </c>
      <c r="B5032" s="1" t="s">
        <v>29</v>
      </c>
      <c r="C5032" s="8">
        <v>13</v>
      </c>
      <c r="D5032" s="8">
        <v>905</v>
      </c>
      <c r="E5032" s="8">
        <f t="shared" si="303"/>
        <v>5801.2820512820508</v>
      </c>
      <c r="F5032" s="8">
        <v>0</v>
      </c>
      <c r="G5032" s="8">
        <v>77</v>
      </c>
      <c r="H5032" s="8">
        <v>46</v>
      </c>
      <c r="I5032" s="15">
        <v>0</v>
      </c>
      <c r="J5032" s="8">
        <v>0</v>
      </c>
      <c r="K5032" s="8">
        <v>0</v>
      </c>
      <c r="L5032" s="8">
        <v>1302</v>
      </c>
      <c r="M5032" s="15">
        <f t="shared" si="300"/>
        <v>100.15384615384616</v>
      </c>
      <c r="N5032" s="8">
        <v>3</v>
      </c>
      <c r="O5032" s="8">
        <v>2</v>
      </c>
      <c r="P5032" s="8">
        <v>0</v>
      </c>
      <c r="Q5032" s="8">
        <v>2142</v>
      </c>
      <c r="R5032" s="15">
        <f t="shared" si="302"/>
        <v>164.76923076923077</v>
      </c>
      <c r="S5032" s="5">
        <v>1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1</v>
      </c>
      <c r="AA5032" s="5">
        <v>0</v>
      </c>
      <c r="AB5032" s="5">
        <v>0</v>
      </c>
      <c r="AC5032" s="5">
        <v>1</v>
      </c>
      <c r="AD5032" s="5">
        <v>0</v>
      </c>
      <c r="AE5032" s="115">
        <v>1205</v>
      </c>
      <c r="AF5032" s="5">
        <v>1</v>
      </c>
    </row>
    <row r="5033" spans="1:32" x14ac:dyDescent="0.25">
      <c r="A5033" s="2">
        <v>2007</v>
      </c>
      <c r="B5033" s="1" t="s">
        <v>29</v>
      </c>
      <c r="C5033" s="8">
        <v>27</v>
      </c>
      <c r="D5033" s="8">
        <v>1084</v>
      </c>
      <c r="E5033" s="8">
        <f t="shared" si="303"/>
        <v>3345.679012345679</v>
      </c>
      <c r="F5033" s="8">
        <v>0</v>
      </c>
      <c r="G5033" s="8">
        <v>66</v>
      </c>
      <c r="H5033" s="8">
        <v>44</v>
      </c>
      <c r="I5033" s="15">
        <v>8</v>
      </c>
      <c r="J5033" s="8">
        <v>0</v>
      </c>
      <c r="K5033" s="8">
        <v>0</v>
      </c>
      <c r="L5033" s="8">
        <v>2091</v>
      </c>
      <c r="M5033" s="15">
        <f t="shared" si="300"/>
        <v>77.444444444444443</v>
      </c>
      <c r="N5033" s="8">
        <v>7</v>
      </c>
      <c r="O5033" s="8">
        <v>3</v>
      </c>
      <c r="P5033" s="8">
        <v>1</v>
      </c>
      <c r="Q5033" s="8">
        <v>606</v>
      </c>
      <c r="R5033" s="15">
        <f t="shared" si="302"/>
        <v>22.444444444444443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1</v>
      </c>
      <c r="AA5033" s="5">
        <v>1</v>
      </c>
      <c r="AB5033" s="5">
        <v>0</v>
      </c>
      <c r="AC5033" s="5">
        <v>1</v>
      </c>
      <c r="AD5033" s="5">
        <v>0</v>
      </c>
      <c r="AE5033" s="115">
        <v>717</v>
      </c>
      <c r="AF5033" s="5">
        <v>1</v>
      </c>
    </row>
    <row r="5034" spans="1:32" x14ac:dyDescent="0.25">
      <c r="A5034" s="2">
        <v>2007</v>
      </c>
      <c r="B5034" s="1" t="s">
        <v>30</v>
      </c>
      <c r="C5034" s="8">
        <v>93</v>
      </c>
      <c r="D5034" s="8">
        <v>4137</v>
      </c>
      <c r="E5034" s="8">
        <f t="shared" si="303"/>
        <v>3706.9892473118284</v>
      </c>
      <c r="F5034" s="8">
        <v>5198</v>
      </c>
      <c r="G5034" s="8">
        <v>921</v>
      </c>
      <c r="H5034" s="8">
        <v>413</v>
      </c>
      <c r="I5034" s="15">
        <v>77</v>
      </c>
      <c r="J5034" s="8">
        <v>0</v>
      </c>
      <c r="K5034" s="8">
        <v>0</v>
      </c>
      <c r="L5034" s="8">
        <v>10827</v>
      </c>
      <c r="M5034" s="15">
        <f t="shared" si="300"/>
        <v>116.41935483870968</v>
      </c>
      <c r="N5034" s="8">
        <v>16</v>
      </c>
      <c r="O5034" s="8">
        <v>3</v>
      </c>
      <c r="P5034" s="8">
        <v>1</v>
      </c>
      <c r="Q5034" s="8">
        <v>57513</v>
      </c>
      <c r="R5034" s="15">
        <f t="shared" si="302"/>
        <v>618.41935483870964</v>
      </c>
      <c r="S5034" s="5">
        <v>1</v>
      </c>
      <c r="T5034" s="5">
        <v>1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1</v>
      </c>
      <c r="AA5034" s="5">
        <v>1</v>
      </c>
      <c r="AB5034" s="5">
        <v>0</v>
      </c>
      <c r="AC5034" s="5">
        <v>1</v>
      </c>
      <c r="AD5034" s="5">
        <v>0</v>
      </c>
      <c r="AE5034" s="115">
        <v>24653</v>
      </c>
      <c r="AF5034" s="5">
        <v>1</v>
      </c>
    </row>
    <row r="5035" spans="1:32" x14ac:dyDescent="0.25">
      <c r="A5035" s="2">
        <v>2007</v>
      </c>
      <c r="B5035" s="1" t="s">
        <v>30</v>
      </c>
      <c r="C5035" s="8">
        <v>106</v>
      </c>
      <c r="D5035" s="8">
        <v>7013</v>
      </c>
      <c r="E5035" s="8">
        <f t="shared" si="303"/>
        <v>5513.3647798742131</v>
      </c>
      <c r="F5035" s="8">
        <v>3307</v>
      </c>
      <c r="G5035" s="8">
        <v>1035</v>
      </c>
      <c r="H5035" s="8">
        <v>450</v>
      </c>
      <c r="I5035" s="15">
        <v>0</v>
      </c>
      <c r="J5035" s="8">
        <v>0</v>
      </c>
      <c r="K5035" s="8">
        <v>0</v>
      </c>
      <c r="L5035" s="8">
        <v>11736</v>
      </c>
      <c r="M5035" s="15">
        <f t="shared" ref="M5035:M5098" si="304">IF(C5035&gt;0,L5035/C5035,0)</f>
        <v>110.71698113207547</v>
      </c>
      <c r="N5035" s="8">
        <v>33</v>
      </c>
      <c r="O5035" s="8">
        <v>13</v>
      </c>
      <c r="P5035" s="8">
        <v>3</v>
      </c>
      <c r="Q5035" s="8">
        <v>43864</v>
      </c>
      <c r="R5035" s="15">
        <f t="shared" si="302"/>
        <v>413.81132075471697</v>
      </c>
      <c r="S5035" s="5">
        <v>1</v>
      </c>
      <c r="T5035" s="5">
        <v>0</v>
      </c>
      <c r="U5035" s="5">
        <v>0</v>
      </c>
      <c r="V5035" s="5">
        <v>0</v>
      </c>
      <c r="W5035" s="5">
        <v>0</v>
      </c>
      <c r="X5035" s="5">
        <v>0</v>
      </c>
      <c r="Y5035" s="5">
        <v>0</v>
      </c>
      <c r="Z5035" s="5">
        <v>1</v>
      </c>
      <c r="AA5035" s="5">
        <v>0</v>
      </c>
      <c r="AB5035" s="5">
        <v>0</v>
      </c>
      <c r="AC5035" s="5">
        <v>1</v>
      </c>
      <c r="AD5035" s="5">
        <v>0</v>
      </c>
      <c r="AE5035" s="115">
        <v>21578</v>
      </c>
      <c r="AF5035" s="5">
        <v>1</v>
      </c>
    </row>
    <row r="5036" spans="1:32" x14ac:dyDescent="0.25">
      <c r="A5036" s="2">
        <v>2007</v>
      </c>
      <c r="B5036" s="1" t="s">
        <v>31</v>
      </c>
      <c r="C5036" s="8">
        <v>64</v>
      </c>
      <c r="D5036" s="8">
        <v>3874</v>
      </c>
      <c r="E5036" s="8">
        <f t="shared" si="303"/>
        <v>5044.270833333333</v>
      </c>
      <c r="F5036" s="8">
        <v>3387</v>
      </c>
      <c r="G5036" s="8">
        <v>0</v>
      </c>
      <c r="H5036" s="8">
        <v>0</v>
      </c>
      <c r="I5036" s="15">
        <v>0</v>
      </c>
      <c r="J5036" s="8">
        <v>0</v>
      </c>
      <c r="K5036" s="8">
        <v>0</v>
      </c>
      <c r="L5036" s="8">
        <v>11810</v>
      </c>
      <c r="M5036" s="15">
        <f t="shared" si="304"/>
        <v>184.53125</v>
      </c>
      <c r="N5036" s="8">
        <v>27</v>
      </c>
      <c r="O5036" s="8">
        <v>10</v>
      </c>
      <c r="P5036" s="8">
        <v>2</v>
      </c>
      <c r="Q5036" s="8">
        <v>48024</v>
      </c>
      <c r="R5036" s="15">
        <f t="shared" si="302"/>
        <v>750.375</v>
      </c>
      <c r="S5036" s="5">
        <v>1</v>
      </c>
      <c r="T5036" s="5">
        <v>1</v>
      </c>
      <c r="U5036" s="5">
        <v>1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0</v>
      </c>
      <c r="AD5036" s="5">
        <v>0</v>
      </c>
      <c r="AE5036" s="115">
        <v>28838</v>
      </c>
      <c r="AF5036" s="5">
        <v>0</v>
      </c>
    </row>
    <row r="5037" spans="1:32" x14ac:dyDescent="0.25">
      <c r="A5037" s="2">
        <v>2007</v>
      </c>
      <c r="B5037" s="1" t="s">
        <v>29</v>
      </c>
      <c r="C5037" s="15">
        <v>65</v>
      </c>
      <c r="D5037" s="15">
        <v>2656</v>
      </c>
      <c r="E5037" s="15">
        <f t="shared" si="303"/>
        <v>3405.1282051282051</v>
      </c>
      <c r="F5037" s="15">
        <v>3035</v>
      </c>
      <c r="G5037" s="15">
        <v>516</v>
      </c>
      <c r="H5037" s="15">
        <v>201</v>
      </c>
      <c r="I5037" s="15">
        <v>39</v>
      </c>
      <c r="J5037" s="15">
        <v>0</v>
      </c>
      <c r="K5037" s="15">
        <v>0</v>
      </c>
      <c r="L5037" s="15">
        <v>3740</v>
      </c>
      <c r="M5037" s="15">
        <f t="shared" si="304"/>
        <v>57.53846153846154</v>
      </c>
      <c r="N5037" s="15">
        <v>16</v>
      </c>
      <c r="O5037" s="15">
        <v>3</v>
      </c>
      <c r="P5037" s="15">
        <v>1</v>
      </c>
      <c r="Q5037" s="15">
        <v>9261</v>
      </c>
      <c r="R5037" s="15">
        <f t="shared" si="302"/>
        <v>142.47692307692307</v>
      </c>
      <c r="S5037" s="5">
        <v>1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1</v>
      </c>
      <c r="AA5037" s="5">
        <v>1</v>
      </c>
      <c r="AB5037" s="5">
        <v>0</v>
      </c>
      <c r="AC5037" s="5">
        <v>1</v>
      </c>
      <c r="AD5037" s="5">
        <v>0</v>
      </c>
      <c r="AE5037" s="115">
        <v>16482</v>
      </c>
      <c r="AF5037" s="5">
        <v>0</v>
      </c>
    </row>
    <row r="5038" spans="1:32" x14ac:dyDescent="0.25">
      <c r="A5038" s="2">
        <v>2007</v>
      </c>
      <c r="B5038" s="1" t="s">
        <v>31</v>
      </c>
      <c r="C5038" s="15">
        <v>143</v>
      </c>
      <c r="D5038" s="15">
        <v>8618</v>
      </c>
      <c r="E5038" s="15">
        <f t="shared" si="303"/>
        <v>5022.1445221445219</v>
      </c>
      <c r="F5038" s="15">
        <v>3903</v>
      </c>
      <c r="G5038" s="15">
        <v>1963</v>
      </c>
      <c r="H5038" s="15">
        <v>600</v>
      </c>
      <c r="I5038" s="15">
        <v>280</v>
      </c>
      <c r="J5038" s="15">
        <v>0</v>
      </c>
      <c r="K5038" s="15">
        <v>0</v>
      </c>
      <c r="L5038" s="15">
        <v>2862</v>
      </c>
      <c r="M5038" s="15">
        <f t="shared" si="304"/>
        <v>20.013986013986013</v>
      </c>
      <c r="N5038" s="15">
        <v>24</v>
      </c>
      <c r="O5038" s="15">
        <v>5</v>
      </c>
      <c r="P5038" s="15">
        <v>1</v>
      </c>
      <c r="Q5038" s="15">
        <v>63100</v>
      </c>
      <c r="R5038" s="15">
        <f t="shared" si="302"/>
        <v>441.25874125874128</v>
      </c>
      <c r="S5038" s="5">
        <v>1</v>
      </c>
      <c r="T5038" s="5">
        <v>0</v>
      </c>
      <c r="U5038" s="5">
        <v>1</v>
      </c>
      <c r="V5038" s="5">
        <v>0</v>
      </c>
      <c r="W5038" s="5">
        <v>0</v>
      </c>
      <c r="X5038" s="5">
        <v>0</v>
      </c>
      <c r="Y5038" s="5">
        <v>0</v>
      </c>
      <c r="Z5038" s="5">
        <v>1</v>
      </c>
      <c r="AA5038" s="5">
        <v>1</v>
      </c>
      <c r="AB5038" s="5">
        <v>0</v>
      </c>
      <c r="AC5038" s="5">
        <v>1</v>
      </c>
      <c r="AD5038" s="5">
        <v>0</v>
      </c>
      <c r="AE5038" s="115">
        <v>29247</v>
      </c>
      <c r="AF5038" s="5">
        <v>1</v>
      </c>
    </row>
    <row r="5039" spans="1:32" x14ac:dyDescent="0.25">
      <c r="A5039" s="2">
        <v>2007</v>
      </c>
      <c r="B5039" s="1" t="s">
        <v>29</v>
      </c>
      <c r="C5039" s="15">
        <v>299</v>
      </c>
      <c r="D5039" s="15">
        <v>20135</v>
      </c>
      <c r="E5039" s="15">
        <f t="shared" si="303"/>
        <v>5611.7614269788182</v>
      </c>
      <c r="F5039" s="15">
        <v>0</v>
      </c>
      <c r="G5039" s="15">
        <v>1240</v>
      </c>
      <c r="H5039" s="15">
        <v>537</v>
      </c>
      <c r="I5039" s="15">
        <v>0</v>
      </c>
      <c r="J5039" s="15">
        <v>0</v>
      </c>
      <c r="K5039" s="15">
        <v>0</v>
      </c>
      <c r="L5039" s="15">
        <v>23767</v>
      </c>
      <c r="M5039" s="15">
        <f t="shared" si="304"/>
        <v>79.488294314381264</v>
      </c>
      <c r="N5039" s="15">
        <v>48</v>
      </c>
      <c r="O5039" s="15">
        <v>46</v>
      </c>
      <c r="P5039" s="15">
        <v>0</v>
      </c>
      <c r="Q5039" s="15">
        <v>517290</v>
      </c>
      <c r="R5039" s="15">
        <f t="shared" si="302"/>
        <v>1730.0668896321069</v>
      </c>
      <c r="S5039" s="5">
        <v>1</v>
      </c>
      <c r="T5039" s="5">
        <v>1</v>
      </c>
      <c r="U5039" s="5">
        <v>1</v>
      </c>
      <c r="V5039" s="5">
        <v>0</v>
      </c>
      <c r="W5039" s="5">
        <v>0</v>
      </c>
      <c r="X5039" s="5">
        <v>0</v>
      </c>
      <c r="Y5039" s="5">
        <v>0</v>
      </c>
      <c r="Z5039" s="5">
        <v>1</v>
      </c>
      <c r="AA5039" s="5">
        <v>0</v>
      </c>
      <c r="AB5039" s="5">
        <v>0</v>
      </c>
      <c r="AC5039" s="5">
        <v>1</v>
      </c>
      <c r="AD5039" s="5">
        <v>0</v>
      </c>
      <c r="AE5039" s="115">
        <v>158984</v>
      </c>
      <c r="AF5039" s="5">
        <v>1</v>
      </c>
    </row>
    <row r="5040" spans="1:32" x14ac:dyDescent="0.25">
      <c r="A5040" s="2">
        <v>2007</v>
      </c>
      <c r="B5040" s="1" t="s">
        <v>30</v>
      </c>
      <c r="C5040" s="15">
        <v>98</v>
      </c>
      <c r="D5040" s="15">
        <v>7169</v>
      </c>
      <c r="E5040" s="15">
        <f t="shared" si="303"/>
        <v>6096.0884353741494</v>
      </c>
      <c r="F5040" s="15">
        <v>4421</v>
      </c>
      <c r="G5040" s="15">
        <v>1000</v>
      </c>
      <c r="H5040" s="15">
        <v>456</v>
      </c>
      <c r="I5040" s="15">
        <v>27</v>
      </c>
      <c r="J5040" s="15">
        <v>0</v>
      </c>
      <c r="K5040" s="15">
        <v>0</v>
      </c>
      <c r="L5040" s="15">
        <v>8280</v>
      </c>
      <c r="M5040" s="15">
        <f t="shared" si="304"/>
        <v>84.489795918367349</v>
      </c>
      <c r="N5040" s="15">
        <v>23</v>
      </c>
      <c r="O5040" s="15">
        <v>8</v>
      </c>
      <c r="P5040" s="15">
        <v>3</v>
      </c>
      <c r="Q5040" s="15">
        <v>41727</v>
      </c>
      <c r="R5040" s="15">
        <f t="shared" si="302"/>
        <v>425.78571428571428</v>
      </c>
      <c r="S5040" s="5">
        <v>1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1</v>
      </c>
      <c r="AA5040" s="5">
        <v>1</v>
      </c>
      <c r="AB5040" s="5">
        <v>0</v>
      </c>
      <c r="AC5040" s="5">
        <v>1</v>
      </c>
      <c r="AD5040" s="5">
        <v>0</v>
      </c>
      <c r="AE5040" s="115">
        <v>14234</v>
      </c>
      <c r="AF5040" s="5">
        <v>1</v>
      </c>
    </row>
    <row r="5041" spans="1:32" x14ac:dyDescent="0.25">
      <c r="A5041" s="2">
        <v>2007</v>
      </c>
      <c r="B5041" s="1" t="s">
        <v>29</v>
      </c>
      <c r="C5041" s="15">
        <v>59</v>
      </c>
      <c r="D5041" s="15">
        <v>2878</v>
      </c>
      <c r="E5041" s="15">
        <f t="shared" si="303"/>
        <v>4064.9717514124295</v>
      </c>
      <c r="F5041" s="15">
        <v>2972</v>
      </c>
      <c r="G5041" s="15">
        <v>392</v>
      </c>
      <c r="H5041" s="15">
        <v>184</v>
      </c>
      <c r="I5041" s="15">
        <v>0</v>
      </c>
      <c r="J5041" s="15">
        <v>0</v>
      </c>
      <c r="K5041" s="15">
        <v>0</v>
      </c>
      <c r="L5041" s="15">
        <v>4437</v>
      </c>
      <c r="M5041" s="15">
        <f t="shared" si="304"/>
        <v>75.20338983050847</v>
      </c>
      <c r="N5041" s="15">
        <v>12</v>
      </c>
      <c r="O5041" s="15">
        <v>5</v>
      </c>
      <c r="P5041" s="15">
        <v>2</v>
      </c>
      <c r="Q5041" s="15">
        <v>21884</v>
      </c>
      <c r="R5041" s="15">
        <f t="shared" si="302"/>
        <v>370.91525423728814</v>
      </c>
      <c r="S5041" s="5">
        <v>1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1</v>
      </c>
      <c r="AA5041" s="5">
        <v>0</v>
      </c>
      <c r="AB5041" s="5">
        <v>0</v>
      </c>
      <c r="AC5041" s="5">
        <v>1</v>
      </c>
      <c r="AD5041" s="5">
        <v>0</v>
      </c>
      <c r="AE5041" s="115">
        <v>8925</v>
      </c>
      <c r="AF5041" s="5">
        <v>1</v>
      </c>
    </row>
    <row r="5042" spans="1:32" x14ac:dyDescent="0.25">
      <c r="A5042" s="2">
        <v>2007</v>
      </c>
      <c r="B5042" s="1" t="s">
        <v>31</v>
      </c>
      <c r="C5042" s="15">
        <v>64</v>
      </c>
      <c r="D5042" s="15">
        <v>2274</v>
      </c>
      <c r="E5042" s="15">
        <f t="shared" si="303"/>
        <v>2960.9375</v>
      </c>
      <c r="F5042" s="15">
        <v>0</v>
      </c>
      <c r="G5042" s="15">
        <v>215</v>
      </c>
      <c r="H5042" s="15">
        <v>60</v>
      </c>
      <c r="I5042" s="15">
        <v>0</v>
      </c>
      <c r="J5042" s="15">
        <v>0</v>
      </c>
      <c r="K5042" s="15">
        <v>0</v>
      </c>
      <c r="L5042" s="15">
        <v>3582</v>
      </c>
      <c r="M5042" s="15">
        <f t="shared" si="304"/>
        <v>55.96875</v>
      </c>
      <c r="N5042" s="15">
        <v>14</v>
      </c>
      <c r="O5042" s="15">
        <v>3</v>
      </c>
      <c r="P5042" s="15">
        <v>1</v>
      </c>
      <c r="Q5042" s="15">
        <v>14257</v>
      </c>
      <c r="R5042" s="15">
        <f t="shared" si="302"/>
        <v>222.765625</v>
      </c>
      <c r="S5042" s="5">
        <v>1</v>
      </c>
      <c r="T5042" s="5">
        <v>0</v>
      </c>
      <c r="U5042" s="5">
        <v>0</v>
      </c>
      <c r="V5042" s="5">
        <v>0</v>
      </c>
      <c r="W5042" s="5">
        <v>0</v>
      </c>
      <c r="X5042" s="5">
        <v>0</v>
      </c>
      <c r="Y5042" s="5">
        <v>0</v>
      </c>
      <c r="Z5042" s="5">
        <v>1</v>
      </c>
      <c r="AA5042" s="5">
        <v>0</v>
      </c>
      <c r="AB5042" s="5">
        <v>0</v>
      </c>
      <c r="AC5042" s="5">
        <v>1</v>
      </c>
      <c r="AD5042" s="5">
        <v>0</v>
      </c>
      <c r="AE5042" s="115">
        <v>4417</v>
      </c>
      <c r="AF5042" s="5">
        <v>1</v>
      </c>
    </row>
    <row r="5043" spans="1:32" x14ac:dyDescent="0.25">
      <c r="A5043" s="2">
        <v>2007</v>
      </c>
      <c r="B5043" s="1" t="s">
        <v>29</v>
      </c>
      <c r="C5043" s="15">
        <v>33</v>
      </c>
      <c r="D5043" s="15">
        <v>1652</v>
      </c>
      <c r="E5043" s="15">
        <f t="shared" si="303"/>
        <v>4171.7171717171723</v>
      </c>
      <c r="F5043" s="15">
        <v>2268</v>
      </c>
      <c r="G5043" s="15">
        <v>0</v>
      </c>
      <c r="H5043" s="15">
        <v>0</v>
      </c>
      <c r="I5043" s="15">
        <v>0</v>
      </c>
      <c r="J5043" s="15">
        <v>0</v>
      </c>
      <c r="K5043" s="15">
        <v>0</v>
      </c>
      <c r="L5043" s="15">
        <v>3045</v>
      </c>
      <c r="M5043" s="15">
        <f t="shared" si="304"/>
        <v>92.272727272727266</v>
      </c>
      <c r="N5043" s="15">
        <v>9</v>
      </c>
      <c r="O5043" s="15">
        <v>2</v>
      </c>
      <c r="P5043" s="15">
        <v>0</v>
      </c>
      <c r="Q5043" s="15">
        <v>17543</v>
      </c>
      <c r="R5043" s="15">
        <f t="shared" si="302"/>
        <v>531.60606060606062</v>
      </c>
      <c r="S5043" s="5">
        <v>1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0</v>
      </c>
      <c r="AC5043" s="5">
        <v>0</v>
      </c>
      <c r="AD5043" s="5">
        <v>0</v>
      </c>
      <c r="AE5043" s="115">
        <v>5848</v>
      </c>
      <c r="AF5043" s="5">
        <v>0</v>
      </c>
    </row>
    <row r="5044" spans="1:32" x14ac:dyDescent="0.25">
      <c r="A5044" s="2">
        <v>2007</v>
      </c>
      <c r="B5044" s="1" t="s">
        <v>30</v>
      </c>
      <c r="C5044" s="8">
        <v>108</v>
      </c>
      <c r="D5044" s="8">
        <v>5242</v>
      </c>
      <c r="E5044" s="8">
        <f t="shared" si="303"/>
        <v>4044.7530864197529</v>
      </c>
      <c r="F5044" s="8">
        <v>5349</v>
      </c>
      <c r="G5044" s="15">
        <v>1237</v>
      </c>
      <c r="H5044" s="15">
        <v>340</v>
      </c>
      <c r="I5044" s="15">
        <v>265</v>
      </c>
      <c r="J5044" s="15">
        <v>0</v>
      </c>
      <c r="K5044" s="15">
        <v>0</v>
      </c>
      <c r="L5044" s="15">
        <v>6148</v>
      </c>
      <c r="M5044" s="15">
        <f t="shared" si="304"/>
        <v>56.925925925925924</v>
      </c>
      <c r="N5044" s="15">
        <v>21</v>
      </c>
      <c r="O5044" s="15">
        <v>7</v>
      </c>
      <c r="P5044" s="15">
        <v>1</v>
      </c>
      <c r="Q5044" s="15">
        <v>39513</v>
      </c>
      <c r="R5044" s="15">
        <f t="shared" si="302"/>
        <v>365.86111111111109</v>
      </c>
      <c r="S5044" s="5">
        <v>1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1</v>
      </c>
      <c r="AA5044" s="5">
        <v>1</v>
      </c>
      <c r="AB5044" s="5">
        <v>0</v>
      </c>
      <c r="AC5044" s="5">
        <v>1</v>
      </c>
      <c r="AD5044" s="5">
        <v>0</v>
      </c>
      <c r="AE5044" s="115">
        <v>18611</v>
      </c>
      <c r="AF5044" s="5">
        <v>1</v>
      </c>
    </row>
    <row r="5045" spans="1:32" x14ac:dyDescent="0.25">
      <c r="A5045" s="2">
        <v>2007</v>
      </c>
      <c r="B5045" s="1" t="s">
        <v>30</v>
      </c>
      <c r="C5045" s="8">
        <v>62</v>
      </c>
      <c r="D5045" s="8">
        <v>2487</v>
      </c>
      <c r="E5045" s="8">
        <f t="shared" si="303"/>
        <v>3342.7419354838707</v>
      </c>
      <c r="F5045" s="8">
        <v>2862</v>
      </c>
      <c r="G5045" s="15">
        <v>737</v>
      </c>
      <c r="H5045" s="15">
        <v>220</v>
      </c>
      <c r="I5045" s="15">
        <v>0</v>
      </c>
      <c r="J5045" s="15">
        <v>0</v>
      </c>
      <c r="K5045" s="15">
        <v>0</v>
      </c>
      <c r="L5045" s="15">
        <v>3477</v>
      </c>
      <c r="M5045" s="15">
        <f t="shared" si="304"/>
        <v>56.08064516129032</v>
      </c>
      <c r="N5045" s="15">
        <v>7</v>
      </c>
      <c r="O5045" s="15">
        <v>3</v>
      </c>
      <c r="P5045" s="15">
        <v>2</v>
      </c>
      <c r="Q5045" s="15">
        <v>24464</v>
      </c>
      <c r="R5045" s="15">
        <f t="shared" si="302"/>
        <v>394.58064516129031</v>
      </c>
      <c r="S5045" s="5">
        <v>1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1</v>
      </c>
      <c r="AA5045" s="5">
        <v>0</v>
      </c>
      <c r="AB5045" s="5">
        <v>0</v>
      </c>
      <c r="AC5045" s="5">
        <v>1</v>
      </c>
      <c r="AD5045" s="5">
        <v>0</v>
      </c>
      <c r="AE5045" s="115">
        <v>9549</v>
      </c>
      <c r="AF5045" s="5">
        <v>1</v>
      </c>
    </row>
    <row r="5046" spans="1:32" x14ac:dyDescent="0.25">
      <c r="A5046" s="2">
        <v>2007</v>
      </c>
      <c r="B5046" s="1" t="s">
        <v>30</v>
      </c>
      <c r="C5046" s="8">
        <v>184</v>
      </c>
      <c r="D5046" s="8">
        <v>10682</v>
      </c>
      <c r="E5046" s="8">
        <f t="shared" si="303"/>
        <v>4837.8623188405791</v>
      </c>
      <c r="F5046" s="8">
        <v>3856</v>
      </c>
      <c r="G5046" s="15">
        <v>1780</v>
      </c>
      <c r="H5046" s="15">
        <v>443</v>
      </c>
      <c r="I5046" s="15">
        <v>5515</v>
      </c>
      <c r="J5046" s="15">
        <v>0</v>
      </c>
      <c r="K5046" s="15">
        <v>0</v>
      </c>
      <c r="L5046" s="15">
        <v>19472</v>
      </c>
      <c r="M5046" s="15">
        <f t="shared" si="304"/>
        <v>105.82608695652173</v>
      </c>
      <c r="N5046" s="15">
        <v>54</v>
      </c>
      <c r="O5046" s="15">
        <v>25</v>
      </c>
      <c r="P5046" s="15">
        <v>4</v>
      </c>
      <c r="Q5046" s="15">
        <v>59399</v>
      </c>
      <c r="R5046" s="15">
        <f t="shared" si="302"/>
        <v>322.82065217391306</v>
      </c>
      <c r="S5046" s="5">
        <v>1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1</v>
      </c>
      <c r="AA5046" s="5">
        <v>1</v>
      </c>
      <c r="AB5046" s="5">
        <v>0</v>
      </c>
      <c r="AC5046" s="5">
        <v>1</v>
      </c>
      <c r="AD5046" s="5">
        <v>0</v>
      </c>
      <c r="AE5046" s="115">
        <v>58780</v>
      </c>
      <c r="AF5046" s="5">
        <v>1</v>
      </c>
    </row>
    <row r="5047" spans="1:32" x14ac:dyDescent="0.25">
      <c r="A5047" s="2">
        <v>2007</v>
      </c>
      <c r="B5047" s="1" t="s">
        <v>30</v>
      </c>
      <c r="C5047" s="8">
        <v>31</v>
      </c>
      <c r="D5047" s="8">
        <v>743</v>
      </c>
      <c r="E5047" s="8">
        <f t="shared" si="303"/>
        <v>1997.3118279569892</v>
      </c>
      <c r="F5047" s="8">
        <v>2893</v>
      </c>
      <c r="G5047" s="15">
        <v>394</v>
      </c>
      <c r="H5047" s="15">
        <v>171</v>
      </c>
      <c r="I5047" s="15">
        <v>0</v>
      </c>
      <c r="J5047" s="15">
        <v>0</v>
      </c>
      <c r="K5047" s="15">
        <v>0</v>
      </c>
      <c r="L5047" s="15">
        <v>2359</v>
      </c>
      <c r="M5047" s="15">
        <f t="shared" si="304"/>
        <v>76.096774193548384</v>
      </c>
      <c r="N5047" s="15">
        <v>8</v>
      </c>
      <c r="O5047" s="15">
        <v>3</v>
      </c>
      <c r="P5047" s="15">
        <v>1</v>
      </c>
      <c r="Q5047" s="15">
        <v>8170</v>
      </c>
      <c r="R5047" s="15">
        <f t="shared" si="302"/>
        <v>263.54838709677421</v>
      </c>
      <c r="S5047" s="5">
        <v>1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1</v>
      </c>
      <c r="AA5047" s="5">
        <v>0</v>
      </c>
      <c r="AB5047" s="5">
        <v>0</v>
      </c>
      <c r="AC5047" s="5">
        <v>1</v>
      </c>
      <c r="AD5047" s="5">
        <v>0</v>
      </c>
      <c r="AE5047" s="115">
        <v>2983</v>
      </c>
      <c r="AF5047" s="5">
        <v>0</v>
      </c>
    </row>
    <row r="5048" spans="1:32" x14ac:dyDescent="0.25">
      <c r="A5048" s="2">
        <v>2007</v>
      </c>
      <c r="B5048" s="1" t="s">
        <v>30</v>
      </c>
      <c r="C5048" s="8">
        <v>106</v>
      </c>
      <c r="D5048" s="8">
        <v>2892</v>
      </c>
      <c r="E5048" s="8">
        <f t="shared" si="303"/>
        <v>2273.5849056603774</v>
      </c>
      <c r="F5048" s="8">
        <v>3680</v>
      </c>
      <c r="G5048" s="15">
        <v>1444</v>
      </c>
      <c r="H5048" s="15">
        <v>468</v>
      </c>
      <c r="I5048" s="15">
        <v>99</v>
      </c>
      <c r="J5048" s="15">
        <v>0</v>
      </c>
      <c r="K5048" s="15">
        <v>0</v>
      </c>
      <c r="L5048" s="15">
        <v>11403</v>
      </c>
      <c r="M5048" s="15">
        <f t="shared" si="304"/>
        <v>107.5754716981132</v>
      </c>
      <c r="N5048" s="15">
        <v>27</v>
      </c>
      <c r="O5048" s="15">
        <v>11</v>
      </c>
      <c r="P5048" s="15">
        <v>1</v>
      </c>
      <c r="Q5048" s="15">
        <v>43547</v>
      </c>
      <c r="R5048" s="15">
        <f t="shared" si="302"/>
        <v>410.82075471698113</v>
      </c>
      <c r="S5048" s="5">
        <v>1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1</v>
      </c>
      <c r="AA5048" s="5">
        <v>1</v>
      </c>
      <c r="AB5048" s="5">
        <v>0</v>
      </c>
      <c r="AC5048" s="5">
        <v>1</v>
      </c>
      <c r="AD5048" s="5">
        <v>0</v>
      </c>
      <c r="AE5048" s="115">
        <v>13855</v>
      </c>
      <c r="AF5048" s="5">
        <v>1</v>
      </c>
    </row>
    <row r="5049" spans="1:32" x14ac:dyDescent="0.25">
      <c r="A5049" s="2">
        <v>2007</v>
      </c>
      <c r="B5049" s="1" t="s">
        <v>30</v>
      </c>
      <c r="C5049" s="8">
        <v>86</v>
      </c>
      <c r="D5049" s="8">
        <v>4911</v>
      </c>
      <c r="E5049" s="8">
        <f t="shared" si="303"/>
        <v>4758.7209302325582</v>
      </c>
      <c r="F5049" s="8">
        <v>2378</v>
      </c>
      <c r="G5049" s="15">
        <v>906</v>
      </c>
      <c r="H5049" s="15">
        <v>320</v>
      </c>
      <c r="I5049" s="15">
        <v>0</v>
      </c>
      <c r="J5049" s="15">
        <v>0</v>
      </c>
      <c r="K5049" s="15">
        <v>0</v>
      </c>
      <c r="L5049" s="15">
        <v>5004</v>
      </c>
      <c r="M5049" s="15">
        <f t="shared" si="304"/>
        <v>58.186046511627907</v>
      </c>
      <c r="N5049" s="15">
        <v>19</v>
      </c>
      <c r="O5049" s="15">
        <v>7</v>
      </c>
      <c r="P5049" s="15">
        <v>2</v>
      </c>
      <c r="Q5049" s="15">
        <v>18114</v>
      </c>
      <c r="R5049" s="15">
        <f t="shared" si="302"/>
        <v>210.62790697674419</v>
      </c>
      <c r="S5049" s="5">
        <v>1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1</v>
      </c>
      <c r="AA5049" s="5">
        <v>0</v>
      </c>
      <c r="AB5049" s="5">
        <v>0</v>
      </c>
      <c r="AC5049" s="5">
        <v>1</v>
      </c>
      <c r="AD5049" s="5">
        <v>0</v>
      </c>
      <c r="AE5049" s="115">
        <v>14870</v>
      </c>
      <c r="AF5049" s="5">
        <v>1</v>
      </c>
    </row>
    <row r="5050" spans="1:32" x14ac:dyDescent="0.25">
      <c r="A5050" s="2">
        <v>2007</v>
      </c>
      <c r="B5050" s="1" t="s">
        <v>30</v>
      </c>
      <c r="C5050" s="8">
        <v>18</v>
      </c>
      <c r="D5050" s="8">
        <v>851</v>
      </c>
      <c r="E5050" s="8">
        <f t="shared" si="303"/>
        <v>3939.8148148148152</v>
      </c>
      <c r="F5050" s="8">
        <v>2670</v>
      </c>
      <c r="G5050" s="15">
        <v>131</v>
      </c>
      <c r="H5050" s="15">
        <v>131</v>
      </c>
      <c r="I5050" s="15">
        <v>0</v>
      </c>
      <c r="J5050" s="15">
        <v>0</v>
      </c>
      <c r="K5050" s="15">
        <v>0</v>
      </c>
      <c r="L5050" s="15">
        <v>82</v>
      </c>
      <c r="M5050" s="15">
        <f t="shared" si="304"/>
        <v>4.5555555555555554</v>
      </c>
      <c r="N5050" s="15">
        <v>1</v>
      </c>
      <c r="O5050" s="15">
        <v>0</v>
      </c>
      <c r="P5050" s="15">
        <v>0</v>
      </c>
      <c r="Q5050" s="15">
        <v>6973</v>
      </c>
      <c r="R5050" s="15">
        <f t="shared" si="302"/>
        <v>387.38888888888891</v>
      </c>
      <c r="S5050" s="5">
        <v>1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1</v>
      </c>
      <c r="AD5050" s="5">
        <v>0</v>
      </c>
      <c r="AE5050" s="115">
        <v>1504</v>
      </c>
      <c r="AF5050" s="5">
        <v>1</v>
      </c>
    </row>
    <row r="5051" spans="1:32" x14ac:dyDescent="0.25">
      <c r="A5051" s="2">
        <v>2007</v>
      </c>
      <c r="B5051" s="1" t="s">
        <v>30</v>
      </c>
      <c r="C5051" s="8">
        <v>91</v>
      </c>
      <c r="D5051" s="8">
        <v>3256</v>
      </c>
      <c r="E5051" s="8">
        <f t="shared" si="303"/>
        <v>2981.6849816849822</v>
      </c>
      <c r="F5051" s="8">
        <v>3809</v>
      </c>
      <c r="G5051" s="15">
        <v>479</v>
      </c>
      <c r="H5051" s="15">
        <v>233</v>
      </c>
      <c r="I5051" s="15">
        <v>119</v>
      </c>
      <c r="J5051" s="15">
        <v>0</v>
      </c>
      <c r="K5051" s="15">
        <v>0</v>
      </c>
      <c r="L5051" s="15">
        <v>4624</v>
      </c>
      <c r="M5051" s="15">
        <f t="shared" si="304"/>
        <v>50.81318681318681</v>
      </c>
      <c r="N5051" s="15">
        <v>15</v>
      </c>
      <c r="O5051" s="15">
        <v>5</v>
      </c>
      <c r="P5051" s="15">
        <v>1</v>
      </c>
      <c r="Q5051" s="15">
        <v>25739</v>
      </c>
      <c r="R5051" s="15">
        <f t="shared" si="302"/>
        <v>282.84615384615387</v>
      </c>
      <c r="S5051" s="5">
        <v>1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1</v>
      </c>
      <c r="AA5051" s="5">
        <v>1</v>
      </c>
      <c r="AB5051" s="5">
        <v>0</v>
      </c>
      <c r="AC5051" s="5">
        <v>1</v>
      </c>
      <c r="AD5051" s="5">
        <v>0</v>
      </c>
      <c r="AE5051" s="115">
        <v>11107</v>
      </c>
      <c r="AF5051" s="5">
        <v>1</v>
      </c>
    </row>
    <row r="5052" spans="1:32" x14ac:dyDescent="0.25">
      <c r="A5052" s="2">
        <v>2007</v>
      </c>
      <c r="B5052" s="1" t="s">
        <v>30</v>
      </c>
      <c r="C5052" s="8">
        <v>106</v>
      </c>
      <c r="D5052" s="8">
        <v>5462</v>
      </c>
      <c r="E5052" s="8">
        <f t="shared" si="303"/>
        <v>4294.0251572327043</v>
      </c>
      <c r="F5052" s="8">
        <v>3796</v>
      </c>
      <c r="G5052" s="15">
        <v>918</v>
      </c>
      <c r="H5052" s="15">
        <v>300</v>
      </c>
      <c r="I5052" s="15">
        <v>59</v>
      </c>
      <c r="J5052" s="15">
        <v>0</v>
      </c>
      <c r="K5052" s="15">
        <v>0</v>
      </c>
      <c r="L5052" s="15">
        <v>6371</v>
      </c>
      <c r="M5052" s="15">
        <f t="shared" si="304"/>
        <v>60.10377358490566</v>
      </c>
      <c r="N5052" s="15">
        <v>25</v>
      </c>
      <c r="O5052" s="15">
        <v>5</v>
      </c>
      <c r="P5052" s="15">
        <v>1</v>
      </c>
      <c r="Q5052" s="15">
        <v>30512</v>
      </c>
      <c r="R5052" s="15">
        <f t="shared" si="302"/>
        <v>287.84905660377359</v>
      </c>
      <c r="S5052" s="5">
        <v>1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1</v>
      </c>
      <c r="AA5052" s="5">
        <v>1</v>
      </c>
      <c r="AB5052" s="5">
        <v>0</v>
      </c>
      <c r="AC5052" s="5">
        <v>1</v>
      </c>
      <c r="AD5052" s="5">
        <v>0</v>
      </c>
      <c r="AE5052" s="115">
        <v>14944</v>
      </c>
      <c r="AF5052" s="5">
        <v>1</v>
      </c>
    </row>
    <row r="5053" spans="1:32" x14ac:dyDescent="0.25">
      <c r="A5053" s="2">
        <v>2007</v>
      </c>
      <c r="B5053" s="1" t="s">
        <v>30</v>
      </c>
      <c r="C5053" s="8">
        <v>170</v>
      </c>
      <c r="D5053" s="8">
        <v>8364</v>
      </c>
      <c r="E5053" s="8">
        <f t="shared" si="303"/>
        <v>4100</v>
      </c>
      <c r="F5053" s="8">
        <v>5626</v>
      </c>
      <c r="G5053" s="15">
        <v>1486</v>
      </c>
      <c r="H5053" s="15">
        <v>490</v>
      </c>
      <c r="I5053" s="15">
        <v>416</v>
      </c>
      <c r="J5053" s="15">
        <v>0</v>
      </c>
      <c r="K5053" s="15">
        <v>0</v>
      </c>
      <c r="L5053" s="15">
        <v>10375</v>
      </c>
      <c r="M5053" s="15">
        <f t="shared" si="304"/>
        <v>61.029411764705884</v>
      </c>
      <c r="N5053" s="15">
        <v>24</v>
      </c>
      <c r="O5053" s="15">
        <v>5</v>
      </c>
      <c r="P5053" s="15">
        <v>4</v>
      </c>
      <c r="Q5053" s="15">
        <v>48488</v>
      </c>
      <c r="R5053" s="15">
        <f t="shared" si="302"/>
        <v>285.22352941176473</v>
      </c>
      <c r="S5053" s="5">
        <v>1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1</v>
      </c>
      <c r="AA5053" s="5">
        <v>1</v>
      </c>
      <c r="AB5053" s="5">
        <v>0</v>
      </c>
      <c r="AC5053" s="5">
        <v>1</v>
      </c>
      <c r="AD5053" s="5">
        <v>0</v>
      </c>
      <c r="AE5053" s="115">
        <v>22994</v>
      </c>
      <c r="AF5053" s="5">
        <v>1</v>
      </c>
    </row>
    <row r="5054" spans="1:32" x14ac:dyDescent="0.25">
      <c r="A5054" s="2">
        <v>2007</v>
      </c>
      <c r="B5054" s="1" t="s">
        <v>30</v>
      </c>
      <c r="C5054" s="8">
        <v>143</v>
      </c>
      <c r="D5054" s="8">
        <v>6789</v>
      </c>
      <c r="E5054" s="8">
        <f t="shared" si="303"/>
        <v>3956.2937062937058</v>
      </c>
      <c r="F5054" s="8">
        <v>4280</v>
      </c>
      <c r="G5054" s="15">
        <v>1326</v>
      </c>
      <c r="H5054" s="15">
        <v>477</v>
      </c>
      <c r="I5054" s="15">
        <v>177</v>
      </c>
      <c r="J5054" s="15">
        <v>0</v>
      </c>
      <c r="K5054" s="15">
        <v>0</v>
      </c>
      <c r="L5054" s="15">
        <v>11139</v>
      </c>
      <c r="M5054" s="15">
        <f t="shared" si="304"/>
        <v>77.895104895104893</v>
      </c>
      <c r="N5054" s="15">
        <v>25</v>
      </c>
      <c r="O5054" s="15">
        <v>6</v>
      </c>
      <c r="P5054" s="15">
        <v>2</v>
      </c>
      <c r="Q5054" s="15">
        <v>42058</v>
      </c>
      <c r="R5054" s="15">
        <f t="shared" si="302"/>
        <v>294.11188811188811</v>
      </c>
      <c r="S5054" s="5">
        <v>1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1</v>
      </c>
      <c r="AA5054" s="5">
        <v>1</v>
      </c>
      <c r="AB5054" s="5">
        <v>0</v>
      </c>
      <c r="AC5054" s="5">
        <v>1</v>
      </c>
      <c r="AD5054" s="5">
        <v>0</v>
      </c>
      <c r="AE5054" s="115">
        <v>22672</v>
      </c>
      <c r="AF5054" s="5">
        <v>1</v>
      </c>
    </row>
    <row r="5055" spans="1:32" x14ac:dyDescent="0.25">
      <c r="A5055" s="2">
        <v>2007</v>
      </c>
      <c r="B5055" s="1" t="s">
        <v>30</v>
      </c>
      <c r="C5055" s="8">
        <v>163</v>
      </c>
      <c r="D5055" s="8">
        <v>7621</v>
      </c>
      <c r="E5055" s="8">
        <f t="shared" si="303"/>
        <v>3896.2167689161556</v>
      </c>
      <c r="F5055" s="8">
        <v>3955</v>
      </c>
      <c r="G5055" s="15">
        <v>1562</v>
      </c>
      <c r="H5055" s="15">
        <v>488</v>
      </c>
      <c r="I5055" s="15">
        <v>0</v>
      </c>
      <c r="J5055" s="15">
        <v>0</v>
      </c>
      <c r="K5055" s="15">
        <v>0</v>
      </c>
      <c r="L5055" s="15">
        <v>7554</v>
      </c>
      <c r="M5055" s="15">
        <f t="shared" si="304"/>
        <v>46.343558282208591</v>
      </c>
      <c r="N5055" s="15">
        <v>23</v>
      </c>
      <c r="O5055" s="15">
        <v>7</v>
      </c>
      <c r="P5055" s="15">
        <v>1</v>
      </c>
      <c r="Q5055" s="15">
        <v>40685</v>
      </c>
      <c r="R5055" s="15">
        <f t="shared" si="302"/>
        <v>249.60122699386503</v>
      </c>
      <c r="S5055" s="5">
        <v>1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1</v>
      </c>
      <c r="AA5055" s="5">
        <v>0</v>
      </c>
      <c r="AB5055" s="5">
        <v>0</v>
      </c>
      <c r="AC5055" s="5">
        <v>1</v>
      </c>
      <c r="AD5055" s="5">
        <v>0</v>
      </c>
      <c r="AE5055" s="115">
        <v>26826</v>
      </c>
      <c r="AF5055" s="5">
        <v>1</v>
      </c>
    </row>
    <row r="5056" spans="1:32" x14ac:dyDescent="0.25">
      <c r="A5056" s="2">
        <v>2007</v>
      </c>
      <c r="B5056" s="1" t="s">
        <v>30</v>
      </c>
      <c r="C5056" s="8">
        <v>274</v>
      </c>
      <c r="D5056" s="8">
        <v>13376</v>
      </c>
      <c r="E5056" s="8">
        <f t="shared" si="303"/>
        <v>4068.1265206812654</v>
      </c>
      <c r="F5056" s="8">
        <v>7399</v>
      </c>
      <c r="G5056" s="15">
        <v>1895</v>
      </c>
      <c r="H5056" s="15">
        <v>536</v>
      </c>
      <c r="I5056" s="15">
        <v>83</v>
      </c>
      <c r="J5056" s="15">
        <v>0</v>
      </c>
      <c r="K5056" s="15">
        <v>0</v>
      </c>
      <c r="L5056" s="15">
        <v>12235</v>
      </c>
      <c r="M5056" s="15">
        <f t="shared" si="304"/>
        <v>44.653284671532845</v>
      </c>
      <c r="N5056" s="15">
        <v>35</v>
      </c>
      <c r="O5056" s="15">
        <v>9</v>
      </c>
      <c r="P5056" s="15">
        <v>2</v>
      </c>
      <c r="Q5056" s="15">
        <v>81839</v>
      </c>
      <c r="R5056" s="15">
        <f t="shared" si="302"/>
        <v>298.68248175182481</v>
      </c>
      <c r="S5056" s="5">
        <v>1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1</v>
      </c>
      <c r="AA5056" s="5">
        <v>1</v>
      </c>
      <c r="AB5056" s="5">
        <v>0</v>
      </c>
      <c r="AC5056" s="5">
        <v>1</v>
      </c>
      <c r="AD5056" s="5">
        <v>0</v>
      </c>
      <c r="AE5056" s="115">
        <v>36560</v>
      </c>
      <c r="AF5056" s="5">
        <v>1</v>
      </c>
    </row>
    <row r="5057" spans="1:32" x14ac:dyDescent="0.25">
      <c r="A5057" s="2">
        <v>2007</v>
      </c>
      <c r="B5057" s="1" t="s">
        <v>30</v>
      </c>
      <c r="C5057" s="8">
        <v>99</v>
      </c>
      <c r="D5057" s="8">
        <v>5141</v>
      </c>
      <c r="E5057" s="8">
        <f t="shared" si="303"/>
        <v>4327.4410774410771</v>
      </c>
      <c r="F5057" s="8">
        <v>4674</v>
      </c>
      <c r="G5057" s="15">
        <v>959</v>
      </c>
      <c r="H5057" s="15">
        <v>283</v>
      </c>
      <c r="I5057" s="15">
        <v>33</v>
      </c>
      <c r="J5057" s="15">
        <v>0</v>
      </c>
      <c r="K5057" s="15">
        <v>0</v>
      </c>
      <c r="L5057" s="15">
        <v>5601</v>
      </c>
      <c r="M5057" s="15">
        <f t="shared" si="304"/>
        <v>56.575757575757578</v>
      </c>
      <c r="N5057" s="15">
        <v>22</v>
      </c>
      <c r="O5057" s="15">
        <v>8</v>
      </c>
      <c r="P5057" s="15">
        <v>1</v>
      </c>
      <c r="Q5057" s="15">
        <v>33349</v>
      </c>
      <c r="R5057" s="15">
        <f t="shared" si="302"/>
        <v>336.85858585858585</v>
      </c>
      <c r="S5057" s="5">
        <v>1</v>
      </c>
      <c r="T5057" s="5">
        <v>0</v>
      </c>
      <c r="U5057" s="5">
        <v>0</v>
      </c>
      <c r="V5057" s="5">
        <v>0</v>
      </c>
      <c r="W5057" s="5">
        <v>0</v>
      </c>
      <c r="X5057" s="5">
        <v>0</v>
      </c>
      <c r="Y5057" s="5">
        <v>0</v>
      </c>
      <c r="Z5057" s="5">
        <v>1</v>
      </c>
      <c r="AA5057" s="5">
        <v>1</v>
      </c>
      <c r="AB5057" s="5">
        <v>0</v>
      </c>
      <c r="AC5057" s="5">
        <v>1</v>
      </c>
      <c r="AD5057" s="5">
        <v>0</v>
      </c>
      <c r="AE5057" s="115">
        <v>21365</v>
      </c>
      <c r="AF5057" s="5">
        <v>1</v>
      </c>
    </row>
    <row r="5058" spans="1:32" x14ac:dyDescent="0.25">
      <c r="A5058" s="2">
        <v>2007</v>
      </c>
      <c r="B5058" s="1" t="s">
        <v>30</v>
      </c>
      <c r="C5058" s="8">
        <v>66</v>
      </c>
      <c r="D5058" s="8">
        <v>2845</v>
      </c>
      <c r="E5058" s="8">
        <f t="shared" si="303"/>
        <v>3592.1717171717173</v>
      </c>
      <c r="F5058" s="8">
        <v>2157</v>
      </c>
      <c r="G5058" s="15">
        <v>754</v>
      </c>
      <c r="H5058" s="15">
        <v>260</v>
      </c>
      <c r="I5058" s="15">
        <v>222</v>
      </c>
      <c r="J5058" s="15">
        <v>0</v>
      </c>
      <c r="K5058" s="15">
        <v>0</v>
      </c>
      <c r="L5058" s="15">
        <v>4925</v>
      </c>
      <c r="M5058" s="15">
        <f t="shared" si="304"/>
        <v>74.621212121212125</v>
      </c>
      <c r="N5058" s="15">
        <v>20</v>
      </c>
      <c r="O5058" s="15">
        <v>4</v>
      </c>
      <c r="P5058" s="15">
        <v>3</v>
      </c>
      <c r="Q5058" s="15">
        <v>18854</v>
      </c>
      <c r="R5058" s="15">
        <f t="shared" si="302"/>
        <v>285.66666666666669</v>
      </c>
      <c r="S5058" s="5">
        <v>1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1</v>
      </c>
      <c r="AA5058" s="5">
        <v>1</v>
      </c>
      <c r="AB5058" s="5">
        <v>0</v>
      </c>
      <c r="AC5058" s="5">
        <v>1</v>
      </c>
      <c r="AD5058" s="5">
        <v>0</v>
      </c>
      <c r="AE5058" s="115">
        <v>9713</v>
      </c>
      <c r="AF5058" s="5">
        <v>1</v>
      </c>
    </row>
    <row r="5059" spans="1:32" x14ac:dyDescent="0.25">
      <c r="A5059" s="2">
        <v>2007</v>
      </c>
      <c r="B5059" s="1" t="s">
        <v>30</v>
      </c>
      <c r="C5059" s="8">
        <v>137</v>
      </c>
      <c r="D5059" s="8">
        <v>7066</v>
      </c>
      <c r="E5059" s="8">
        <f t="shared" si="303"/>
        <v>4298.0535279805354</v>
      </c>
      <c r="F5059" s="8">
        <v>4667</v>
      </c>
      <c r="G5059" s="15">
        <v>1175</v>
      </c>
      <c r="H5059" s="15">
        <v>369</v>
      </c>
      <c r="I5059" s="15">
        <v>0</v>
      </c>
      <c r="J5059" s="15">
        <v>0</v>
      </c>
      <c r="K5059" s="15">
        <v>0</v>
      </c>
      <c r="L5059" s="15">
        <v>12125</v>
      </c>
      <c r="M5059" s="15">
        <f t="shared" si="304"/>
        <v>88.503649635036496</v>
      </c>
      <c r="N5059" s="15">
        <v>18</v>
      </c>
      <c r="O5059" s="15">
        <v>5</v>
      </c>
      <c r="P5059" s="15">
        <v>5</v>
      </c>
      <c r="Q5059" s="15">
        <v>29406</v>
      </c>
      <c r="R5059" s="15">
        <f t="shared" si="302"/>
        <v>214.64233576642334</v>
      </c>
      <c r="S5059" s="5">
        <v>1</v>
      </c>
      <c r="T5059" s="5">
        <v>0</v>
      </c>
      <c r="U5059" s="5">
        <v>0</v>
      </c>
      <c r="V5059" s="5">
        <v>0</v>
      </c>
      <c r="W5059" s="5">
        <v>0</v>
      </c>
      <c r="X5059" s="5">
        <v>1</v>
      </c>
      <c r="Y5059" s="5">
        <v>0</v>
      </c>
      <c r="Z5059" s="5">
        <v>1</v>
      </c>
      <c r="AA5059" s="5">
        <v>0</v>
      </c>
      <c r="AB5059" s="5">
        <v>0</v>
      </c>
      <c r="AC5059" s="5">
        <v>1</v>
      </c>
      <c r="AD5059" s="5">
        <v>0</v>
      </c>
      <c r="AE5059" s="115">
        <v>26167</v>
      </c>
      <c r="AF5059" s="5">
        <v>1</v>
      </c>
    </row>
    <row r="5060" spans="1:32" x14ac:dyDescent="0.25">
      <c r="A5060" s="2">
        <v>2007</v>
      </c>
      <c r="B5060" s="1" t="s">
        <v>30</v>
      </c>
      <c r="C5060" s="8">
        <v>98</v>
      </c>
      <c r="D5060" s="8">
        <v>6006</v>
      </c>
      <c r="E5060" s="8">
        <f t="shared" si="303"/>
        <v>5107.1428571428569</v>
      </c>
      <c r="F5060" s="8">
        <v>3855</v>
      </c>
      <c r="G5060" s="15">
        <v>752</v>
      </c>
      <c r="H5060" s="15">
        <v>283</v>
      </c>
      <c r="I5060" s="15">
        <v>0</v>
      </c>
      <c r="J5060" s="15">
        <v>0</v>
      </c>
      <c r="K5060" s="15">
        <v>0</v>
      </c>
      <c r="L5060" s="15">
        <v>5744</v>
      </c>
      <c r="M5060" s="15">
        <f t="shared" si="304"/>
        <v>58.612244897959187</v>
      </c>
      <c r="N5060" s="15">
        <v>17</v>
      </c>
      <c r="O5060" s="15">
        <v>6</v>
      </c>
      <c r="P5060" s="15">
        <v>1</v>
      </c>
      <c r="Q5060" s="15">
        <v>34341</v>
      </c>
      <c r="R5060" s="15">
        <f t="shared" si="302"/>
        <v>350.41836734693879</v>
      </c>
      <c r="S5060" s="5">
        <v>1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1</v>
      </c>
      <c r="AA5060" s="5">
        <v>0</v>
      </c>
      <c r="AB5060" s="5">
        <v>0</v>
      </c>
      <c r="AC5060" s="5">
        <v>1</v>
      </c>
      <c r="AD5060" s="5">
        <v>0</v>
      </c>
      <c r="AE5060" s="115">
        <v>19871</v>
      </c>
      <c r="AF5060" s="5">
        <v>1</v>
      </c>
    </row>
    <row r="5061" spans="1:32" x14ac:dyDescent="0.25">
      <c r="A5061" s="2">
        <v>2007</v>
      </c>
      <c r="B5061" s="1" t="s">
        <v>30</v>
      </c>
      <c r="C5061" s="8">
        <v>16</v>
      </c>
      <c r="D5061" s="8">
        <v>466</v>
      </c>
      <c r="E5061" s="8">
        <f t="shared" si="303"/>
        <v>2427.0833333333335</v>
      </c>
      <c r="F5061" s="8">
        <v>1996</v>
      </c>
      <c r="G5061" s="15">
        <v>142</v>
      </c>
      <c r="H5061" s="15">
        <v>90</v>
      </c>
      <c r="I5061" s="15">
        <v>0</v>
      </c>
      <c r="J5061" s="15">
        <v>0</v>
      </c>
      <c r="K5061" s="15">
        <v>0</v>
      </c>
      <c r="L5061" s="15">
        <v>2210</v>
      </c>
      <c r="M5061" s="15">
        <f t="shared" si="304"/>
        <v>138.125</v>
      </c>
      <c r="N5061" s="15">
        <v>8</v>
      </c>
      <c r="O5061" s="15">
        <v>4</v>
      </c>
      <c r="P5061" s="15">
        <v>0</v>
      </c>
      <c r="Q5061" s="15">
        <v>10245</v>
      </c>
      <c r="R5061" s="15">
        <f t="shared" si="302"/>
        <v>640.3125</v>
      </c>
      <c r="S5061" s="5">
        <v>1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1</v>
      </c>
      <c r="AA5061" s="5">
        <v>0</v>
      </c>
      <c r="AB5061" s="5">
        <v>0</v>
      </c>
      <c r="AC5061" s="5">
        <v>1</v>
      </c>
      <c r="AD5061" s="5">
        <v>0</v>
      </c>
      <c r="AE5061" s="115">
        <v>2233</v>
      </c>
      <c r="AF5061" s="5">
        <v>1</v>
      </c>
    </row>
    <row r="5062" spans="1:32" x14ac:dyDescent="0.25">
      <c r="A5062" s="2">
        <v>2007</v>
      </c>
      <c r="B5062" s="1" t="s">
        <v>30</v>
      </c>
      <c r="C5062" s="8">
        <v>17</v>
      </c>
      <c r="D5062" s="8">
        <v>436</v>
      </c>
      <c r="E5062" s="8">
        <f t="shared" si="303"/>
        <v>2137.2549019607845</v>
      </c>
      <c r="F5062" s="8">
        <v>2907</v>
      </c>
      <c r="G5062" s="15">
        <v>77</v>
      </c>
      <c r="H5062" s="15">
        <v>75</v>
      </c>
      <c r="I5062" s="15">
        <v>0</v>
      </c>
      <c r="J5062" s="15">
        <v>0</v>
      </c>
      <c r="K5062" s="15">
        <v>0</v>
      </c>
      <c r="L5062" s="15">
        <v>3250</v>
      </c>
      <c r="M5062" s="15">
        <f t="shared" si="304"/>
        <v>191.1764705882353</v>
      </c>
      <c r="N5062" s="15">
        <v>10</v>
      </c>
      <c r="O5062" s="15">
        <v>5</v>
      </c>
      <c r="P5062" s="15">
        <v>1</v>
      </c>
      <c r="Q5062" s="15">
        <v>14625</v>
      </c>
      <c r="R5062" s="15">
        <f t="shared" si="302"/>
        <v>860.29411764705878</v>
      </c>
      <c r="S5062" s="5">
        <v>1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1</v>
      </c>
      <c r="AA5062" s="5">
        <v>0</v>
      </c>
      <c r="AB5062" s="5">
        <v>0</v>
      </c>
      <c r="AC5062" s="5">
        <v>1</v>
      </c>
      <c r="AD5062" s="5">
        <v>0</v>
      </c>
      <c r="AE5062" s="115">
        <v>3087</v>
      </c>
      <c r="AF5062" s="5">
        <v>1</v>
      </c>
    </row>
    <row r="5063" spans="1:32" x14ac:dyDescent="0.25">
      <c r="A5063" s="2">
        <v>2007</v>
      </c>
      <c r="B5063" s="1" t="s">
        <v>36</v>
      </c>
      <c r="C5063" s="8">
        <v>91</v>
      </c>
      <c r="D5063" s="8">
        <v>3056</v>
      </c>
      <c r="E5063" s="8">
        <f t="shared" si="303"/>
        <v>2798.5347985347985</v>
      </c>
      <c r="F5063" s="8">
        <v>5082</v>
      </c>
      <c r="G5063" s="15">
        <v>933</v>
      </c>
      <c r="H5063" s="15">
        <v>430</v>
      </c>
      <c r="I5063" s="15">
        <v>119</v>
      </c>
      <c r="J5063" s="15">
        <v>0</v>
      </c>
      <c r="K5063" s="15">
        <v>0</v>
      </c>
      <c r="L5063" s="15">
        <v>7712</v>
      </c>
      <c r="M5063" s="15">
        <f t="shared" si="304"/>
        <v>84.747252747252745</v>
      </c>
      <c r="N5063" s="15">
        <v>16</v>
      </c>
      <c r="O5063" s="15">
        <v>4</v>
      </c>
      <c r="P5063" s="15">
        <v>1</v>
      </c>
      <c r="Q5063" s="15">
        <v>46058</v>
      </c>
      <c r="R5063" s="15">
        <f t="shared" si="302"/>
        <v>506.13186813186815</v>
      </c>
      <c r="S5063" s="5">
        <v>1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1</v>
      </c>
      <c r="AA5063" s="5">
        <v>1</v>
      </c>
      <c r="AB5063" s="5">
        <v>0</v>
      </c>
      <c r="AC5063" s="5">
        <v>1</v>
      </c>
      <c r="AD5063" s="5">
        <v>0</v>
      </c>
      <c r="AE5063" s="115">
        <v>15434</v>
      </c>
      <c r="AF5063" s="5">
        <v>0</v>
      </c>
    </row>
    <row r="5064" spans="1:32" x14ac:dyDescent="0.25">
      <c r="A5064" s="2">
        <v>2007</v>
      </c>
      <c r="B5064" s="1" t="s">
        <v>30</v>
      </c>
      <c r="C5064" s="8">
        <v>141</v>
      </c>
      <c r="D5064" s="8">
        <v>4206</v>
      </c>
      <c r="E5064" s="8">
        <f t="shared" si="303"/>
        <v>2485.8156028368794</v>
      </c>
      <c r="F5064" s="8">
        <v>3212</v>
      </c>
      <c r="G5064" s="15">
        <v>1099</v>
      </c>
      <c r="H5064" s="15">
        <v>330</v>
      </c>
      <c r="I5064" s="15">
        <v>168</v>
      </c>
      <c r="J5064" s="15">
        <v>0</v>
      </c>
      <c r="K5064" s="15">
        <v>0</v>
      </c>
      <c r="L5064" s="15">
        <v>5178</v>
      </c>
      <c r="M5064" s="15">
        <f t="shared" si="304"/>
        <v>36.723404255319146</v>
      </c>
      <c r="N5064" s="15">
        <v>25</v>
      </c>
      <c r="O5064" s="15">
        <v>4</v>
      </c>
      <c r="P5064" s="15">
        <v>0</v>
      </c>
      <c r="Q5064" s="15">
        <v>52245</v>
      </c>
      <c r="R5064" s="15">
        <f t="shared" si="302"/>
        <v>370.531914893617</v>
      </c>
      <c r="S5064" s="5">
        <v>1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  <c r="Z5064" s="5">
        <v>1</v>
      </c>
      <c r="AA5064" s="5">
        <v>1</v>
      </c>
      <c r="AB5064" s="5">
        <v>0</v>
      </c>
      <c r="AC5064" s="5">
        <v>1</v>
      </c>
      <c r="AD5064" s="5">
        <v>0</v>
      </c>
      <c r="AE5064" s="115">
        <v>13078</v>
      </c>
      <c r="AF5064" s="5">
        <v>1</v>
      </c>
    </row>
    <row r="5065" spans="1:32" x14ac:dyDescent="0.25">
      <c r="A5065" s="2">
        <v>2007</v>
      </c>
      <c r="B5065" s="1" t="s">
        <v>34</v>
      </c>
      <c r="C5065" s="8">
        <v>108</v>
      </c>
      <c r="D5065" s="8">
        <v>2869</v>
      </c>
      <c r="E5065" s="8">
        <f t="shared" si="303"/>
        <v>2213.7345679012346</v>
      </c>
      <c r="F5065" s="8">
        <v>4476</v>
      </c>
      <c r="G5065" s="15">
        <v>812</v>
      </c>
      <c r="H5065" s="15">
        <v>330</v>
      </c>
      <c r="I5065" s="15">
        <v>102</v>
      </c>
      <c r="J5065" s="15">
        <v>0</v>
      </c>
      <c r="K5065" s="15">
        <v>0</v>
      </c>
      <c r="L5065" s="15">
        <v>5416</v>
      </c>
      <c r="M5065" s="15">
        <f t="shared" si="304"/>
        <v>50.148148148148145</v>
      </c>
      <c r="N5065" s="15">
        <v>22</v>
      </c>
      <c r="O5065" s="15">
        <v>6</v>
      </c>
      <c r="P5065" s="15">
        <v>3</v>
      </c>
      <c r="Q5065" s="15">
        <v>20033</v>
      </c>
      <c r="R5065" s="15">
        <f t="shared" si="302"/>
        <v>185.49074074074073</v>
      </c>
      <c r="S5065" s="5">
        <v>1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1</v>
      </c>
      <c r="AA5065" s="5">
        <v>1</v>
      </c>
      <c r="AB5065" s="5">
        <v>0</v>
      </c>
      <c r="AC5065" s="5">
        <v>1</v>
      </c>
      <c r="AD5065" s="5">
        <v>0</v>
      </c>
      <c r="AE5065" s="115">
        <v>13031</v>
      </c>
      <c r="AF5065" s="5">
        <v>1</v>
      </c>
    </row>
    <row r="5066" spans="1:32" x14ac:dyDescent="0.25">
      <c r="A5066" s="2">
        <v>2007</v>
      </c>
      <c r="B5066" s="1" t="s">
        <v>30</v>
      </c>
      <c r="C5066" s="8">
        <v>36</v>
      </c>
      <c r="D5066" s="8">
        <v>1223</v>
      </c>
      <c r="E5066" s="8">
        <f t="shared" si="303"/>
        <v>2831.0185185185182</v>
      </c>
      <c r="F5066" s="8">
        <v>3893</v>
      </c>
      <c r="G5066" s="15">
        <v>447</v>
      </c>
      <c r="H5066" s="15">
        <v>160</v>
      </c>
      <c r="I5066" s="15">
        <v>35</v>
      </c>
      <c r="J5066" s="15">
        <v>0</v>
      </c>
      <c r="K5066" s="15">
        <v>0</v>
      </c>
      <c r="L5066" s="15">
        <v>3599</v>
      </c>
      <c r="M5066" s="15">
        <f t="shared" si="304"/>
        <v>99.972222222222229</v>
      </c>
      <c r="N5066" s="15">
        <v>11</v>
      </c>
      <c r="O5066" s="15">
        <v>3</v>
      </c>
      <c r="P5066" s="15">
        <v>1</v>
      </c>
      <c r="Q5066" s="15">
        <v>18591</v>
      </c>
      <c r="R5066" s="15">
        <f t="shared" si="302"/>
        <v>516.41666666666663</v>
      </c>
      <c r="S5066" s="5">
        <v>1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1</v>
      </c>
      <c r="AA5066" s="5">
        <v>1</v>
      </c>
      <c r="AB5066" s="5">
        <v>0</v>
      </c>
      <c r="AC5066" s="5">
        <v>1</v>
      </c>
      <c r="AD5066" s="5">
        <v>0</v>
      </c>
      <c r="AE5066" s="115">
        <v>4133</v>
      </c>
      <c r="AF5066" s="5">
        <v>1</v>
      </c>
    </row>
    <row r="5067" spans="1:32" x14ac:dyDescent="0.25">
      <c r="A5067" s="2">
        <v>2007</v>
      </c>
      <c r="B5067" s="1" t="s">
        <v>30</v>
      </c>
      <c r="C5067" s="8">
        <v>90</v>
      </c>
      <c r="D5067" s="8">
        <v>1958</v>
      </c>
      <c r="E5067" s="8">
        <f t="shared" si="303"/>
        <v>1812.9629629629628</v>
      </c>
      <c r="F5067" s="8">
        <v>8073</v>
      </c>
      <c r="G5067" s="15">
        <v>490</v>
      </c>
      <c r="H5067" s="15">
        <v>300</v>
      </c>
      <c r="I5067" s="15">
        <v>0</v>
      </c>
      <c r="J5067" s="15">
        <v>0</v>
      </c>
      <c r="K5067" s="15">
        <v>0</v>
      </c>
      <c r="L5067" s="15">
        <v>6223</v>
      </c>
      <c r="M5067" s="15">
        <f t="shared" si="304"/>
        <v>69.144444444444446</v>
      </c>
      <c r="N5067" s="15">
        <v>11</v>
      </c>
      <c r="O5067" s="15">
        <v>3</v>
      </c>
      <c r="P5067" s="15">
        <v>2</v>
      </c>
      <c r="Q5067" s="15">
        <v>21058</v>
      </c>
      <c r="R5067" s="15">
        <f t="shared" si="302"/>
        <v>233.97777777777779</v>
      </c>
      <c r="S5067" s="5">
        <v>1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1</v>
      </c>
      <c r="AA5067" s="5">
        <v>0</v>
      </c>
      <c r="AB5067" s="5">
        <v>0</v>
      </c>
      <c r="AC5067" s="5">
        <v>1</v>
      </c>
      <c r="AD5067" s="5">
        <v>0</v>
      </c>
      <c r="AE5067" s="115">
        <v>7179</v>
      </c>
      <c r="AF5067" s="5">
        <v>0</v>
      </c>
    </row>
    <row r="5068" spans="1:32" x14ac:dyDescent="0.25">
      <c r="A5068" s="2">
        <v>2007</v>
      </c>
      <c r="B5068" s="1" t="s">
        <v>30</v>
      </c>
      <c r="C5068" s="8">
        <v>97</v>
      </c>
      <c r="D5068" s="8">
        <v>3393</v>
      </c>
      <c r="E5068" s="8">
        <f t="shared" si="303"/>
        <v>2914.9484536082473</v>
      </c>
      <c r="F5068" s="8">
        <v>3065</v>
      </c>
      <c r="G5068" s="15">
        <v>972</v>
      </c>
      <c r="H5068" s="15">
        <v>275</v>
      </c>
      <c r="I5068" s="15">
        <v>21</v>
      </c>
      <c r="J5068" s="15">
        <v>0</v>
      </c>
      <c r="K5068" s="15">
        <v>0</v>
      </c>
      <c r="L5068" s="15">
        <v>5464</v>
      </c>
      <c r="M5068" s="15">
        <f t="shared" si="304"/>
        <v>56.329896907216494</v>
      </c>
      <c r="N5068" s="15">
        <v>19</v>
      </c>
      <c r="O5068" s="15">
        <v>4</v>
      </c>
      <c r="P5068" s="15">
        <v>2</v>
      </c>
      <c r="Q5068" s="15">
        <v>22793</v>
      </c>
      <c r="R5068" s="15">
        <f t="shared" si="302"/>
        <v>234.97938144329896</v>
      </c>
      <c r="S5068" s="5">
        <v>1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1</v>
      </c>
      <c r="AA5068" s="5">
        <v>1</v>
      </c>
      <c r="AB5068" s="5">
        <v>0</v>
      </c>
      <c r="AC5068" s="5">
        <v>1</v>
      </c>
      <c r="AD5068" s="5">
        <v>0</v>
      </c>
      <c r="AE5068" s="115">
        <v>10983</v>
      </c>
      <c r="AF5068" s="5">
        <v>1</v>
      </c>
    </row>
    <row r="5069" spans="1:32" x14ac:dyDescent="0.25">
      <c r="A5069" s="2">
        <v>2007</v>
      </c>
      <c r="B5069" s="1" t="s">
        <v>30</v>
      </c>
      <c r="C5069" s="8">
        <v>20</v>
      </c>
      <c r="D5069" s="8">
        <v>682</v>
      </c>
      <c r="E5069" s="8">
        <f t="shared" si="303"/>
        <v>2841.6666666666665</v>
      </c>
      <c r="F5069" s="8">
        <v>2637</v>
      </c>
      <c r="G5069" s="15">
        <v>192</v>
      </c>
      <c r="H5069" s="15">
        <v>115</v>
      </c>
      <c r="I5069" s="15">
        <v>0</v>
      </c>
      <c r="J5069" s="15">
        <v>0</v>
      </c>
      <c r="K5069" s="15">
        <v>0</v>
      </c>
      <c r="L5069" s="15">
        <v>1281</v>
      </c>
      <c r="M5069" s="15">
        <f t="shared" si="304"/>
        <v>64.05</v>
      </c>
      <c r="N5069" s="15">
        <v>5</v>
      </c>
      <c r="O5069" s="15">
        <v>0</v>
      </c>
      <c r="P5069" s="15">
        <v>0</v>
      </c>
      <c r="Q5069" s="15">
        <v>10298</v>
      </c>
      <c r="R5069" s="15">
        <f t="shared" si="302"/>
        <v>514.9</v>
      </c>
      <c r="S5069" s="5">
        <v>1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1</v>
      </c>
      <c r="AA5069" s="5">
        <v>0</v>
      </c>
      <c r="AB5069" s="5">
        <v>0</v>
      </c>
      <c r="AC5069" s="5">
        <v>1</v>
      </c>
      <c r="AD5069" s="5">
        <v>0</v>
      </c>
      <c r="AE5069" s="115">
        <v>2066</v>
      </c>
      <c r="AF5069" s="5">
        <v>0</v>
      </c>
    </row>
    <row r="5070" spans="1:32" x14ac:dyDescent="0.25">
      <c r="A5070" s="2">
        <v>2007</v>
      </c>
      <c r="B5070" s="1" t="s">
        <v>34</v>
      </c>
      <c r="C5070" s="8">
        <v>71</v>
      </c>
      <c r="D5070" s="8">
        <v>3279</v>
      </c>
      <c r="E5070" s="8">
        <f t="shared" si="303"/>
        <v>3848.5915492957743</v>
      </c>
      <c r="F5070" s="8">
        <v>2957</v>
      </c>
      <c r="G5070" s="15">
        <v>718</v>
      </c>
      <c r="H5070" s="15">
        <v>320</v>
      </c>
      <c r="I5070" s="15">
        <v>0</v>
      </c>
      <c r="J5070" s="15">
        <v>0</v>
      </c>
      <c r="K5070" s="15">
        <v>0</v>
      </c>
      <c r="L5070" s="15">
        <v>4043</v>
      </c>
      <c r="M5070" s="15">
        <f t="shared" si="304"/>
        <v>56.943661971830984</v>
      </c>
      <c r="N5070" s="15">
        <v>14</v>
      </c>
      <c r="O5070" s="15">
        <v>2</v>
      </c>
      <c r="P5070" s="15">
        <v>2</v>
      </c>
      <c r="Q5070" s="15">
        <v>28476</v>
      </c>
      <c r="R5070" s="15">
        <f t="shared" si="302"/>
        <v>401.07042253521126</v>
      </c>
      <c r="S5070" s="5">
        <v>1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1</v>
      </c>
      <c r="AA5070" s="5">
        <v>0</v>
      </c>
      <c r="AB5070" s="5">
        <v>0</v>
      </c>
      <c r="AC5070" s="5">
        <v>1</v>
      </c>
      <c r="AD5070" s="5">
        <v>0</v>
      </c>
      <c r="AE5070" s="115">
        <v>11151</v>
      </c>
      <c r="AF5070" s="5">
        <v>1</v>
      </c>
    </row>
    <row r="5071" spans="1:32" x14ac:dyDescent="0.25">
      <c r="A5071" s="2">
        <v>2007</v>
      </c>
      <c r="B5071" s="1" t="s">
        <v>30</v>
      </c>
      <c r="C5071" s="8">
        <v>150</v>
      </c>
      <c r="D5071" s="8">
        <v>6221</v>
      </c>
      <c r="E5071" s="8">
        <f t="shared" si="303"/>
        <v>3456.1111111111113</v>
      </c>
      <c r="F5071" s="8">
        <v>6997</v>
      </c>
      <c r="G5071" s="15">
        <v>1570</v>
      </c>
      <c r="H5071" s="15">
        <v>600</v>
      </c>
      <c r="I5071" s="15">
        <v>8</v>
      </c>
      <c r="J5071" s="15">
        <v>0</v>
      </c>
      <c r="K5071" s="15">
        <v>0</v>
      </c>
      <c r="L5071" s="15">
        <v>9920</v>
      </c>
      <c r="M5071" s="15">
        <f t="shared" si="304"/>
        <v>66.13333333333334</v>
      </c>
      <c r="N5071" s="15">
        <v>28</v>
      </c>
      <c r="O5071" s="15">
        <v>5</v>
      </c>
      <c r="P5071" s="15">
        <v>3</v>
      </c>
      <c r="Q5071" s="15">
        <v>50188</v>
      </c>
      <c r="R5071" s="15">
        <f t="shared" si="302"/>
        <v>334.58666666666664</v>
      </c>
      <c r="S5071" s="5">
        <v>1</v>
      </c>
      <c r="T5071" s="5">
        <v>1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1</v>
      </c>
      <c r="AA5071" s="5">
        <v>1</v>
      </c>
      <c r="AB5071" s="5">
        <v>0</v>
      </c>
      <c r="AC5071" s="5">
        <v>1</v>
      </c>
      <c r="AD5071" s="5">
        <v>0</v>
      </c>
      <c r="AE5071" s="115">
        <v>18676</v>
      </c>
      <c r="AF5071" s="5">
        <v>1</v>
      </c>
    </row>
    <row r="5072" spans="1:32" x14ac:dyDescent="0.25">
      <c r="A5072" s="2">
        <v>2007</v>
      </c>
      <c r="B5072" s="1" t="s">
        <v>30</v>
      </c>
      <c r="C5072" s="8">
        <v>203</v>
      </c>
      <c r="D5072" s="8">
        <v>10152</v>
      </c>
      <c r="E5072" s="8">
        <f t="shared" si="303"/>
        <v>4167.4876847290643</v>
      </c>
      <c r="F5072" s="8">
        <v>4953</v>
      </c>
      <c r="G5072" s="15">
        <v>1529</v>
      </c>
      <c r="H5072" s="15">
        <v>451</v>
      </c>
      <c r="I5072" s="15">
        <v>231</v>
      </c>
      <c r="J5072" s="15">
        <v>0</v>
      </c>
      <c r="K5072" s="15">
        <v>0</v>
      </c>
      <c r="L5072" s="15">
        <v>8956</v>
      </c>
      <c r="M5072" s="15">
        <f t="shared" si="304"/>
        <v>44.118226600985224</v>
      </c>
      <c r="N5072" s="15">
        <v>30</v>
      </c>
      <c r="O5072" s="15">
        <v>10</v>
      </c>
      <c r="P5072" s="15">
        <v>3</v>
      </c>
      <c r="Q5072" s="15">
        <v>58066</v>
      </c>
      <c r="R5072" s="15">
        <f t="shared" si="302"/>
        <v>286.03940886699507</v>
      </c>
      <c r="S5072" s="5">
        <v>1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1</v>
      </c>
      <c r="AA5072" s="5">
        <v>1</v>
      </c>
      <c r="AB5072" s="5">
        <v>0</v>
      </c>
      <c r="AC5072" s="5">
        <v>1</v>
      </c>
      <c r="AD5072" s="5">
        <v>0</v>
      </c>
      <c r="AE5072" s="115">
        <v>31487</v>
      </c>
      <c r="AF5072" s="5">
        <v>1</v>
      </c>
    </row>
    <row r="5073" spans="1:32" x14ac:dyDescent="0.25">
      <c r="A5073" s="2">
        <v>2007</v>
      </c>
      <c r="B5073" s="1" t="s">
        <v>30</v>
      </c>
      <c r="C5073" s="8">
        <v>164</v>
      </c>
      <c r="D5073" s="8">
        <v>7377</v>
      </c>
      <c r="E5073" s="8">
        <f t="shared" si="303"/>
        <v>3748.475609756098</v>
      </c>
      <c r="F5073" s="8">
        <v>2817</v>
      </c>
      <c r="G5073" s="15">
        <v>1831</v>
      </c>
      <c r="H5073" s="15">
        <v>440</v>
      </c>
      <c r="I5073" s="15">
        <v>212</v>
      </c>
      <c r="J5073" s="15">
        <v>0</v>
      </c>
      <c r="K5073" s="15">
        <v>0</v>
      </c>
      <c r="L5073" s="15">
        <v>7269</v>
      </c>
      <c r="M5073" s="15">
        <f t="shared" si="304"/>
        <v>44.323170731707314</v>
      </c>
      <c r="N5073" s="15">
        <v>24</v>
      </c>
      <c r="O5073" s="15">
        <v>5</v>
      </c>
      <c r="P5073" s="15">
        <v>2</v>
      </c>
      <c r="Q5073" s="15">
        <v>81452</v>
      </c>
      <c r="R5073" s="15">
        <f t="shared" si="302"/>
        <v>496.65853658536588</v>
      </c>
      <c r="S5073" s="5">
        <v>1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1</v>
      </c>
      <c r="AA5073" s="5">
        <v>1</v>
      </c>
      <c r="AB5073" s="5">
        <v>0</v>
      </c>
      <c r="AC5073" s="5">
        <v>1</v>
      </c>
      <c r="AD5073" s="5">
        <v>0</v>
      </c>
      <c r="AE5073" s="115">
        <v>35991</v>
      </c>
      <c r="AF5073" s="5">
        <v>1</v>
      </c>
    </row>
    <row r="5074" spans="1:32" x14ac:dyDescent="0.25">
      <c r="A5074" s="2">
        <v>2007</v>
      </c>
      <c r="B5074" s="1" t="s">
        <v>30</v>
      </c>
      <c r="C5074" s="8">
        <v>82</v>
      </c>
      <c r="D5074" s="8">
        <v>3695</v>
      </c>
      <c r="E5074" s="8">
        <f t="shared" si="303"/>
        <v>3755.0813008130081</v>
      </c>
      <c r="F5074" s="8">
        <v>2947</v>
      </c>
      <c r="G5074" s="15">
        <v>938</v>
      </c>
      <c r="H5074" s="15">
        <v>330</v>
      </c>
      <c r="I5074" s="15">
        <v>13</v>
      </c>
      <c r="J5074" s="15">
        <v>0</v>
      </c>
      <c r="K5074" s="15">
        <v>0</v>
      </c>
      <c r="L5074" s="15">
        <v>4224</v>
      </c>
      <c r="M5074" s="15">
        <f t="shared" si="304"/>
        <v>51.512195121951223</v>
      </c>
      <c r="N5074" s="15">
        <v>15</v>
      </c>
      <c r="O5074" s="15">
        <v>5</v>
      </c>
      <c r="P5074" s="15">
        <v>2</v>
      </c>
      <c r="Q5074" s="15">
        <v>19723</v>
      </c>
      <c r="R5074" s="15">
        <f t="shared" ref="R5074:R5137" si="305">IF(C5074&gt;0,Q5074/C5074,0)</f>
        <v>240.52439024390245</v>
      </c>
      <c r="S5074" s="5">
        <v>1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1</v>
      </c>
      <c r="AA5074" s="5">
        <v>0</v>
      </c>
      <c r="AB5074" s="5">
        <v>0</v>
      </c>
      <c r="AC5074" s="5">
        <v>1</v>
      </c>
      <c r="AD5074" s="5">
        <v>0</v>
      </c>
      <c r="AE5074" s="115">
        <v>10173</v>
      </c>
      <c r="AF5074" s="5">
        <v>1</v>
      </c>
    </row>
    <row r="5075" spans="1:32" x14ac:dyDescent="0.25">
      <c r="A5075" s="2">
        <v>2007</v>
      </c>
      <c r="B5075" s="1" t="s">
        <v>30</v>
      </c>
      <c r="C5075" s="8">
        <v>107</v>
      </c>
      <c r="D5075" s="8">
        <v>4875</v>
      </c>
      <c r="E5075" s="8">
        <f t="shared" si="303"/>
        <v>3796.7289719626169</v>
      </c>
      <c r="F5075" s="8">
        <v>3495</v>
      </c>
      <c r="G5075" s="15">
        <v>1341</v>
      </c>
      <c r="H5075" s="15">
        <v>423</v>
      </c>
      <c r="I5075" s="15">
        <v>17</v>
      </c>
      <c r="J5075" s="15">
        <v>0</v>
      </c>
      <c r="K5075" s="15">
        <v>0</v>
      </c>
      <c r="L5075" s="15">
        <v>7360</v>
      </c>
      <c r="M5075" s="15">
        <f t="shared" si="304"/>
        <v>68.785046728971963</v>
      </c>
      <c r="N5075" s="15">
        <v>19</v>
      </c>
      <c r="O5075" s="15">
        <v>6</v>
      </c>
      <c r="P5075" s="15">
        <v>2</v>
      </c>
      <c r="Q5075" s="15">
        <v>43847</v>
      </c>
      <c r="R5075" s="15">
        <f t="shared" si="305"/>
        <v>409.78504672897196</v>
      </c>
      <c r="S5075" s="5">
        <v>1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1</v>
      </c>
      <c r="AA5075" s="5">
        <v>1</v>
      </c>
      <c r="AB5075" s="5">
        <v>0</v>
      </c>
      <c r="AC5075" s="5">
        <v>1</v>
      </c>
      <c r="AD5075" s="5">
        <v>0</v>
      </c>
      <c r="AE5075" s="115">
        <v>18069</v>
      </c>
      <c r="AF5075" s="5">
        <v>0</v>
      </c>
    </row>
    <row r="5076" spans="1:32" x14ac:dyDescent="0.25">
      <c r="A5076" s="2">
        <v>2007</v>
      </c>
      <c r="B5076" s="1" t="s">
        <v>30</v>
      </c>
      <c r="C5076" s="8">
        <v>146</v>
      </c>
      <c r="D5076" s="8">
        <v>11481</v>
      </c>
      <c r="E5076" s="8">
        <f t="shared" si="303"/>
        <v>6553.0821917808216</v>
      </c>
      <c r="F5076" s="8">
        <v>6405</v>
      </c>
      <c r="G5076" s="15">
        <v>1956</v>
      </c>
      <c r="H5076" s="15">
        <v>680</v>
      </c>
      <c r="I5076" s="15">
        <v>34</v>
      </c>
      <c r="J5076" s="15">
        <v>0</v>
      </c>
      <c r="K5076" s="15">
        <v>0</v>
      </c>
      <c r="L5076" s="15">
        <v>9180</v>
      </c>
      <c r="M5076" s="15">
        <f t="shared" si="304"/>
        <v>62.876712328767127</v>
      </c>
      <c r="N5076" s="15">
        <v>27</v>
      </c>
      <c r="O5076" s="15">
        <v>11</v>
      </c>
      <c r="P5076" s="15">
        <v>5</v>
      </c>
      <c r="Q5076" s="15">
        <v>79394</v>
      </c>
      <c r="R5076" s="15">
        <f t="shared" si="305"/>
        <v>543.79452054794524</v>
      </c>
      <c r="S5076" s="5">
        <v>1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1</v>
      </c>
      <c r="AA5076" s="5">
        <v>1</v>
      </c>
      <c r="AB5076" s="5">
        <v>0</v>
      </c>
      <c r="AC5076" s="5">
        <v>1</v>
      </c>
      <c r="AD5076" s="5">
        <v>0</v>
      </c>
      <c r="AE5076" s="115">
        <v>32302</v>
      </c>
      <c r="AF5076" s="5">
        <v>1</v>
      </c>
    </row>
    <row r="5077" spans="1:32" x14ac:dyDescent="0.25">
      <c r="A5077" s="2">
        <v>2007</v>
      </c>
      <c r="B5077" s="1" t="s">
        <v>36</v>
      </c>
      <c r="C5077" s="8">
        <v>87</v>
      </c>
      <c r="D5077" s="8">
        <v>3183</v>
      </c>
      <c r="E5077" s="8">
        <f t="shared" si="303"/>
        <v>3048.8505747126437</v>
      </c>
      <c r="F5077" s="8">
        <v>3611</v>
      </c>
      <c r="G5077" s="15">
        <v>940</v>
      </c>
      <c r="H5077" s="15">
        <v>306</v>
      </c>
      <c r="I5077" s="15">
        <v>23</v>
      </c>
      <c r="J5077" s="15">
        <v>0</v>
      </c>
      <c r="K5077" s="15">
        <v>0</v>
      </c>
      <c r="L5077" s="15">
        <v>5702</v>
      </c>
      <c r="M5077" s="15">
        <f t="shared" si="304"/>
        <v>65.540229885057471</v>
      </c>
      <c r="N5077" s="15">
        <v>25</v>
      </c>
      <c r="O5077" s="15">
        <v>5</v>
      </c>
      <c r="P5077" s="15">
        <v>1</v>
      </c>
      <c r="Q5077" s="15">
        <v>16249</v>
      </c>
      <c r="R5077" s="15">
        <f t="shared" si="305"/>
        <v>186.77011494252875</v>
      </c>
      <c r="S5077" s="5">
        <v>1</v>
      </c>
      <c r="T5077" s="5">
        <v>0</v>
      </c>
      <c r="U5077" s="5">
        <v>0</v>
      </c>
      <c r="V5077" s="5">
        <v>0</v>
      </c>
      <c r="W5077" s="5">
        <v>0</v>
      </c>
      <c r="X5077" s="5">
        <v>0</v>
      </c>
      <c r="Y5077" s="5">
        <v>0</v>
      </c>
      <c r="Z5077" s="5">
        <v>1</v>
      </c>
      <c r="AA5077" s="5">
        <v>1</v>
      </c>
      <c r="AB5077" s="5">
        <v>0</v>
      </c>
      <c r="AC5077" s="5">
        <v>1</v>
      </c>
      <c r="AD5077" s="5">
        <v>0</v>
      </c>
      <c r="AE5077" s="115">
        <v>6081</v>
      </c>
      <c r="AF5077" s="5">
        <v>1</v>
      </c>
    </row>
    <row r="5078" spans="1:32" x14ac:dyDescent="0.25">
      <c r="A5078" s="2">
        <v>2007</v>
      </c>
      <c r="B5078" s="1" t="s">
        <v>31</v>
      </c>
      <c r="C5078" s="8">
        <v>61</v>
      </c>
      <c r="D5078" s="8">
        <v>2289</v>
      </c>
      <c r="E5078" s="8">
        <f t="shared" si="303"/>
        <v>3127.0491803278692</v>
      </c>
      <c r="F5078" s="8">
        <v>0</v>
      </c>
      <c r="G5078" s="15">
        <v>294</v>
      </c>
      <c r="H5078" s="15">
        <v>165</v>
      </c>
      <c r="I5078" s="15">
        <v>0</v>
      </c>
      <c r="J5078" s="15">
        <v>0</v>
      </c>
      <c r="K5078" s="15">
        <v>0</v>
      </c>
      <c r="L5078" s="15">
        <v>1490</v>
      </c>
      <c r="M5078" s="15">
        <f t="shared" si="304"/>
        <v>24.42622950819672</v>
      </c>
      <c r="N5078" s="15">
        <v>4</v>
      </c>
      <c r="O5078" s="15">
        <v>0</v>
      </c>
      <c r="P5078" s="15">
        <v>1</v>
      </c>
      <c r="Q5078" s="15">
        <v>28185</v>
      </c>
      <c r="R5078" s="15">
        <f t="shared" si="305"/>
        <v>462.04918032786884</v>
      </c>
      <c r="S5078" s="5">
        <v>0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1</v>
      </c>
      <c r="AA5078" s="5">
        <v>0</v>
      </c>
      <c r="AB5078" s="5">
        <v>0</v>
      </c>
      <c r="AC5078" s="5">
        <v>1</v>
      </c>
      <c r="AD5078" s="5">
        <v>0</v>
      </c>
      <c r="AE5078" s="115">
        <v>14061</v>
      </c>
      <c r="AF5078" s="5">
        <v>0</v>
      </c>
    </row>
    <row r="5079" spans="1:32" x14ac:dyDescent="0.25">
      <c r="A5079" s="2">
        <v>2007</v>
      </c>
      <c r="B5079" s="1" t="s">
        <v>29</v>
      </c>
      <c r="C5079" s="8">
        <v>41</v>
      </c>
      <c r="D5079" s="8">
        <v>1898</v>
      </c>
      <c r="E5079" s="8">
        <f t="shared" si="303"/>
        <v>3857.7235772357722</v>
      </c>
      <c r="F5079" s="8">
        <v>1113</v>
      </c>
      <c r="G5079" s="15">
        <v>341</v>
      </c>
      <c r="H5079" s="15">
        <v>100</v>
      </c>
      <c r="I5079" s="15">
        <v>0</v>
      </c>
      <c r="J5079" s="15">
        <v>0</v>
      </c>
      <c r="K5079" s="15">
        <v>0</v>
      </c>
      <c r="L5079" s="15">
        <v>1151</v>
      </c>
      <c r="M5079" s="15">
        <f t="shared" si="304"/>
        <v>28.073170731707318</v>
      </c>
      <c r="N5079" s="15">
        <v>4</v>
      </c>
      <c r="O5079" s="15">
        <v>1</v>
      </c>
      <c r="P5079" s="15">
        <v>3</v>
      </c>
      <c r="Q5079" s="15">
        <v>9461</v>
      </c>
      <c r="R5079" s="15">
        <f t="shared" si="305"/>
        <v>230.7560975609756</v>
      </c>
      <c r="S5079" s="5">
        <v>1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1</v>
      </c>
      <c r="AA5079" s="5">
        <v>0</v>
      </c>
      <c r="AB5079" s="5">
        <v>0</v>
      </c>
      <c r="AC5079" s="5">
        <v>1</v>
      </c>
      <c r="AD5079" s="5">
        <v>0</v>
      </c>
      <c r="AE5079" s="115">
        <v>6005</v>
      </c>
      <c r="AF5079" s="5">
        <v>1</v>
      </c>
    </row>
    <row r="5080" spans="1:32" x14ac:dyDescent="0.25">
      <c r="A5080" s="2">
        <v>2007</v>
      </c>
      <c r="B5080" s="1" t="s">
        <v>29</v>
      </c>
      <c r="C5080" s="8">
        <v>173</v>
      </c>
      <c r="D5080" s="8">
        <v>6144</v>
      </c>
      <c r="E5080" s="8">
        <f t="shared" si="303"/>
        <v>2959.5375722543354</v>
      </c>
      <c r="F5080" s="8">
        <v>21489</v>
      </c>
      <c r="G5080" s="15">
        <v>826</v>
      </c>
      <c r="H5080" s="15">
        <v>250</v>
      </c>
      <c r="I5080" s="15">
        <v>0</v>
      </c>
      <c r="J5080" s="15">
        <v>0</v>
      </c>
      <c r="K5080" s="15">
        <v>0</v>
      </c>
      <c r="L5080" s="15">
        <v>4350</v>
      </c>
      <c r="M5080" s="15">
        <f t="shared" si="304"/>
        <v>25.144508670520231</v>
      </c>
      <c r="N5080" s="15">
        <v>9</v>
      </c>
      <c r="O5080" s="15">
        <v>0</v>
      </c>
      <c r="P5080" s="15">
        <v>0</v>
      </c>
      <c r="Q5080" s="15">
        <v>62551</v>
      </c>
      <c r="R5080" s="15">
        <f t="shared" si="305"/>
        <v>361.56647398843933</v>
      </c>
      <c r="S5080" s="5">
        <v>1</v>
      </c>
      <c r="T5080" s="5">
        <v>1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1</v>
      </c>
      <c r="AA5080" s="5">
        <v>0</v>
      </c>
      <c r="AB5080" s="5">
        <v>0</v>
      </c>
      <c r="AC5080" s="5">
        <v>1</v>
      </c>
      <c r="AD5080" s="5">
        <v>0</v>
      </c>
      <c r="AE5080" s="115">
        <v>37233</v>
      </c>
      <c r="AF5080" s="5">
        <v>1</v>
      </c>
    </row>
    <row r="5081" spans="1:32" x14ac:dyDescent="0.25">
      <c r="A5081" s="2">
        <v>2007</v>
      </c>
      <c r="B5081" s="1" t="s">
        <v>31</v>
      </c>
      <c r="C5081" s="8">
        <v>103</v>
      </c>
      <c r="D5081" s="8">
        <v>6229</v>
      </c>
      <c r="E5081" s="8">
        <f t="shared" si="303"/>
        <v>5039.6440129449838</v>
      </c>
      <c r="F5081" s="8">
        <v>3020</v>
      </c>
      <c r="G5081" s="15">
        <v>827</v>
      </c>
      <c r="H5081" s="15">
        <v>240</v>
      </c>
      <c r="I5081" s="15">
        <v>0</v>
      </c>
      <c r="J5081" s="15">
        <v>0</v>
      </c>
      <c r="K5081" s="15">
        <v>0</v>
      </c>
      <c r="L5081" s="15">
        <v>7675</v>
      </c>
      <c r="M5081" s="15">
        <f t="shared" si="304"/>
        <v>74.514563106796118</v>
      </c>
      <c r="N5081" s="15">
        <v>38</v>
      </c>
      <c r="O5081" s="15">
        <v>5</v>
      </c>
      <c r="P5081" s="15">
        <v>3</v>
      </c>
      <c r="Q5081" s="15">
        <v>35262</v>
      </c>
      <c r="R5081" s="15">
        <f t="shared" si="305"/>
        <v>342.34951456310682</v>
      </c>
      <c r="S5081" s="5">
        <v>1</v>
      </c>
      <c r="T5081" s="5">
        <v>0</v>
      </c>
      <c r="U5081" s="5">
        <v>1</v>
      </c>
      <c r="V5081" s="5">
        <v>0</v>
      </c>
      <c r="W5081" s="5">
        <v>0</v>
      </c>
      <c r="X5081" s="5">
        <v>0</v>
      </c>
      <c r="Y5081" s="5">
        <v>1</v>
      </c>
      <c r="Z5081" s="5">
        <v>1</v>
      </c>
      <c r="AA5081" s="5">
        <v>0</v>
      </c>
      <c r="AB5081" s="5">
        <v>0</v>
      </c>
      <c r="AC5081" s="5">
        <v>1</v>
      </c>
      <c r="AD5081" s="5">
        <v>0</v>
      </c>
      <c r="AE5081" s="115">
        <v>17352</v>
      </c>
      <c r="AF5081" s="5">
        <v>1</v>
      </c>
    </row>
    <row r="5082" spans="1:32" x14ac:dyDescent="0.25">
      <c r="A5082" s="2">
        <v>2007</v>
      </c>
      <c r="B5082" s="1" t="s">
        <v>30</v>
      </c>
      <c r="C5082" s="8">
        <v>25</v>
      </c>
      <c r="D5082" s="8">
        <v>900</v>
      </c>
      <c r="E5082" s="8">
        <f t="shared" si="303"/>
        <v>3000</v>
      </c>
      <c r="F5082" s="8">
        <v>3234</v>
      </c>
      <c r="G5082" s="15">
        <v>220</v>
      </c>
      <c r="H5082" s="15">
        <v>92</v>
      </c>
      <c r="I5082" s="15">
        <v>10</v>
      </c>
      <c r="J5082" s="15">
        <v>0</v>
      </c>
      <c r="K5082" s="15">
        <v>0</v>
      </c>
      <c r="L5082" s="15">
        <v>3839</v>
      </c>
      <c r="M5082" s="15">
        <f t="shared" si="304"/>
        <v>153.56</v>
      </c>
      <c r="N5082" s="15">
        <v>15</v>
      </c>
      <c r="O5082" s="15">
        <v>2</v>
      </c>
      <c r="P5082" s="15">
        <v>1</v>
      </c>
      <c r="Q5082" s="15">
        <v>19571</v>
      </c>
      <c r="R5082" s="15">
        <f t="shared" si="305"/>
        <v>782.84</v>
      </c>
      <c r="S5082" s="5">
        <v>1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1</v>
      </c>
      <c r="AA5082" s="5">
        <v>1</v>
      </c>
      <c r="AB5082" s="5">
        <v>0</v>
      </c>
      <c r="AC5082" s="5">
        <v>1</v>
      </c>
      <c r="AD5082" s="5">
        <v>0</v>
      </c>
      <c r="AE5082" s="115">
        <v>1905</v>
      </c>
      <c r="AF5082" s="5">
        <v>0</v>
      </c>
    </row>
    <row r="5083" spans="1:32" x14ac:dyDescent="0.25">
      <c r="A5083" s="2">
        <v>2007</v>
      </c>
      <c r="B5083" s="1" t="s">
        <v>30</v>
      </c>
      <c r="C5083" s="8">
        <v>54</v>
      </c>
      <c r="D5083" s="8">
        <v>2173</v>
      </c>
      <c r="E5083" s="8">
        <f t="shared" si="303"/>
        <v>3353.3950617283949</v>
      </c>
      <c r="F5083" s="8">
        <v>3355</v>
      </c>
      <c r="G5083" s="15">
        <v>402</v>
      </c>
      <c r="H5083" s="15">
        <v>142</v>
      </c>
      <c r="I5083" s="15">
        <v>0</v>
      </c>
      <c r="J5083" s="15">
        <v>0</v>
      </c>
      <c r="K5083" s="15">
        <v>0</v>
      </c>
      <c r="L5083" s="15">
        <v>3916</v>
      </c>
      <c r="M5083" s="15">
        <f t="shared" si="304"/>
        <v>72.518518518518519</v>
      </c>
      <c r="N5083" s="15">
        <v>9</v>
      </c>
      <c r="O5083" s="15">
        <v>3</v>
      </c>
      <c r="P5083" s="15">
        <v>3</v>
      </c>
      <c r="Q5083" s="15">
        <v>24933</v>
      </c>
      <c r="R5083" s="15">
        <f t="shared" si="305"/>
        <v>461.72222222222223</v>
      </c>
      <c r="S5083" s="5">
        <v>1</v>
      </c>
      <c r="T5083" s="5">
        <v>0</v>
      </c>
      <c r="U5083" s="5">
        <v>1</v>
      </c>
      <c r="V5083" s="5">
        <v>0</v>
      </c>
      <c r="W5083" s="5">
        <v>0</v>
      </c>
      <c r="X5083" s="5">
        <v>0</v>
      </c>
      <c r="Y5083" s="5">
        <v>0</v>
      </c>
      <c r="Z5083" s="5">
        <v>1</v>
      </c>
      <c r="AA5083" s="5">
        <v>0</v>
      </c>
      <c r="AB5083" s="5">
        <v>0</v>
      </c>
      <c r="AC5083" s="5">
        <v>1</v>
      </c>
      <c r="AD5083" s="5">
        <v>0</v>
      </c>
      <c r="AE5083" s="115">
        <v>4303</v>
      </c>
      <c r="AF5083" s="5">
        <v>0</v>
      </c>
    </row>
    <row r="5084" spans="1:32" x14ac:dyDescent="0.25">
      <c r="A5084" s="2">
        <v>2007</v>
      </c>
      <c r="B5084" s="1" t="s">
        <v>30</v>
      </c>
      <c r="C5084" s="8">
        <v>63</v>
      </c>
      <c r="D5084" s="8">
        <v>3838</v>
      </c>
      <c r="E5084" s="8">
        <f t="shared" si="303"/>
        <v>5076.7195767195763</v>
      </c>
      <c r="F5084" s="8">
        <v>2365</v>
      </c>
      <c r="G5084" s="15">
        <v>307</v>
      </c>
      <c r="H5084" s="15">
        <v>167</v>
      </c>
      <c r="I5084" s="15">
        <v>0</v>
      </c>
      <c r="J5084" s="15">
        <v>0</v>
      </c>
      <c r="K5084" s="15">
        <v>0</v>
      </c>
      <c r="L5084" s="15">
        <v>2833</v>
      </c>
      <c r="M5084" s="15">
        <f t="shared" si="304"/>
        <v>44.968253968253968</v>
      </c>
      <c r="N5084" s="15">
        <v>13</v>
      </c>
      <c r="O5084" s="15">
        <v>1</v>
      </c>
      <c r="P5084" s="15">
        <v>1</v>
      </c>
      <c r="Q5084" s="15">
        <v>6878</v>
      </c>
      <c r="R5084" s="15">
        <f t="shared" si="305"/>
        <v>109.17460317460318</v>
      </c>
      <c r="S5084" s="5">
        <v>1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1</v>
      </c>
      <c r="AA5084" s="5">
        <v>0</v>
      </c>
      <c r="AB5084" s="5">
        <v>0</v>
      </c>
      <c r="AC5084" s="5">
        <v>1</v>
      </c>
      <c r="AD5084" s="5">
        <v>0</v>
      </c>
      <c r="AE5084" s="115">
        <v>6085</v>
      </c>
      <c r="AF5084" s="5">
        <v>0</v>
      </c>
    </row>
    <row r="5085" spans="1:32" x14ac:dyDescent="0.25">
      <c r="A5085" s="2">
        <v>2007</v>
      </c>
      <c r="B5085" s="1" t="s">
        <v>30</v>
      </c>
      <c r="C5085" s="8">
        <v>30</v>
      </c>
      <c r="D5085" s="8">
        <v>1031</v>
      </c>
      <c r="E5085" s="8">
        <f t="shared" si="303"/>
        <v>2863.8888888888887</v>
      </c>
      <c r="F5085" s="8">
        <v>2926</v>
      </c>
      <c r="G5085" s="15">
        <v>110</v>
      </c>
      <c r="H5085" s="15">
        <v>52</v>
      </c>
      <c r="I5085" s="15">
        <v>0</v>
      </c>
      <c r="J5085" s="15">
        <v>0</v>
      </c>
      <c r="K5085" s="15">
        <v>0</v>
      </c>
      <c r="L5085" s="15">
        <v>2186</v>
      </c>
      <c r="M5085" s="15">
        <f t="shared" si="304"/>
        <v>72.86666666666666</v>
      </c>
      <c r="N5085" s="15">
        <v>10</v>
      </c>
      <c r="O5085" s="15">
        <v>2</v>
      </c>
      <c r="P5085" s="15">
        <v>1</v>
      </c>
      <c r="Q5085" s="15">
        <v>929</v>
      </c>
      <c r="R5085" s="15">
        <f t="shared" si="305"/>
        <v>30.966666666666665</v>
      </c>
      <c r="S5085" s="5">
        <v>1</v>
      </c>
      <c r="T5085" s="5">
        <v>0</v>
      </c>
      <c r="U5085" s="5">
        <v>0</v>
      </c>
      <c r="V5085" s="5">
        <v>0</v>
      </c>
      <c r="W5085" s="5">
        <v>0</v>
      </c>
      <c r="X5085" s="5">
        <v>0</v>
      </c>
      <c r="Y5085" s="5">
        <v>0</v>
      </c>
      <c r="Z5085" s="5">
        <v>1</v>
      </c>
      <c r="AA5085" s="5">
        <v>0</v>
      </c>
      <c r="AB5085" s="5">
        <v>0</v>
      </c>
      <c r="AC5085" s="5">
        <v>1</v>
      </c>
      <c r="AD5085" s="5">
        <v>0</v>
      </c>
      <c r="AE5085" s="115">
        <v>1874</v>
      </c>
      <c r="AF5085" s="5">
        <v>0</v>
      </c>
    </row>
    <row r="5086" spans="1:32" x14ac:dyDescent="0.25">
      <c r="A5086" s="2">
        <v>2007</v>
      </c>
      <c r="B5086" s="1" t="s">
        <v>30</v>
      </c>
      <c r="C5086" s="8">
        <v>52</v>
      </c>
      <c r="D5086" s="8">
        <v>3497</v>
      </c>
      <c r="E5086" s="8">
        <f t="shared" si="303"/>
        <v>5604.166666666667</v>
      </c>
      <c r="F5086" s="8">
        <v>5329</v>
      </c>
      <c r="G5086" s="15">
        <v>194</v>
      </c>
      <c r="H5086" s="15">
        <v>158</v>
      </c>
      <c r="I5086" s="15">
        <v>0</v>
      </c>
      <c r="J5086" s="15">
        <v>0</v>
      </c>
      <c r="K5086" s="15">
        <v>0</v>
      </c>
      <c r="L5086" s="15">
        <v>1384</v>
      </c>
      <c r="M5086" s="15">
        <f t="shared" si="304"/>
        <v>26.615384615384617</v>
      </c>
      <c r="N5086" s="15">
        <v>2</v>
      </c>
      <c r="O5086" s="15">
        <v>4</v>
      </c>
      <c r="P5086" s="15">
        <v>2</v>
      </c>
      <c r="Q5086" s="15">
        <v>24068</v>
      </c>
      <c r="R5086" s="15">
        <f t="shared" si="305"/>
        <v>462.84615384615387</v>
      </c>
      <c r="S5086" s="5">
        <v>1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1</v>
      </c>
      <c r="AA5086" s="5">
        <v>0</v>
      </c>
      <c r="AB5086" s="5">
        <v>0</v>
      </c>
      <c r="AC5086" s="5">
        <v>1</v>
      </c>
      <c r="AD5086" s="5">
        <v>0</v>
      </c>
      <c r="AE5086" s="115">
        <v>8440</v>
      </c>
      <c r="AF5086" s="5">
        <v>0</v>
      </c>
    </row>
    <row r="5087" spans="1:32" x14ac:dyDescent="0.25">
      <c r="A5087" s="2">
        <v>2007</v>
      </c>
      <c r="B5087" s="1" t="s">
        <v>30</v>
      </c>
      <c r="C5087" s="8">
        <v>14</v>
      </c>
      <c r="D5087" s="8">
        <v>491</v>
      </c>
      <c r="E5087" s="8">
        <f t="shared" si="303"/>
        <v>2922.6190476190477</v>
      </c>
      <c r="F5087" s="8">
        <v>2198</v>
      </c>
      <c r="G5087" s="15">
        <v>73</v>
      </c>
      <c r="H5087" s="15">
        <v>37</v>
      </c>
      <c r="I5087" s="15">
        <v>0</v>
      </c>
      <c r="J5087" s="15">
        <v>0</v>
      </c>
      <c r="K5087" s="15">
        <v>0</v>
      </c>
      <c r="L5087" s="15">
        <v>1144</v>
      </c>
      <c r="M5087" s="15">
        <f t="shared" si="304"/>
        <v>81.714285714285708</v>
      </c>
      <c r="N5087" s="15">
        <v>4</v>
      </c>
      <c r="O5087" s="15">
        <v>1</v>
      </c>
      <c r="P5087" s="15">
        <v>0</v>
      </c>
      <c r="Q5087" s="15">
        <v>4348</v>
      </c>
      <c r="R5087" s="15">
        <f t="shared" si="305"/>
        <v>310.57142857142856</v>
      </c>
      <c r="S5087" s="5">
        <v>1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1</v>
      </c>
      <c r="AA5087" s="5">
        <v>0</v>
      </c>
      <c r="AB5087" s="5">
        <v>0</v>
      </c>
      <c r="AC5087" s="5">
        <v>1</v>
      </c>
      <c r="AD5087" s="5">
        <v>0</v>
      </c>
      <c r="AE5087" s="115">
        <v>853</v>
      </c>
      <c r="AF5087" s="5">
        <v>0</v>
      </c>
    </row>
    <row r="5088" spans="1:32" x14ac:dyDescent="0.25">
      <c r="A5088" s="2">
        <v>2007</v>
      </c>
      <c r="B5088" s="1" t="s">
        <v>30</v>
      </c>
      <c r="C5088" s="8">
        <v>23</v>
      </c>
      <c r="D5088" s="8">
        <v>1338</v>
      </c>
      <c r="E5088" s="8">
        <f t="shared" ref="E5088:E5140" si="306">IF(C5088&gt;0,D5088/C5088*1000/12,0)</f>
        <v>4847.8260869565211</v>
      </c>
      <c r="F5088" s="8">
        <v>2712</v>
      </c>
      <c r="G5088" s="15">
        <v>18</v>
      </c>
      <c r="H5088" s="15">
        <v>16</v>
      </c>
      <c r="I5088" s="15">
        <v>0</v>
      </c>
      <c r="J5088" s="15">
        <v>0</v>
      </c>
      <c r="K5088" s="15">
        <v>0</v>
      </c>
      <c r="L5088" s="15">
        <v>351</v>
      </c>
      <c r="M5088" s="15">
        <f t="shared" si="304"/>
        <v>15.260869565217391</v>
      </c>
      <c r="N5088" s="15">
        <v>0</v>
      </c>
      <c r="O5088" s="15">
        <v>1</v>
      </c>
      <c r="P5088" s="15">
        <v>0</v>
      </c>
      <c r="Q5088" s="15">
        <v>17517</v>
      </c>
      <c r="R5088" s="15">
        <f t="shared" si="305"/>
        <v>761.60869565217388</v>
      </c>
      <c r="S5088" s="5">
        <v>1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1</v>
      </c>
      <c r="AA5088" s="5">
        <v>0</v>
      </c>
      <c r="AB5088" s="5">
        <v>0</v>
      </c>
      <c r="AC5088" s="5">
        <v>1</v>
      </c>
      <c r="AD5088" s="5">
        <v>0</v>
      </c>
      <c r="AE5088" s="115">
        <v>1575</v>
      </c>
      <c r="AF5088" s="5">
        <v>0</v>
      </c>
    </row>
    <row r="5089" spans="1:32" x14ac:dyDescent="0.25">
      <c r="A5089" s="2">
        <v>2007</v>
      </c>
      <c r="B5089" s="1" t="s">
        <v>30</v>
      </c>
      <c r="C5089" s="8">
        <v>6</v>
      </c>
      <c r="D5089" s="8">
        <v>216</v>
      </c>
      <c r="E5089" s="8">
        <f t="shared" si="306"/>
        <v>3000</v>
      </c>
      <c r="F5089" s="8">
        <v>2245</v>
      </c>
      <c r="G5089" s="15">
        <v>0</v>
      </c>
      <c r="H5089" s="15">
        <v>0</v>
      </c>
      <c r="I5089" s="15">
        <v>0</v>
      </c>
      <c r="J5089" s="15">
        <v>0</v>
      </c>
      <c r="K5089" s="15">
        <v>0</v>
      </c>
      <c r="L5089" s="15">
        <v>420</v>
      </c>
      <c r="M5089" s="15">
        <f t="shared" si="304"/>
        <v>70</v>
      </c>
      <c r="N5089" s="15">
        <v>4</v>
      </c>
      <c r="O5089" s="15">
        <v>1</v>
      </c>
      <c r="P5089" s="15">
        <v>0</v>
      </c>
      <c r="Q5089" s="15">
        <v>266</v>
      </c>
      <c r="R5089" s="15">
        <f t="shared" si="305"/>
        <v>44.333333333333336</v>
      </c>
      <c r="S5089" s="5">
        <v>1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0</v>
      </c>
      <c r="AD5089" s="5">
        <v>0</v>
      </c>
      <c r="AE5089" s="115">
        <v>200</v>
      </c>
      <c r="AF5089" s="5">
        <v>0</v>
      </c>
    </row>
    <row r="5090" spans="1:32" x14ac:dyDescent="0.25">
      <c r="A5090" s="2">
        <v>2007</v>
      </c>
      <c r="B5090" s="1" t="s">
        <v>30</v>
      </c>
      <c r="C5090" s="8">
        <v>14</v>
      </c>
      <c r="D5090" s="8">
        <v>551</v>
      </c>
      <c r="E5090" s="8">
        <f t="shared" si="306"/>
        <v>3279.7619047619046</v>
      </c>
      <c r="F5090" s="8">
        <v>2042</v>
      </c>
      <c r="G5090" s="15">
        <v>87</v>
      </c>
      <c r="H5090" s="15">
        <v>0</v>
      </c>
      <c r="I5090" s="15">
        <v>0</v>
      </c>
      <c r="J5090" s="15">
        <v>0</v>
      </c>
      <c r="K5090" s="15">
        <v>0</v>
      </c>
      <c r="L5090" s="15">
        <v>415</v>
      </c>
      <c r="M5090" s="15">
        <f t="shared" si="304"/>
        <v>29.642857142857142</v>
      </c>
      <c r="N5090" s="15">
        <v>2</v>
      </c>
      <c r="O5090" s="15">
        <v>1</v>
      </c>
      <c r="P5090" s="15">
        <v>0</v>
      </c>
      <c r="Q5090" s="15">
        <v>216</v>
      </c>
      <c r="R5090" s="15">
        <f t="shared" si="305"/>
        <v>15.428571428571429</v>
      </c>
      <c r="S5090" s="5">
        <v>1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1</v>
      </c>
      <c r="AA5090" s="5">
        <v>0</v>
      </c>
      <c r="AB5090" s="5">
        <v>0</v>
      </c>
      <c r="AC5090" s="5">
        <v>0</v>
      </c>
      <c r="AD5090" s="5">
        <v>0</v>
      </c>
      <c r="AE5090" s="115">
        <v>1449</v>
      </c>
      <c r="AF5090" s="5">
        <v>1</v>
      </c>
    </row>
    <row r="5091" spans="1:32" x14ac:dyDescent="0.25">
      <c r="A5091" s="2">
        <v>2007</v>
      </c>
      <c r="B5091" s="1" t="s">
        <v>30</v>
      </c>
      <c r="C5091" s="8">
        <v>14</v>
      </c>
      <c r="D5091" s="8">
        <v>529</v>
      </c>
      <c r="E5091" s="8">
        <f t="shared" si="306"/>
        <v>3148.8095238095234</v>
      </c>
      <c r="F5091" s="8">
        <v>3180</v>
      </c>
      <c r="G5091" s="15">
        <v>0</v>
      </c>
      <c r="H5091" s="15">
        <v>0</v>
      </c>
      <c r="I5091" s="15">
        <v>21</v>
      </c>
      <c r="J5091" s="15">
        <v>0</v>
      </c>
      <c r="K5091" s="15">
        <v>0</v>
      </c>
      <c r="L5091" s="15">
        <v>3642</v>
      </c>
      <c r="M5091" s="15">
        <f t="shared" si="304"/>
        <v>260.14285714285717</v>
      </c>
      <c r="N5091" s="15">
        <v>15</v>
      </c>
      <c r="O5091" s="15">
        <v>2</v>
      </c>
      <c r="P5091" s="15">
        <v>1</v>
      </c>
      <c r="Q5091" s="15">
        <v>104621</v>
      </c>
      <c r="R5091" s="15">
        <f t="shared" si="305"/>
        <v>7472.9285714285716</v>
      </c>
      <c r="S5091" s="5">
        <v>1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1</v>
      </c>
      <c r="AB5091" s="5">
        <v>0</v>
      </c>
      <c r="AC5091" s="5">
        <v>0</v>
      </c>
      <c r="AD5091" s="5">
        <v>0</v>
      </c>
      <c r="AE5091" s="115">
        <v>726</v>
      </c>
      <c r="AF5091" s="5">
        <v>1</v>
      </c>
    </row>
    <row r="5092" spans="1:32" x14ac:dyDescent="0.25">
      <c r="A5092" s="2">
        <v>2007</v>
      </c>
      <c r="B5092" s="1" t="s">
        <v>29</v>
      </c>
      <c r="C5092" s="8">
        <v>30</v>
      </c>
      <c r="D5092" s="8">
        <v>1581</v>
      </c>
      <c r="E5092" s="8">
        <f t="shared" si="306"/>
        <v>4391.666666666667</v>
      </c>
      <c r="F5092" s="8">
        <v>690</v>
      </c>
      <c r="G5092" s="15">
        <v>313</v>
      </c>
      <c r="H5092" s="15">
        <v>100</v>
      </c>
      <c r="I5092" s="15">
        <v>0</v>
      </c>
      <c r="J5092" s="15">
        <v>0</v>
      </c>
      <c r="K5092" s="15">
        <v>0</v>
      </c>
      <c r="L5092" s="15">
        <v>6515</v>
      </c>
      <c r="M5092" s="15">
        <f t="shared" si="304"/>
        <v>217.16666666666666</v>
      </c>
      <c r="N5092" s="15">
        <v>9</v>
      </c>
      <c r="O5092" s="15">
        <v>2</v>
      </c>
      <c r="P5092" s="15">
        <v>2</v>
      </c>
      <c r="Q5092" s="15">
        <v>4156</v>
      </c>
      <c r="R5092" s="15">
        <f t="shared" si="305"/>
        <v>138.53333333333333</v>
      </c>
      <c r="S5092" s="5">
        <v>1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1</v>
      </c>
      <c r="AA5092" s="5">
        <v>0</v>
      </c>
      <c r="AB5092" s="5">
        <v>0</v>
      </c>
      <c r="AC5092" s="5">
        <v>1</v>
      </c>
      <c r="AD5092" s="5">
        <v>0</v>
      </c>
      <c r="AE5092" s="115">
        <v>4030</v>
      </c>
      <c r="AF5092" s="5">
        <v>1</v>
      </c>
    </row>
    <row r="5093" spans="1:32" x14ac:dyDescent="0.25">
      <c r="A5093" s="2">
        <v>2007</v>
      </c>
      <c r="B5093" s="1" t="s">
        <v>30</v>
      </c>
      <c r="C5093" s="8">
        <v>20</v>
      </c>
      <c r="D5093" s="8">
        <v>822</v>
      </c>
      <c r="E5093" s="8">
        <f t="shared" si="306"/>
        <v>3425</v>
      </c>
      <c r="F5093" s="8">
        <v>1573</v>
      </c>
      <c r="G5093" s="15">
        <v>84</v>
      </c>
      <c r="H5093" s="15">
        <v>49</v>
      </c>
      <c r="I5093" s="15">
        <v>0</v>
      </c>
      <c r="J5093" s="15">
        <v>0</v>
      </c>
      <c r="K5093" s="15">
        <v>0</v>
      </c>
      <c r="L5093" s="15">
        <v>999</v>
      </c>
      <c r="M5093" s="15">
        <f t="shared" si="304"/>
        <v>49.95</v>
      </c>
      <c r="N5093" s="15">
        <v>6</v>
      </c>
      <c r="O5093" s="15">
        <v>1</v>
      </c>
      <c r="P5093" s="15">
        <v>0</v>
      </c>
      <c r="Q5093" s="15">
        <v>4794</v>
      </c>
      <c r="R5093" s="15">
        <f t="shared" si="305"/>
        <v>239.7</v>
      </c>
      <c r="S5093" s="5">
        <v>1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1</v>
      </c>
      <c r="AA5093" s="5">
        <v>0</v>
      </c>
      <c r="AB5093" s="5">
        <v>0</v>
      </c>
      <c r="AC5093" s="5">
        <v>1</v>
      </c>
      <c r="AD5093" s="5">
        <v>0</v>
      </c>
      <c r="AE5093" s="115">
        <v>2339</v>
      </c>
      <c r="AF5093" s="5">
        <v>0</v>
      </c>
    </row>
    <row r="5094" spans="1:32" x14ac:dyDescent="0.25">
      <c r="A5094" s="2">
        <v>2007</v>
      </c>
      <c r="B5094" s="1" t="s">
        <v>29</v>
      </c>
      <c r="C5094" s="8">
        <v>35</v>
      </c>
      <c r="D5094" s="8">
        <v>1943</v>
      </c>
      <c r="E5094" s="8">
        <f t="shared" si="306"/>
        <v>4626.1904761904761</v>
      </c>
      <c r="F5094" s="8">
        <v>2922</v>
      </c>
      <c r="G5094" s="15">
        <v>322</v>
      </c>
      <c r="H5094" s="15">
        <v>222</v>
      </c>
      <c r="I5094" s="15">
        <v>0</v>
      </c>
      <c r="J5094" s="15">
        <v>0</v>
      </c>
      <c r="K5094" s="15">
        <v>0</v>
      </c>
      <c r="L5094" s="15">
        <v>3558</v>
      </c>
      <c r="M5094" s="15">
        <f t="shared" si="304"/>
        <v>101.65714285714286</v>
      </c>
      <c r="N5094" s="15">
        <v>14</v>
      </c>
      <c r="O5094" s="15">
        <v>3</v>
      </c>
      <c r="P5094" s="15">
        <v>2</v>
      </c>
      <c r="Q5094" s="15">
        <v>5908</v>
      </c>
      <c r="R5094" s="15">
        <f t="shared" si="305"/>
        <v>168.8</v>
      </c>
      <c r="S5094" s="5">
        <v>1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1</v>
      </c>
      <c r="AA5094" s="5">
        <v>0</v>
      </c>
      <c r="AB5094" s="5">
        <v>0</v>
      </c>
      <c r="AC5094" s="5">
        <v>1</v>
      </c>
      <c r="AD5094" s="5">
        <v>0</v>
      </c>
      <c r="AE5094" s="115">
        <v>3810</v>
      </c>
      <c r="AF5094" s="5">
        <v>0</v>
      </c>
    </row>
    <row r="5095" spans="1:32" x14ac:dyDescent="0.25">
      <c r="A5095" s="2">
        <v>2007</v>
      </c>
      <c r="B5095" s="1" t="s">
        <v>31</v>
      </c>
      <c r="C5095" s="8">
        <v>68</v>
      </c>
      <c r="D5095" s="8">
        <v>7391</v>
      </c>
      <c r="E5095" s="8">
        <f t="shared" si="306"/>
        <v>9057.5980392156871</v>
      </c>
      <c r="F5095" s="8">
        <v>10681</v>
      </c>
      <c r="G5095" s="15">
        <v>0</v>
      </c>
      <c r="H5095" s="15">
        <v>0</v>
      </c>
      <c r="I5095" s="15">
        <v>0</v>
      </c>
      <c r="J5095" s="15">
        <v>0</v>
      </c>
      <c r="K5095" s="15">
        <v>0</v>
      </c>
      <c r="L5095" s="15">
        <v>3418</v>
      </c>
      <c r="M5095" s="15">
        <f t="shared" si="304"/>
        <v>50.264705882352942</v>
      </c>
      <c r="N5095" s="15">
        <v>26</v>
      </c>
      <c r="O5095" s="15">
        <v>13</v>
      </c>
      <c r="P5095" s="15">
        <v>0</v>
      </c>
      <c r="Q5095" s="15">
        <v>66763</v>
      </c>
      <c r="R5095" s="15">
        <f t="shared" si="305"/>
        <v>981.80882352941171</v>
      </c>
      <c r="S5095" s="5">
        <v>1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0</v>
      </c>
      <c r="AD5095" s="5">
        <v>0</v>
      </c>
      <c r="AE5095" s="115">
        <v>22416</v>
      </c>
      <c r="AF5095" s="5">
        <v>0</v>
      </c>
    </row>
    <row r="5096" spans="1:32" x14ac:dyDescent="0.25">
      <c r="A5096" s="2">
        <v>2007</v>
      </c>
      <c r="B5096" s="1" t="s">
        <v>31</v>
      </c>
      <c r="C5096" s="8">
        <v>55</v>
      </c>
      <c r="D5096" s="8">
        <v>3243</v>
      </c>
      <c r="E5096" s="8">
        <f t="shared" si="306"/>
        <v>4913.6363636363631</v>
      </c>
      <c r="F5096" s="8">
        <v>2091</v>
      </c>
      <c r="G5096" s="15">
        <v>386</v>
      </c>
      <c r="H5096" s="15">
        <v>200</v>
      </c>
      <c r="I5096" s="15">
        <v>0</v>
      </c>
      <c r="J5096" s="15">
        <v>0</v>
      </c>
      <c r="K5096" s="15">
        <v>0</v>
      </c>
      <c r="L5096" s="15">
        <v>1835</v>
      </c>
      <c r="M5096" s="15">
        <f t="shared" si="304"/>
        <v>33.363636363636367</v>
      </c>
      <c r="N5096" s="15">
        <v>6</v>
      </c>
      <c r="O5096" s="15">
        <v>2</v>
      </c>
      <c r="P5096" s="15">
        <v>1</v>
      </c>
      <c r="Q5096" s="15">
        <v>14376</v>
      </c>
      <c r="R5096" s="15">
        <f t="shared" si="305"/>
        <v>261.38181818181818</v>
      </c>
      <c r="S5096" s="5">
        <v>1</v>
      </c>
      <c r="T5096" s="5">
        <v>0</v>
      </c>
      <c r="U5096" s="5">
        <v>1</v>
      </c>
      <c r="V5096" s="5">
        <v>0</v>
      </c>
      <c r="W5096" s="5">
        <v>0</v>
      </c>
      <c r="X5096" s="5">
        <v>0</v>
      </c>
      <c r="Y5096" s="5">
        <v>0</v>
      </c>
      <c r="Z5096" s="5">
        <v>1</v>
      </c>
      <c r="AA5096" s="5">
        <v>0</v>
      </c>
      <c r="AB5096" s="5">
        <v>0</v>
      </c>
      <c r="AC5096" s="5">
        <v>1</v>
      </c>
      <c r="AD5096" s="5">
        <v>0</v>
      </c>
      <c r="AE5096" s="115">
        <v>6529</v>
      </c>
      <c r="AF5096" s="5">
        <v>1</v>
      </c>
    </row>
    <row r="5097" spans="1:32" x14ac:dyDescent="0.25">
      <c r="A5097" s="2">
        <v>2007</v>
      </c>
      <c r="B5097" s="1" t="s">
        <v>29</v>
      </c>
      <c r="C5097" s="8">
        <v>37</v>
      </c>
      <c r="D5097" s="8">
        <v>1194</v>
      </c>
      <c r="E5097" s="8">
        <f t="shared" si="306"/>
        <v>2689.1891891891896</v>
      </c>
      <c r="F5097" s="8">
        <v>2926</v>
      </c>
      <c r="G5097" s="15">
        <v>428</v>
      </c>
      <c r="H5097" s="15">
        <v>206</v>
      </c>
      <c r="I5097" s="15">
        <v>63</v>
      </c>
      <c r="J5097" s="15">
        <v>0</v>
      </c>
      <c r="K5097" s="15">
        <v>0</v>
      </c>
      <c r="L5097" s="15">
        <v>4118</v>
      </c>
      <c r="M5097" s="15">
        <f t="shared" si="304"/>
        <v>111.29729729729729</v>
      </c>
      <c r="N5097" s="15">
        <v>9</v>
      </c>
      <c r="O5097" s="15">
        <v>6</v>
      </c>
      <c r="P5097" s="15">
        <v>1</v>
      </c>
      <c r="Q5097" s="15">
        <v>1363</v>
      </c>
      <c r="R5097" s="15">
        <f t="shared" si="305"/>
        <v>36.837837837837839</v>
      </c>
      <c r="S5097" s="5">
        <v>1</v>
      </c>
      <c r="T5097" s="5">
        <v>0</v>
      </c>
      <c r="U5097" s="5">
        <v>0</v>
      </c>
      <c r="V5097" s="5">
        <v>0</v>
      </c>
      <c r="W5097" s="5">
        <v>0</v>
      </c>
      <c r="X5097" s="5">
        <v>0</v>
      </c>
      <c r="Y5097" s="5">
        <v>0</v>
      </c>
      <c r="Z5097" s="5">
        <v>1</v>
      </c>
      <c r="AA5097" s="5">
        <v>1</v>
      </c>
      <c r="AB5097" s="5">
        <v>0</v>
      </c>
      <c r="AC5097" s="5">
        <v>1</v>
      </c>
      <c r="AD5097" s="5">
        <v>0</v>
      </c>
      <c r="AE5097" s="115">
        <v>3585</v>
      </c>
      <c r="AF5097" s="5">
        <v>1</v>
      </c>
    </row>
    <row r="5098" spans="1:32" x14ac:dyDescent="0.25">
      <c r="A5098" s="2">
        <v>2007</v>
      </c>
      <c r="B5098" s="1" t="s">
        <v>29</v>
      </c>
      <c r="C5098" s="8">
        <v>17</v>
      </c>
      <c r="D5098" s="8">
        <v>774</v>
      </c>
      <c r="E5098" s="8">
        <f t="shared" si="306"/>
        <v>3794.1176470588234</v>
      </c>
      <c r="F5098" s="8">
        <v>1100</v>
      </c>
      <c r="G5098" s="15">
        <v>10</v>
      </c>
      <c r="H5098" s="15">
        <v>10</v>
      </c>
      <c r="I5098" s="15">
        <v>1</v>
      </c>
      <c r="J5098" s="15">
        <v>0</v>
      </c>
      <c r="K5098" s="15">
        <v>0</v>
      </c>
      <c r="L5098" s="15">
        <v>150</v>
      </c>
      <c r="M5098" s="15">
        <f t="shared" si="304"/>
        <v>8.8235294117647065</v>
      </c>
      <c r="N5098" s="15">
        <v>1</v>
      </c>
      <c r="O5098" s="15">
        <v>0</v>
      </c>
      <c r="P5098" s="15">
        <v>0</v>
      </c>
      <c r="Q5098" s="15">
        <v>2636</v>
      </c>
      <c r="R5098" s="15">
        <f t="shared" si="305"/>
        <v>155.05882352941177</v>
      </c>
      <c r="S5098" s="5">
        <v>1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1</v>
      </c>
      <c r="AB5098" s="5">
        <v>0</v>
      </c>
      <c r="AC5098" s="5">
        <v>1</v>
      </c>
      <c r="AD5098" s="5">
        <v>0</v>
      </c>
      <c r="AE5098" s="115">
        <v>1514</v>
      </c>
      <c r="AF5098" s="5">
        <v>0</v>
      </c>
    </row>
    <row r="5099" spans="1:32" x14ac:dyDescent="0.25">
      <c r="A5099" s="2">
        <v>2007</v>
      </c>
      <c r="B5099" s="1" t="s">
        <v>29</v>
      </c>
      <c r="C5099" s="8">
        <v>13</v>
      </c>
      <c r="D5099" s="8">
        <v>406</v>
      </c>
      <c r="E5099" s="8">
        <f t="shared" si="306"/>
        <v>2602.5641025641025</v>
      </c>
      <c r="F5099" s="8">
        <v>799</v>
      </c>
      <c r="G5099" s="15">
        <v>88</v>
      </c>
      <c r="H5099" s="15">
        <v>71</v>
      </c>
      <c r="I5099" s="15">
        <v>0</v>
      </c>
      <c r="J5099" s="15">
        <v>0</v>
      </c>
      <c r="K5099" s="15">
        <v>0</v>
      </c>
      <c r="L5099" s="15">
        <v>2810</v>
      </c>
      <c r="M5099" s="15">
        <f t="shared" ref="M5099:M5162" si="307">IF(C5099&gt;0,L5099/C5099,0)</f>
        <v>216.15384615384616</v>
      </c>
      <c r="N5099" s="15">
        <v>12</v>
      </c>
      <c r="O5099" s="15">
        <v>4</v>
      </c>
      <c r="P5099" s="15">
        <v>2</v>
      </c>
      <c r="Q5099" s="15">
        <v>975</v>
      </c>
      <c r="R5099" s="15">
        <f t="shared" si="305"/>
        <v>75</v>
      </c>
      <c r="S5099" s="5">
        <v>1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1</v>
      </c>
      <c r="AA5099" s="5">
        <v>0</v>
      </c>
      <c r="AB5099" s="5">
        <v>0</v>
      </c>
      <c r="AC5099" s="5">
        <v>1</v>
      </c>
      <c r="AD5099" s="5">
        <v>0</v>
      </c>
      <c r="AE5099" s="115">
        <v>1954</v>
      </c>
      <c r="AF5099" s="5">
        <v>1</v>
      </c>
    </row>
    <row r="5100" spans="1:32" x14ac:dyDescent="0.25">
      <c r="A5100" s="2">
        <v>2007</v>
      </c>
      <c r="B5100" s="1" t="s">
        <v>29</v>
      </c>
      <c r="C5100" s="8">
        <v>5</v>
      </c>
      <c r="D5100" s="8">
        <v>175</v>
      </c>
      <c r="E5100" s="8">
        <f t="shared" si="306"/>
        <v>2916.6666666666665</v>
      </c>
      <c r="F5100" s="8">
        <v>600</v>
      </c>
      <c r="G5100" s="15">
        <v>0</v>
      </c>
      <c r="H5100" s="15">
        <v>0</v>
      </c>
      <c r="I5100" s="15">
        <v>0</v>
      </c>
      <c r="J5100" s="15">
        <v>0</v>
      </c>
      <c r="K5100" s="15">
        <v>0</v>
      </c>
      <c r="L5100" s="15">
        <v>418</v>
      </c>
      <c r="M5100" s="15">
        <f t="shared" si="307"/>
        <v>83.6</v>
      </c>
      <c r="N5100" s="15">
        <v>1</v>
      </c>
      <c r="O5100" s="15">
        <v>0</v>
      </c>
      <c r="P5100" s="15">
        <v>0</v>
      </c>
      <c r="Q5100" s="15">
        <v>3276</v>
      </c>
      <c r="R5100" s="15">
        <f t="shared" si="305"/>
        <v>655.20000000000005</v>
      </c>
      <c r="S5100" s="5">
        <v>1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0</v>
      </c>
      <c r="AD5100" s="5">
        <v>0</v>
      </c>
      <c r="AE5100" s="115">
        <v>716</v>
      </c>
      <c r="AF5100" s="5">
        <v>1</v>
      </c>
    </row>
    <row r="5101" spans="1:32" x14ac:dyDescent="0.25">
      <c r="A5101" s="2">
        <v>2007</v>
      </c>
      <c r="B5101" s="1" t="s">
        <v>29</v>
      </c>
      <c r="C5101" s="8">
        <v>12</v>
      </c>
      <c r="D5101" s="8">
        <v>366</v>
      </c>
      <c r="E5101" s="8">
        <f t="shared" si="306"/>
        <v>2541.6666666666665</v>
      </c>
      <c r="F5101" s="8">
        <v>695</v>
      </c>
      <c r="G5101" s="15">
        <v>139</v>
      </c>
      <c r="H5101" s="15">
        <v>87</v>
      </c>
      <c r="I5101" s="15">
        <v>0</v>
      </c>
      <c r="J5101" s="15">
        <v>0</v>
      </c>
      <c r="K5101" s="15">
        <v>0</v>
      </c>
      <c r="L5101" s="15">
        <v>540</v>
      </c>
      <c r="M5101" s="15">
        <f t="shared" si="307"/>
        <v>45</v>
      </c>
      <c r="N5101" s="15">
        <v>1</v>
      </c>
      <c r="O5101" s="15">
        <v>2</v>
      </c>
      <c r="P5101" s="15">
        <v>0</v>
      </c>
      <c r="Q5101" s="15">
        <v>2023</v>
      </c>
      <c r="R5101" s="15">
        <f t="shared" si="305"/>
        <v>168.58333333333334</v>
      </c>
      <c r="S5101" s="5">
        <v>1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1</v>
      </c>
      <c r="AA5101" s="5">
        <v>0</v>
      </c>
      <c r="AB5101" s="5">
        <v>0</v>
      </c>
      <c r="AC5101" s="5">
        <v>1</v>
      </c>
      <c r="AD5101" s="5">
        <v>0</v>
      </c>
      <c r="AE5101" s="115">
        <v>1710</v>
      </c>
      <c r="AF5101" s="5">
        <v>1</v>
      </c>
    </row>
    <row r="5102" spans="1:32" x14ac:dyDescent="0.25">
      <c r="A5102" s="2">
        <v>2007</v>
      </c>
      <c r="B5102" s="1" t="s">
        <v>29</v>
      </c>
      <c r="C5102" s="8">
        <v>157</v>
      </c>
      <c r="D5102" s="8">
        <v>14835</v>
      </c>
      <c r="E5102" s="8">
        <f t="shared" si="306"/>
        <v>7874.2038216560504</v>
      </c>
      <c r="F5102" s="8">
        <v>21150</v>
      </c>
      <c r="G5102" s="15">
        <v>237</v>
      </c>
      <c r="H5102" s="15">
        <v>61</v>
      </c>
      <c r="I5102" s="15">
        <v>11</v>
      </c>
      <c r="J5102" s="15">
        <v>0</v>
      </c>
      <c r="K5102" s="15">
        <v>0</v>
      </c>
      <c r="L5102" s="15">
        <v>37973</v>
      </c>
      <c r="M5102" s="15">
        <f t="shared" si="307"/>
        <v>241.86624203821657</v>
      </c>
      <c r="N5102" s="15">
        <v>51</v>
      </c>
      <c r="O5102" s="15">
        <v>1</v>
      </c>
      <c r="P5102" s="15">
        <v>0</v>
      </c>
      <c r="Q5102" s="15">
        <v>291821</v>
      </c>
      <c r="R5102" s="15">
        <f t="shared" si="305"/>
        <v>1858.7324840764331</v>
      </c>
      <c r="S5102" s="5">
        <v>1</v>
      </c>
      <c r="T5102" s="5">
        <v>0</v>
      </c>
      <c r="U5102" s="5">
        <v>0</v>
      </c>
      <c r="V5102" s="5">
        <v>0</v>
      </c>
      <c r="W5102" s="5">
        <v>0</v>
      </c>
      <c r="X5102" s="5">
        <v>1</v>
      </c>
      <c r="Y5102" s="5">
        <v>0</v>
      </c>
      <c r="Z5102" s="5">
        <v>1</v>
      </c>
      <c r="AA5102" s="5">
        <v>0</v>
      </c>
      <c r="AB5102" s="5">
        <v>0</v>
      </c>
      <c r="AC5102" s="5">
        <v>1</v>
      </c>
      <c r="AD5102" s="5">
        <v>0</v>
      </c>
      <c r="AE5102" s="115">
        <v>189733</v>
      </c>
      <c r="AF5102" s="5">
        <v>1</v>
      </c>
    </row>
    <row r="5103" spans="1:32" x14ac:dyDescent="0.25">
      <c r="A5103" s="2">
        <v>2007</v>
      </c>
      <c r="B5103" s="1" t="s">
        <v>29</v>
      </c>
      <c r="C5103" s="8">
        <v>5</v>
      </c>
      <c r="D5103" s="8">
        <v>195</v>
      </c>
      <c r="E5103" s="8">
        <f t="shared" si="306"/>
        <v>3250</v>
      </c>
      <c r="F5103" s="8">
        <v>560</v>
      </c>
      <c r="G5103" s="15">
        <v>0</v>
      </c>
      <c r="H5103" s="15">
        <v>0</v>
      </c>
      <c r="I5103" s="15">
        <v>0</v>
      </c>
      <c r="J5103" s="15">
        <v>0</v>
      </c>
      <c r="K5103" s="15">
        <v>0</v>
      </c>
      <c r="L5103" s="15">
        <v>994</v>
      </c>
      <c r="M5103" s="15">
        <f t="shared" si="307"/>
        <v>198.8</v>
      </c>
      <c r="N5103" s="15">
        <v>4</v>
      </c>
      <c r="O5103" s="15">
        <v>0</v>
      </c>
      <c r="P5103" s="15">
        <v>0</v>
      </c>
      <c r="Q5103" s="15">
        <v>3022</v>
      </c>
      <c r="R5103" s="15">
        <f t="shared" si="305"/>
        <v>604.4</v>
      </c>
      <c r="S5103" s="5">
        <v>1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0</v>
      </c>
      <c r="AC5103" s="5">
        <v>0</v>
      </c>
      <c r="AD5103" s="5">
        <v>0</v>
      </c>
      <c r="AE5103" s="115">
        <v>1163</v>
      </c>
      <c r="AF5103" s="5">
        <v>1</v>
      </c>
    </row>
    <row r="5104" spans="1:32" x14ac:dyDescent="0.25">
      <c r="A5104" s="2">
        <v>2007</v>
      </c>
      <c r="B5104" s="1" t="s">
        <v>29</v>
      </c>
      <c r="C5104" s="8">
        <v>4</v>
      </c>
      <c r="D5104" s="8">
        <v>129</v>
      </c>
      <c r="E5104" s="8">
        <f t="shared" si="306"/>
        <v>2687.5</v>
      </c>
      <c r="F5104" s="8">
        <v>1981</v>
      </c>
      <c r="G5104" s="15">
        <v>45</v>
      </c>
      <c r="H5104" s="15">
        <v>30</v>
      </c>
      <c r="I5104" s="15">
        <v>6</v>
      </c>
      <c r="J5104" s="15">
        <v>0</v>
      </c>
      <c r="K5104" s="15">
        <v>0</v>
      </c>
      <c r="L5104" s="15">
        <v>8</v>
      </c>
      <c r="M5104" s="15">
        <f t="shared" si="307"/>
        <v>2</v>
      </c>
      <c r="N5104" s="15">
        <v>1</v>
      </c>
      <c r="O5104" s="15">
        <v>1</v>
      </c>
      <c r="P5104" s="15">
        <v>0</v>
      </c>
      <c r="Q5104" s="15">
        <v>235</v>
      </c>
      <c r="R5104" s="15">
        <f t="shared" si="305"/>
        <v>58.75</v>
      </c>
      <c r="S5104" s="5">
        <v>1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1</v>
      </c>
      <c r="AA5104" s="5">
        <v>0</v>
      </c>
      <c r="AB5104" s="5">
        <v>0</v>
      </c>
      <c r="AC5104" s="5">
        <v>1</v>
      </c>
      <c r="AD5104" s="5">
        <v>0</v>
      </c>
      <c r="AE5104" s="115">
        <v>316</v>
      </c>
      <c r="AF5104" s="5">
        <v>0</v>
      </c>
    </row>
    <row r="5105" spans="1:32" x14ac:dyDescent="0.25">
      <c r="A5105" s="2">
        <v>2007</v>
      </c>
      <c r="B5105" s="1" t="s">
        <v>29</v>
      </c>
      <c r="C5105" s="8">
        <v>7</v>
      </c>
      <c r="D5105" s="8">
        <v>199</v>
      </c>
      <c r="E5105" s="8">
        <f t="shared" si="306"/>
        <v>2369.0476190476188</v>
      </c>
      <c r="F5105" s="8">
        <v>1063</v>
      </c>
      <c r="G5105" s="15">
        <v>0</v>
      </c>
      <c r="H5105" s="15">
        <v>0</v>
      </c>
      <c r="I5105" s="15">
        <v>38</v>
      </c>
      <c r="J5105" s="15">
        <v>0</v>
      </c>
      <c r="K5105" s="15">
        <v>0</v>
      </c>
      <c r="L5105" s="15">
        <v>2021</v>
      </c>
      <c r="M5105" s="15">
        <f t="shared" si="307"/>
        <v>288.71428571428572</v>
      </c>
      <c r="N5105" s="15">
        <v>9</v>
      </c>
      <c r="O5105" s="15">
        <v>5</v>
      </c>
      <c r="P5105" s="15">
        <v>0</v>
      </c>
      <c r="Q5105" s="15">
        <v>637</v>
      </c>
      <c r="R5105" s="15">
        <f t="shared" si="305"/>
        <v>91</v>
      </c>
      <c r="S5105" s="5">
        <v>1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115">
        <v>2098</v>
      </c>
      <c r="AF5105" s="5">
        <v>1</v>
      </c>
    </row>
    <row r="5106" spans="1:32" x14ac:dyDescent="0.25">
      <c r="A5106" s="2">
        <v>2007</v>
      </c>
      <c r="B5106" s="1" t="s">
        <v>29</v>
      </c>
      <c r="C5106" s="8">
        <v>43</v>
      </c>
      <c r="D5106" s="8">
        <v>952</v>
      </c>
      <c r="E5106" s="8">
        <f t="shared" si="306"/>
        <v>1844.9612403100775</v>
      </c>
      <c r="F5106" s="8">
        <v>1280</v>
      </c>
      <c r="G5106" s="15">
        <v>185</v>
      </c>
      <c r="H5106" s="15">
        <v>130</v>
      </c>
      <c r="I5106" s="15">
        <v>0</v>
      </c>
      <c r="J5106" s="15">
        <v>0</v>
      </c>
      <c r="K5106" s="15">
        <v>0</v>
      </c>
      <c r="L5106" s="15">
        <v>120</v>
      </c>
      <c r="M5106" s="15">
        <f t="shared" si="307"/>
        <v>2.7906976744186047</v>
      </c>
      <c r="N5106" s="15">
        <v>0</v>
      </c>
      <c r="O5106" s="15">
        <v>0</v>
      </c>
      <c r="P5106" s="15">
        <v>0</v>
      </c>
      <c r="Q5106" s="15">
        <v>319</v>
      </c>
      <c r="R5106" s="15">
        <f t="shared" si="305"/>
        <v>7.4186046511627906</v>
      </c>
      <c r="S5106" s="5">
        <v>1</v>
      </c>
      <c r="T5106" s="5">
        <v>0</v>
      </c>
      <c r="U5106" s="5">
        <v>0</v>
      </c>
      <c r="V5106" s="5">
        <v>0</v>
      </c>
      <c r="W5106" s="5">
        <v>0</v>
      </c>
      <c r="X5106" s="5">
        <v>0</v>
      </c>
      <c r="Y5106" s="5">
        <v>0</v>
      </c>
      <c r="Z5106" s="5">
        <v>1</v>
      </c>
      <c r="AA5106" s="5">
        <v>0</v>
      </c>
      <c r="AB5106" s="5">
        <v>0</v>
      </c>
      <c r="AC5106" s="5">
        <v>1</v>
      </c>
      <c r="AD5106" s="5">
        <v>0</v>
      </c>
      <c r="AE5106" s="115">
        <v>3746</v>
      </c>
      <c r="AF5106" s="5">
        <v>1</v>
      </c>
    </row>
    <row r="5107" spans="1:32" x14ac:dyDescent="0.25">
      <c r="A5107" s="2">
        <v>2007</v>
      </c>
      <c r="B5107" s="1" t="s">
        <v>30</v>
      </c>
      <c r="C5107" s="8">
        <v>103</v>
      </c>
      <c r="D5107" s="8">
        <v>4580</v>
      </c>
      <c r="E5107" s="8">
        <f t="shared" si="306"/>
        <v>3705.5016181229771</v>
      </c>
      <c r="F5107" s="8">
        <v>2849</v>
      </c>
      <c r="G5107" s="15">
        <v>844</v>
      </c>
      <c r="H5107" s="15">
        <v>248</v>
      </c>
      <c r="I5107" s="15">
        <v>0</v>
      </c>
      <c r="J5107" s="15">
        <v>0</v>
      </c>
      <c r="K5107" s="15">
        <v>0</v>
      </c>
      <c r="L5107" s="15">
        <v>6569</v>
      </c>
      <c r="M5107" s="15">
        <f t="shared" si="307"/>
        <v>63.776699029126213</v>
      </c>
      <c r="N5107" s="15">
        <v>14</v>
      </c>
      <c r="O5107" s="15">
        <v>10</v>
      </c>
      <c r="P5107" s="15">
        <v>0</v>
      </c>
      <c r="Q5107" s="15">
        <v>23109</v>
      </c>
      <c r="R5107" s="15">
        <f t="shared" si="305"/>
        <v>224.35922330097088</v>
      </c>
      <c r="S5107" s="5">
        <v>1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1</v>
      </c>
      <c r="AA5107" s="5">
        <v>0</v>
      </c>
      <c r="AB5107" s="5">
        <v>0</v>
      </c>
      <c r="AC5107" s="5">
        <v>1</v>
      </c>
      <c r="AD5107" s="5">
        <v>0</v>
      </c>
      <c r="AE5107" s="115">
        <v>11842</v>
      </c>
      <c r="AF5107" s="5">
        <v>1</v>
      </c>
    </row>
    <row r="5108" spans="1:32" x14ac:dyDescent="0.25">
      <c r="A5108" s="2">
        <v>2007</v>
      </c>
      <c r="B5108" s="1" t="s">
        <v>30</v>
      </c>
      <c r="C5108" s="8">
        <v>5</v>
      </c>
      <c r="D5108" s="8">
        <v>198</v>
      </c>
      <c r="E5108" s="8">
        <f t="shared" si="306"/>
        <v>3300</v>
      </c>
      <c r="F5108" s="8">
        <v>533</v>
      </c>
      <c r="G5108" s="15">
        <v>0</v>
      </c>
      <c r="H5108" s="15">
        <v>0</v>
      </c>
      <c r="I5108" s="15">
        <v>0</v>
      </c>
      <c r="J5108" s="15">
        <v>0</v>
      </c>
      <c r="K5108" s="15">
        <v>0</v>
      </c>
      <c r="L5108" s="15">
        <v>615</v>
      </c>
      <c r="M5108" s="15">
        <f t="shared" si="307"/>
        <v>123</v>
      </c>
      <c r="N5108" s="15">
        <v>3</v>
      </c>
      <c r="O5108" s="15">
        <v>1</v>
      </c>
      <c r="P5108" s="15">
        <v>1</v>
      </c>
      <c r="Q5108" s="15">
        <v>2719</v>
      </c>
      <c r="R5108" s="15">
        <f t="shared" si="305"/>
        <v>543.79999999999995</v>
      </c>
      <c r="S5108" s="5">
        <v>1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0</v>
      </c>
      <c r="AC5108" s="5">
        <v>0</v>
      </c>
      <c r="AD5108" s="5">
        <v>0</v>
      </c>
      <c r="AE5108" s="115">
        <v>624</v>
      </c>
      <c r="AF5108" s="5">
        <v>0</v>
      </c>
    </row>
    <row r="5109" spans="1:32" x14ac:dyDescent="0.25">
      <c r="A5109" s="2">
        <v>2007</v>
      </c>
      <c r="B5109" s="1" t="s">
        <v>30</v>
      </c>
      <c r="C5109" s="8">
        <v>10</v>
      </c>
      <c r="D5109" s="8">
        <v>299</v>
      </c>
      <c r="E5109" s="8">
        <f t="shared" si="306"/>
        <v>2491.6666666666665</v>
      </c>
      <c r="F5109" s="8">
        <v>2009</v>
      </c>
      <c r="G5109" s="15">
        <v>146</v>
      </c>
      <c r="H5109" s="15">
        <v>50</v>
      </c>
      <c r="I5109" s="15">
        <v>0</v>
      </c>
      <c r="J5109" s="15">
        <v>0</v>
      </c>
      <c r="K5109" s="15">
        <v>0</v>
      </c>
      <c r="L5109" s="15">
        <v>1160</v>
      </c>
      <c r="M5109" s="15">
        <f t="shared" si="307"/>
        <v>116</v>
      </c>
      <c r="N5109" s="15">
        <v>4</v>
      </c>
      <c r="O5109" s="15">
        <v>1</v>
      </c>
      <c r="P5109" s="15">
        <v>0</v>
      </c>
      <c r="Q5109" s="15">
        <v>7808</v>
      </c>
      <c r="R5109" s="15">
        <f t="shared" si="305"/>
        <v>780.8</v>
      </c>
      <c r="S5109" s="5">
        <v>1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1</v>
      </c>
      <c r="AA5109" s="5">
        <v>0</v>
      </c>
      <c r="AB5109" s="5">
        <v>0</v>
      </c>
      <c r="AC5109" s="5">
        <v>1</v>
      </c>
      <c r="AD5109" s="5">
        <v>0</v>
      </c>
      <c r="AE5109" s="115">
        <v>1239</v>
      </c>
      <c r="AF5109" s="5">
        <v>1</v>
      </c>
    </row>
    <row r="5110" spans="1:32" x14ac:dyDescent="0.25">
      <c r="A5110" s="2">
        <v>2007</v>
      </c>
      <c r="B5110" s="1" t="s">
        <v>30</v>
      </c>
      <c r="C5110" s="8">
        <v>68</v>
      </c>
      <c r="D5110" s="8">
        <v>2334</v>
      </c>
      <c r="E5110" s="8">
        <f t="shared" si="306"/>
        <v>2860.294117647059</v>
      </c>
      <c r="F5110" s="8">
        <v>4536</v>
      </c>
      <c r="G5110" s="15">
        <v>472</v>
      </c>
      <c r="H5110" s="15">
        <v>218</v>
      </c>
      <c r="I5110" s="15">
        <v>0</v>
      </c>
      <c r="J5110" s="15">
        <v>0</v>
      </c>
      <c r="K5110" s="15">
        <v>0</v>
      </c>
      <c r="L5110" s="15">
        <v>4336</v>
      </c>
      <c r="M5110" s="15">
        <f t="shared" si="307"/>
        <v>63.764705882352942</v>
      </c>
      <c r="N5110" s="15">
        <v>14</v>
      </c>
      <c r="O5110" s="15">
        <v>11</v>
      </c>
      <c r="P5110" s="15">
        <v>1</v>
      </c>
      <c r="Q5110" s="15">
        <v>26672</v>
      </c>
      <c r="R5110" s="15">
        <f t="shared" si="305"/>
        <v>392.23529411764707</v>
      </c>
      <c r="S5110" s="5">
        <v>1</v>
      </c>
      <c r="T5110" s="5">
        <v>0</v>
      </c>
      <c r="U5110" s="5">
        <v>0</v>
      </c>
      <c r="V5110" s="5">
        <v>0</v>
      </c>
      <c r="W5110" s="5">
        <v>0</v>
      </c>
      <c r="X5110" s="5">
        <v>1</v>
      </c>
      <c r="Y5110" s="5">
        <v>0</v>
      </c>
      <c r="Z5110" s="5">
        <v>1</v>
      </c>
      <c r="AA5110" s="5">
        <v>0</v>
      </c>
      <c r="AB5110" s="5">
        <v>0</v>
      </c>
      <c r="AC5110" s="5">
        <v>1</v>
      </c>
      <c r="AD5110" s="5">
        <v>0</v>
      </c>
      <c r="AE5110" s="115">
        <v>18551</v>
      </c>
      <c r="AF5110" s="5">
        <v>1</v>
      </c>
    </row>
    <row r="5111" spans="1:32" x14ac:dyDescent="0.25">
      <c r="A5111" s="2">
        <v>2007</v>
      </c>
      <c r="B5111" s="1" t="s">
        <v>30</v>
      </c>
      <c r="C5111" s="8">
        <v>81</v>
      </c>
      <c r="D5111" s="8">
        <v>2977</v>
      </c>
      <c r="E5111" s="8">
        <f t="shared" si="306"/>
        <v>3062.7572016460908</v>
      </c>
      <c r="F5111" s="8">
        <v>1997</v>
      </c>
      <c r="G5111" s="15">
        <v>741</v>
      </c>
      <c r="H5111" s="15">
        <v>301</v>
      </c>
      <c r="I5111" s="15">
        <v>53</v>
      </c>
      <c r="J5111" s="15">
        <v>0</v>
      </c>
      <c r="K5111" s="15">
        <v>0</v>
      </c>
      <c r="L5111" s="15">
        <v>4564</v>
      </c>
      <c r="M5111" s="15">
        <f t="shared" si="307"/>
        <v>56.345679012345677</v>
      </c>
      <c r="N5111" s="15">
        <v>12</v>
      </c>
      <c r="O5111" s="15">
        <v>7</v>
      </c>
      <c r="P5111" s="15">
        <v>1</v>
      </c>
      <c r="Q5111" s="15">
        <v>18506</v>
      </c>
      <c r="R5111" s="15">
        <f t="shared" si="305"/>
        <v>228.46913580246914</v>
      </c>
      <c r="S5111" s="5">
        <v>1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1</v>
      </c>
      <c r="AA5111" s="5">
        <v>1</v>
      </c>
      <c r="AB5111" s="5">
        <v>0</v>
      </c>
      <c r="AC5111" s="5">
        <v>1</v>
      </c>
      <c r="AD5111" s="5">
        <v>0</v>
      </c>
      <c r="AE5111" s="115">
        <v>8656</v>
      </c>
      <c r="AF5111" s="5">
        <v>1</v>
      </c>
    </row>
    <row r="5112" spans="1:32" x14ac:dyDescent="0.25">
      <c r="A5112" s="2">
        <v>2007</v>
      </c>
      <c r="B5112" s="1" t="s">
        <v>30</v>
      </c>
      <c r="C5112" s="8">
        <v>46</v>
      </c>
      <c r="D5112" s="8">
        <v>1290</v>
      </c>
      <c r="E5112" s="8">
        <f t="shared" si="306"/>
        <v>2336.9565217391305</v>
      </c>
      <c r="F5112" s="8">
        <v>2985</v>
      </c>
      <c r="G5112" s="15">
        <v>601</v>
      </c>
      <c r="H5112" s="15">
        <v>310</v>
      </c>
      <c r="I5112" s="15">
        <v>0</v>
      </c>
      <c r="J5112" s="15">
        <v>0</v>
      </c>
      <c r="K5112" s="15">
        <v>0</v>
      </c>
      <c r="L5112" s="15">
        <v>3936</v>
      </c>
      <c r="M5112" s="15">
        <f t="shared" si="307"/>
        <v>85.565217391304344</v>
      </c>
      <c r="N5112" s="15">
        <v>22</v>
      </c>
      <c r="O5112" s="15">
        <v>4</v>
      </c>
      <c r="P5112" s="15">
        <v>3</v>
      </c>
      <c r="Q5112" s="15">
        <v>43619</v>
      </c>
      <c r="R5112" s="15">
        <f t="shared" si="305"/>
        <v>948.23913043478262</v>
      </c>
      <c r="S5112" s="5">
        <v>1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1</v>
      </c>
      <c r="AA5112" s="5">
        <v>0</v>
      </c>
      <c r="AB5112" s="5">
        <v>0</v>
      </c>
      <c r="AC5112" s="5">
        <v>1</v>
      </c>
      <c r="AD5112" s="5">
        <v>0</v>
      </c>
      <c r="AE5112" s="115">
        <v>9466</v>
      </c>
      <c r="AF5112" s="5">
        <v>0</v>
      </c>
    </row>
    <row r="5113" spans="1:32" x14ac:dyDescent="0.25">
      <c r="A5113" s="2">
        <v>2007</v>
      </c>
      <c r="B5113" s="1" t="s">
        <v>30</v>
      </c>
      <c r="C5113" s="8">
        <v>71</v>
      </c>
      <c r="D5113" s="8">
        <v>2229</v>
      </c>
      <c r="E5113" s="8">
        <f t="shared" si="306"/>
        <v>2616.1971830985917</v>
      </c>
      <c r="F5113" s="8">
        <v>3427</v>
      </c>
      <c r="G5113" s="15">
        <v>679</v>
      </c>
      <c r="H5113" s="15">
        <v>240</v>
      </c>
      <c r="I5113" s="15">
        <v>78</v>
      </c>
      <c r="J5113" s="15">
        <v>0</v>
      </c>
      <c r="K5113" s="15">
        <v>0</v>
      </c>
      <c r="L5113" s="15">
        <v>2598</v>
      </c>
      <c r="M5113" s="15">
        <f t="shared" si="307"/>
        <v>36.591549295774648</v>
      </c>
      <c r="N5113" s="15">
        <v>8</v>
      </c>
      <c r="O5113" s="15">
        <v>3</v>
      </c>
      <c r="P5113" s="15">
        <v>1</v>
      </c>
      <c r="Q5113" s="15">
        <v>28045</v>
      </c>
      <c r="R5113" s="15">
        <f t="shared" si="305"/>
        <v>395</v>
      </c>
      <c r="S5113" s="5">
        <v>1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1</v>
      </c>
      <c r="AA5113" s="5">
        <v>1</v>
      </c>
      <c r="AB5113" s="5">
        <v>0</v>
      </c>
      <c r="AC5113" s="5">
        <v>1</v>
      </c>
      <c r="AD5113" s="5">
        <v>0</v>
      </c>
      <c r="AE5113" s="115">
        <v>7027</v>
      </c>
      <c r="AF5113" s="5">
        <v>1</v>
      </c>
    </row>
    <row r="5114" spans="1:32" x14ac:dyDescent="0.25">
      <c r="A5114" s="2">
        <v>2007</v>
      </c>
      <c r="B5114" s="1" t="s">
        <v>34</v>
      </c>
      <c r="C5114" s="8">
        <v>37</v>
      </c>
      <c r="D5114" s="8">
        <v>595</v>
      </c>
      <c r="E5114" s="8">
        <f t="shared" si="306"/>
        <v>1340.0900900900899</v>
      </c>
      <c r="F5114" s="8">
        <v>3475</v>
      </c>
      <c r="G5114" s="15">
        <v>239</v>
      </c>
      <c r="H5114" s="15">
        <v>100</v>
      </c>
      <c r="I5114" s="15">
        <v>5</v>
      </c>
      <c r="J5114" s="15">
        <v>0</v>
      </c>
      <c r="K5114" s="15">
        <v>0</v>
      </c>
      <c r="L5114" s="15">
        <v>4729</v>
      </c>
      <c r="M5114" s="15">
        <f t="shared" si="307"/>
        <v>127.81081081081081</v>
      </c>
      <c r="N5114" s="15">
        <v>14</v>
      </c>
      <c r="O5114" s="15">
        <v>3</v>
      </c>
      <c r="P5114" s="15">
        <v>1</v>
      </c>
      <c r="Q5114" s="15">
        <v>11247</v>
      </c>
      <c r="R5114" s="15">
        <f t="shared" si="305"/>
        <v>303.97297297297297</v>
      </c>
      <c r="S5114" s="5">
        <v>1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1</v>
      </c>
      <c r="AA5114" s="5">
        <v>1</v>
      </c>
      <c r="AB5114" s="5">
        <v>0</v>
      </c>
      <c r="AC5114" s="5">
        <v>1</v>
      </c>
      <c r="AD5114" s="5">
        <v>0</v>
      </c>
      <c r="AE5114" s="115">
        <v>3379</v>
      </c>
      <c r="AF5114" s="5">
        <v>0</v>
      </c>
    </row>
    <row r="5115" spans="1:32" x14ac:dyDescent="0.25">
      <c r="A5115" s="2">
        <v>2007</v>
      </c>
      <c r="B5115" s="1" t="s">
        <v>34</v>
      </c>
      <c r="C5115" s="8">
        <v>120</v>
      </c>
      <c r="D5115" s="8">
        <v>4977</v>
      </c>
      <c r="E5115" s="8">
        <f t="shared" si="306"/>
        <v>3456.25</v>
      </c>
      <c r="F5115" s="8">
        <v>5430</v>
      </c>
      <c r="G5115" s="15">
        <v>1178</v>
      </c>
      <c r="H5115" s="15">
        <v>486</v>
      </c>
      <c r="I5115" s="15">
        <v>0</v>
      </c>
      <c r="J5115" s="15">
        <v>0</v>
      </c>
      <c r="K5115" s="15">
        <v>0</v>
      </c>
      <c r="L5115" s="15">
        <v>6454</v>
      </c>
      <c r="M5115" s="15">
        <f t="shared" si="307"/>
        <v>53.783333333333331</v>
      </c>
      <c r="N5115" s="15">
        <v>23</v>
      </c>
      <c r="O5115" s="15">
        <v>6</v>
      </c>
      <c r="P5115" s="15">
        <v>2</v>
      </c>
      <c r="Q5115" s="15">
        <v>25326</v>
      </c>
      <c r="R5115" s="15">
        <f t="shared" si="305"/>
        <v>211.05</v>
      </c>
      <c r="S5115" s="5">
        <v>1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1</v>
      </c>
      <c r="AA5115" s="5">
        <v>0</v>
      </c>
      <c r="AB5115" s="5">
        <v>0</v>
      </c>
      <c r="AC5115" s="5">
        <v>1</v>
      </c>
      <c r="AD5115" s="5">
        <v>0</v>
      </c>
      <c r="AE5115" s="115">
        <v>17771</v>
      </c>
      <c r="AF5115" s="5">
        <v>1</v>
      </c>
    </row>
    <row r="5116" spans="1:32" x14ac:dyDescent="0.25">
      <c r="A5116" s="2">
        <v>2007</v>
      </c>
      <c r="B5116" s="1" t="s">
        <v>36</v>
      </c>
      <c r="C5116" s="8">
        <v>45</v>
      </c>
      <c r="D5116" s="8">
        <v>1383</v>
      </c>
      <c r="E5116" s="8">
        <f t="shared" si="306"/>
        <v>2561.1111111111113</v>
      </c>
      <c r="F5116" s="8">
        <v>3294</v>
      </c>
      <c r="G5116" s="15">
        <v>47</v>
      </c>
      <c r="H5116" s="15">
        <v>32</v>
      </c>
      <c r="I5116" s="15">
        <v>72</v>
      </c>
      <c r="J5116" s="15">
        <v>0</v>
      </c>
      <c r="K5116" s="15">
        <v>0</v>
      </c>
      <c r="L5116" s="15">
        <v>3500</v>
      </c>
      <c r="M5116" s="15">
        <f t="shared" si="307"/>
        <v>77.777777777777771</v>
      </c>
      <c r="N5116" s="15">
        <v>9</v>
      </c>
      <c r="O5116" s="15">
        <v>2</v>
      </c>
      <c r="P5116" s="15">
        <v>0</v>
      </c>
      <c r="Q5116" s="15">
        <v>7487</v>
      </c>
      <c r="R5116" s="15">
        <f t="shared" si="305"/>
        <v>166.37777777777777</v>
      </c>
      <c r="S5116" s="5">
        <v>1</v>
      </c>
      <c r="T5116" s="5">
        <v>1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1</v>
      </c>
      <c r="AA5116" s="5">
        <v>1</v>
      </c>
      <c r="AB5116" s="5">
        <v>0</v>
      </c>
      <c r="AC5116" s="5">
        <v>1</v>
      </c>
      <c r="AD5116" s="5">
        <v>0</v>
      </c>
      <c r="AE5116" s="115">
        <v>10410</v>
      </c>
      <c r="AF5116" s="5">
        <v>1</v>
      </c>
    </row>
    <row r="5117" spans="1:32" x14ac:dyDescent="0.25">
      <c r="A5117" s="2">
        <v>2007</v>
      </c>
      <c r="B5117" s="1" t="s">
        <v>31</v>
      </c>
      <c r="C5117" s="8">
        <v>38</v>
      </c>
      <c r="D5117" s="8">
        <v>3759</v>
      </c>
      <c r="E5117" s="8">
        <f t="shared" si="306"/>
        <v>8243.4210526315783</v>
      </c>
      <c r="F5117" s="8">
        <v>2215</v>
      </c>
      <c r="G5117" s="15">
        <v>0</v>
      </c>
      <c r="H5117" s="15">
        <v>0</v>
      </c>
      <c r="I5117" s="15">
        <v>0</v>
      </c>
      <c r="J5117" s="15">
        <v>0</v>
      </c>
      <c r="K5117" s="15">
        <v>0</v>
      </c>
      <c r="L5117" s="15">
        <v>3525</v>
      </c>
      <c r="M5117" s="15">
        <f t="shared" si="307"/>
        <v>92.763157894736835</v>
      </c>
      <c r="N5117" s="15">
        <v>9</v>
      </c>
      <c r="O5117" s="15">
        <v>3</v>
      </c>
      <c r="P5117" s="15">
        <v>0</v>
      </c>
      <c r="Q5117" s="15">
        <v>26483</v>
      </c>
      <c r="R5117" s="15">
        <f t="shared" si="305"/>
        <v>696.92105263157896</v>
      </c>
      <c r="S5117" s="5">
        <v>1</v>
      </c>
      <c r="T5117" s="5">
        <v>1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0</v>
      </c>
      <c r="AD5117" s="5">
        <v>0</v>
      </c>
      <c r="AE5117" s="115">
        <v>25699</v>
      </c>
      <c r="AF5117" s="5">
        <v>1</v>
      </c>
    </row>
    <row r="5118" spans="1:32" x14ac:dyDescent="0.25">
      <c r="A5118" s="2">
        <v>2007</v>
      </c>
      <c r="B5118" s="1" t="s">
        <v>29</v>
      </c>
      <c r="C5118" s="8">
        <v>43</v>
      </c>
      <c r="D5118" s="8">
        <v>1737</v>
      </c>
      <c r="E5118" s="8">
        <f t="shared" si="306"/>
        <v>3366.2790697674423</v>
      </c>
      <c r="F5118" s="8">
        <v>3071</v>
      </c>
      <c r="G5118" s="15">
        <v>238</v>
      </c>
      <c r="H5118" s="15">
        <v>99</v>
      </c>
      <c r="I5118" s="15">
        <v>155</v>
      </c>
      <c r="J5118" s="15">
        <v>0</v>
      </c>
      <c r="K5118" s="15">
        <v>0</v>
      </c>
      <c r="L5118" s="15">
        <v>2245</v>
      </c>
      <c r="M5118" s="15">
        <f t="shared" si="307"/>
        <v>52.209302325581397</v>
      </c>
      <c r="N5118" s="15">
        <v>6</v>
      </c>
      <c r="O5118" s="15">
        <v>2</v>
      </c>
      <c r="P5118" s="15">
        <v>1</v>
      </c>
      <c r="Q5118" s="15">
        <v>7120</v>
      </c>
      <c r="R5118" s="15">
        <f t="shared" si="305"/>
        <v>165.58139534883722</v>
      </c>
      <c r="S5118" s="5">
        <v>1</v>
      </c>
      <c r="T5118" s="5">
        <v>0</v>
      </c>
      <c r="U5118" s="5">
        <v>0</v>
      </c>
      <c r="V5118" s="5">
        <v>0</v>
      </c>
      <c r="W5118" s="5">
        <v>0</v>
      </c>
      <c r="X5118" s="5">
        <v>0</v>
      </c>
      <c r="Y5118" s="5">
        <v>0</v>
      </c>
      <c r="Z5118" s="5">
        <v>1</v>
      </c>
      <c r="AA5118" s="5">
        <v>1</v>
      </c>
      <c r="AB5118" s="5">
        <v>0</v>
      </c>
      <c r="AC5118" s="5">
        <v>1</v>
      </c>
      <c r="AD5118" s="5">
        <v>0</v>
      </c>
      <c r="AE5118" s="115">
        <v>5969</v>
      </c>
      <c r="AF5118" s="5">
        <v>1</v>
      </c>
    </row>
    <row r="5119" spans="1:32" x14ac:dyDescent="0.25">
      <c r="A5119" s="2">
        <v>2007</v>
      </c>
      <c r="B5119" s="1" t="s">
        <v>29</v>
      </c>
      <c r="C5119" s="8">
        <v>23</v>
      </c>
      <c r="D5119" s="8">
        <v>841</v>
      </c>
      <c r="E5119" s="8">
        <f t="shared" si="306"/>
        <v>3047.1014492753625</v>
      </c>
      <c r="F5119" s="8">
        <v>2867</v>
      </c>
      <c r="G5119" s="15">
        <v>0</v>
      </c>
      <c r="H5119" s="15">
        <v>0</v>
      </c>
      <c r="I5119" s="15">
        <v>0</v>
      </c>
      <c r="J5119" s="15">
        <v>0</v>
      </c>
      <c r="K5119" s="15">
        <v>0</v>
      </c>
      <c r="L5119" s="15">
        <v>1461</v>
      </c>
      <c r="M5119" s="15">
        <f t="shared" si="307"/>
        <v>63.521739130434781</v>
      </c>
      <c r="N5119" s="15">
        <v>9</v>
      </c>
      <c r="O5119" s="15">
        <v>2</v>
      </c>
      <c r="P5119" s="15">
        <v>0</v>
      </c>
      <c r="Q5119" s="15">
        <v>4077</v>
      </c>
      <c r="R5119" s="15">
        <f t="shared" si="305"/>
        <v>177.2608695652174</v>
      </c>
      <c r="S5119" s="5">
        <v>1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115">
        <v>15216</v>
      </c>
      <c r="AF5119" s="5">
        <v>1</v>
      </c>
    </row>
    <row r="5120" spans="1:32" x14ac:dyDescent="0.25">
      <c r="A5120" s="2">
        <v>2007</v>
      </c>
      <c r="B5120" s="1" t="s">
        <v>29</v>
      </c>
      <c r="C5120" s="8">
        <v>13</v>
      </c>
      <c r="D5120" s="8">
        <v>1098</v>
      </c>
      <c r="E5120" s="8">
        <f t="shared" si="306"/>
        <v>7038.461538461539</v>
      </c>
      <c r="F5120" s="8">
        <v>997</v>
      </c>
      <c r="G5120" s="15">
        <v>6</v>
      </c>
      <c r="H5120" s="15">
        <v>3</v>
      </c>
      <c r="I5120" s="15">
        <v>78</v>
      </c>
      <c r="J5120" s="15">
        <v>0</v>
      </c>
      <c r="K5120" s="15">
        <v>0</v>
      </c>
      <c r="L5120" s="15">
        <v>2895</v>
      </c>
      <c r="M5120" s="15">
        <f t="shared" si="307"/>
        <v>222.69230769230768</v>
      </c>
      <c r="N5120" s="15">
        <v>10</v>
      </c>
      <c r="O5120" s="15">
        <v>4</v>
      </c>
      <c r="P5120" s="15">
        <v>0</v>
      </c>
      <c r="Q5120" s="15">
        <v>5687</v>
      </c>
      <c r="R5120" s="15">
        <f t="shared" si="305"/>
        <v>437.46153846153845</v>
      </c>
      <c r="S5120" s="5">
        <v>1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1</v>
      </c>
      <c r="AA5120" s="5">
        <v>1</v>
      </c>
      <c r="AB5120" s="5">
        <v>0</v>
      </c>
      <c r="AC5120" s="5">
        <v>1</v>
      </c>
      <c r="AD5120" s="5">
        <v>0</v>
      </c>
      <c r="AE5120" s="115">
        <v>3670</v>
      </c>
      <c r="AF5120" s="5">
        <v>1</v>
      </c>
    </row>
    <row r="5121" spans="1:32" x14ac:dyDescent="0.25">
      <c r="A5121" s="2">
        <v>2007</v>
      </c>
      <c r="B5121" s="1" t="s">
        <v>29</v>
      </c>
      <c r="C5121" s="8">
        <v>37</v>
      </c>
      <c r="D5121" s="8">
        <v>1111</v>
      </c>
      <c r="E5121" s="8">
        <f t="shared" si="306"/>
        <v>2502.2522522522522</v>
      </c>
      <c r="F5121" s="8">
        <v>1751</v>
      </c>
      <c r="G5121" s="15">
        <v>103</v>
      </c>
      <c r="H5121" s="15">
        <v>44</v>
      </c>
      <c r="I5121" s="15">
        <v>83</v>
      </c>
      <c r="J5121" s="15">
        <v>0</v>
      </c>
      <c r="K5121" s="15">
        <v>0</v>
      </c>
      <c r="L5121" s="15">
        <v>2822</v>
      </c>
      <c r="M5121" s="15">
        <f t="shared" si="307"/>
        <v>76.270270270270274</v>
      </c>
      <c r="N5121" s="15">
        <v>5</v>
      </c>
      <c r="O5121" s="15">
        <v>1</v>
      </c>
      <c r="P5121" s="15">
        <v>0</v>
      </c>
      <c r="Q5121" s="15">
        <v>10123</v>
      </c>
      <c r="R5121" s="15">
        <f t="shared" si="305"/>
        <v>273.59459459459458</v>
      </c>
      <c r="S5121" s="5">
        <v>1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1</v>
      </c>
      <c r="AA5121" s="5">
        <v>1</v>
      </c>
      <c r="AB5121" s="5">
        <v>0</v>
      </c>
      <c r="AC5121" s="5">
        <v>1</v>
      </c>
      <c r="AD5121" s="5">
        <v>0</v>
      </c>
      <c r="AE5121" s="115">
        <v>7691</v>
      </c>
      <c r="AF5121" s="5">
        <v>1</v>
      </c>
    </row>
    <row r="5122" spans="1:32" x14ac:dyDescent="0.25">
      <c r="A5122" s="2">
        <v>2007</v>
      </c>
      <c r="B5122" s="1" t="s">
        <v>29</v>
      </c>
      <c r="C5122" s="8">
        <v>13</v>
      </c>
      <c r="D5122" s="8">
        <v>931</v>
      </c>
      <c r="E5122" s="8">
        <f t="shared" si="306"/>
        <v>5967.9487179487178</v>
      </c>
      <c r="F5122" s="8">
        <v>1114</v>
      </c>
      <c r="G5122" s="15">
        <v>0</v>
      </c>
      <c r="H5122" s="15">
        <v>0</v>
      </c>
      <c r="I5122" s="15">
        <v>0</v>
      </c>
      <c r="J5122" s="15">
        <v>0</v>
      </c>
      <c r="K5122" s="15">
        <v>0</v>
      </c>
      <c r="L5122" s="15">
        <v>2360</v>
      </c>
      <c r="M5122" s="15">
        <f t="shared" si="307"/>
        <v>181.53846153846155</v>
      </c>
      <c r="N5122" s="15">
        <v>8</v>
      </c>
      <c r="O5122" s="15">
        <v>5</v>
      </c>
      <c r="P5122" s="15">
        <v>0</v>
      </c>
      <c r="Q5122" s="15">
        <v>8103</v>
      </c>
      <c r="R5122" s="15">
        <f t="shared" si="305"/>
        <v>623.30769230769226</v>
      </c>
      <c r="S5122" s="5">
        <v>1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0</v>
      </c>
      <c r="AD5122" s="5">
        <v>0</v>
      </c>
      <c r="AE5122" s="115">
        <v>4336</v>
      </c>
      <c r="AF5122" s="5">
        <v>1</v>
      </c>
    </row>
    <row r="5123" spans="1:32" x14ac:dyDescent="0.25">
      <c r="A5123" s="2">
        <v>2007</v>
      </c>
      <c r="B5123" s="1" t="s">
        <v>29</v>
      </c>
      <c r="C5123" s="8">
        <v>156</v>
      </c>
      <c r="D5123" s="8">
        <v>6227</v>
      </c>
      <c r="E5123" s="8">
        <f t="shared" si="306"/>
        <v>3326.3888888888887</v>
      </c>
      <c r="F5123" s="8">
        <v>19601</v>
      </c>
      <c r="G5123" s="15">
        <v>419</v>
      </c>
      <c r="H5123" s="15">
        <v>191</v>
      </c>
      <c r="I5123" s="15">
        <v>133</v>
      </c>
      <c r="J5123" s="15">
        <v>0</v>
      </c>
      <c r="K5123" s="15">
        <v>0</v>
      </c>
      <c r="L5123" s="15">
        <v>2370</v>
      </c>
      <c r="M5123" s="15">
        <f t="shared" si="307"/>
        <v>15.192307692307692</v>
      </c>
      <c r="N5123" s="15">
        <v>7</v>
      </c>
      <c r="O5123" s="15">
        <v>4</v>
      </c>
      <c r="P5123" s="15">
        <v>0</v>
      </c>
      <c r="Q5123" s="15">
        <v>104521</v>
      </c>
      <c r="R5123" s="15">
        <f t="shared" si="305"/>
        <v>670.00641025641028</v>
      </c>
      <c r="S5123" s="5">
        <v>1</v>
      </c>
      <c r="T5123" s="5">
        <v>1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1</v>
      </c>
      <c r="AA5123" s="5">
        <v>1</v>
      </c>
      <c r="AB5123" s="5">
        <v>0</v>
      </c>
      <c r="AC5123" s="5">
        <v>1</v>
      </c>
      <c r="AD5123" s="5">
        <v>0</v>
      </c>
      <c r="AE5123" s="115">
        <v>44429</v>
      </c>
      <c r="AF5123" s="5">
        <v>0</v>
      </c>
    </row>
    <row r="5124" spans="1:32" x14ac:dyDescent="0.25">
      <c r="A5124" s="2">
        <v>2007</v>
      </c>
      <c r="B5124" s="1" t="s">
        <v>30</v>
      </c>
      <c r="C5124" s="8">
        <v>91</v>
      </c>
      <c r="D5124" s="8">
        <v>4135</v>
      </c>
      <c r="E5124" s="8">
        <f t="shared" si="306"/>
        <v>3786.6300366300366</v>
      </c>
      <c r="F5124" s="8">
        <v>3949</v>
      </c>
      <c r="G5124" s="15">
        <v>514</v>
      </c>
      <c r="H5124" s="15">
        <v>235</v>
      </c>
      <c r="I5124" s="15">
        <v>438</v>
      </c>
      <c r="J5124" s="15">
        <v>0</v>
      </c>
      <c r="K5124" s="15">
        <v>0</v>
      </c>
      <c r="L5124" s="15">
        <v>9010</v>
      </c>
      <c r="M5124" s="15">
        <f t="shared" si="307"/>
        <v>99.010989010989007</v>
      </c>
      <c r="N5124" s="15">
        <v>31</v>
      </c>
      <c r="O5124" s="15">
        <v>8</v>
      </c>
      <c r="P5124" s="15">
        <v>1</v>
      </c>
      <c r="Q5124" s="15">
        <v>29539</v>
      </c>
      <c r="R5124" s="15">
        <f t="shared" si="305"/>
        <v>324.60439560439562</v>
      </c>
      <c r="S5124" s="5">
        <v>1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1</v>
      </c>
      <c r="AA5124" s="5">
        <v>1</v>
      </c>
      <c r="AB5124" s="5">
        <v>0</v>
      </c>
      <c r="AC5124" s="5">
        <v>1</v>
      </c>
      <c r="AD5124" s="5">
        <v>0</v>
      </c>
      <c r="AE5124" s="115">
        <v>13154</v>
      </c>
      <c r="AF5124" s="5">
        <v>1</v>
      </c>
    </row>
    <row r="5125" spans="1:32" x14ac:dyDescent="0.25">
      <c r="A5125" s="2">
        <v>2007</v>
      </c>
      <c r="B5125" s="1" t="s">
        <v>30</v>
      </c>
      <c r="C5125" s="8">
        <v>25</v>
      </c>
      <c r="D5125" s="8">
        <v>1021</v>
      </c>
      <c r="E5125" s="8">
        <f t="shared" si="306"/>
        <v>3403.3333333333335</v>
      </c>
      <c r="F5125" s="8">
        <v>1786</v>
      </c>
      <c r="G5125" s="15">
        <v>138</v>
      </c>
      <c r="H5125" s="15">
        <v>0</v>
      </c>
      <c r="I5125" s="15">
        <v>0</v>
      </c>
      <c r="J5125" s="15">
        <v>0</v>
      </c>
      <c r="K5125" s="15">
        <v>0</v>
      </c>
      <c r="L5125" s="15">
        <v>3291</v>
      </c>
      <c r="M5125" s="15">
        <f t="shared" si="307"/>
        <v>131.63999999999999</v>
      </c>
      <c r="N5125" s="15">
        <v>9</v>
      </c>
      <c r="O5125" s="15">
        <v>6</v>
      </c>
      <c r="P5125" s="15">
        <v>1</v>
      </c>
      <c r="Q5125" s="15">
        <v>10615</v>
      </c>
      <c r="R5125" s="15">
        <f t="shared" si="305"/>
        <v>424.6</v>
      </c>
      <c r="S5125" s="5">
        <v>1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1</v>
      </c>
      <c r="AA5125" s="5">
        <v>0</v>
      </c>
      <c r="AB5125" s="5">
        <v>0</v>
      </c>
      <c r="AC5125" s="5">
        <v>0</v>
      </c>
      <c r="AD5125" s="5">
        <v>0</v>
      </c>
      <c r="AE5125" s="115">
        <v>5404</v>
      </c>
      <c r="AF5125" s="5">
        <v>1</v>
      </c>
    </row>
    <row r="5126" spans="1:32" x14ac:dyDescent="0.25">
      <c r="A5126" s="2">
        <v>2007</v>
      </c>
      <c r="B5126" s="1" t="s">
        <v>30</v>
      </c>
      <c r="C5126" s="8">
        <v>53</v>
      </c>
      <c r="D5126" s="8">
        <v>1967</v>
      </c>
      <c r="E5126" s="8">
        <f t="shared" si="306"/>
        <v>3092.7672955974845</v>
      </c>
      <c r="F5126" s="8">
        <v>2694</v>
      </c>
      <c r="G5126" s="15">
        <v>246</v>
      </c>
      <c r="H5126" s="15">
        <v>105</v>
      </c>
      <c r="I5126" s="15">
        <v>0</v>
      </c>
      <c r="J5126" s="15">
        <v>0</v>
      </c>
      <c r="K5126" s="15">
        <v>0</v>
      </c>
      <c r="L5126" s="15">
        <v>4246</v>
      </c>
      <c r="M5126" s="15">
        <f t="shared" si="307"/>
        <v>80.113207547169807</v>
      </c>
      <c r="N5126" s="15">
        <v>13</v>
      </c>
      <c r="O5126" s="15">
        <v>3</v>
      </c>
      <c r="P5126" s="15">
        <v>1</v>
      </c>
      <c r="Q5126" s="15">
        <v>17309</v>
      </c>
      <c r="R5126" s="15">
        <f t="shared" si="305"/>
        <v>326.58490566037733</v>
      </c>
      <c r="S5126" s="5">
        <v>1</v>
      </c>
      <c r="T5126" s="5">
        <v>0</v>
      </c>
      <c r="U5126" s="5">
        <v>0</v>
      </c>
      <c r="V5126" s="5">
        <v>0</v>
      </c>
      <c r="W5126" s="5">
        <v>0</v>
      </c>
      <c r="X5126" s="5">
        <v>0</v>
      </c>
      <c r="Y5126" s="5">
        <v>0</v>
      </c>
      <c r="Z5126" s="5">
        <v>1</v>
      </c>
      <c r="AA5126" s="5">
        <v>0</v>
      </c>
      <c r="AB5126" s="5">
        <v>0</v>
      </c>
      <c r="AC5126" s="5">
        <v>1</v>
      </c>
      <c r="AD5126" s="5">
        <v>0</v>
      </c>
      <c r="AE5126" s="115">
        <v>8614</v>
      </c>
      <c r="AF5126" s="5">
        <v>1</v>
      </c>
    </row>
    <row r="5127" spans="1:32" x14ac:dyDescent="0.25">
      <c r="A5127" s="2">
        <v>2007</v>
      </c>
      <c r="B5127" s="1" t="s">
        <v>30</v>
      </c>
      <c r="C5127" s="8">
        <v>50</v>
      </c>
      <c r="D5127" s="8">
        <v>1925</v>
      </c>
      <c r="E5127" s="8">
        <f t="shared" si="306"/>
        <v>3208.3333333333335</v>
      </c>
      <c r="F5127" s="8">
        <v>2458</v>
      </c>
      <c r="G5127" s="15">
        <v>189</v>
      </c>
      <c r="H5127" s="15">
        <v>135</v>
      </c>
      <c r="I5127" s="15">
        <v>0</v>
      </c>
      <c r="J5127" s="15">
        <v>0</v>
      </c>
      <c r="K5127" s="15">
        <v>0</v>
      </c>
      <c r="L5127" s="15">
        <v>2240</v>
      </c>
      <c r="M5127" s="15">
        <f t="shared" si="307"/>
        <v>44.8</v>
      </c>
      <c r="N5127" s="15">
        <v>17</v>
      </c>
      <c r="O5127" s="15">
        <v>4</v>
      </c>
      <c r="P5127" s="15">
        <v>0</v>
      </c>
      <c r="Q5127" s="15">
        <v>24963</v>
      </c>
      <c r="R5127" s="15">
        <f t="shared" si="305"/>
        <v>499.26</v>
      </c>
      <c r="S5127" s="5">
        <v>1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1</v>
      </c>
      <c r="AA5127" s="5">
        <v>0</v>
      </c>
      <c r="AB5127" s="5">
        <v>0</v>
      </c>
      <c r="AC5127" s="5">
        <v>1</v>
      </c>
      <c r="AD5127" s="5">
        <v>0</v>
      </c>
      <c r="AE5127" s="115">
        <v>11108</v>
      </c>
      <c r="AF5127" s="5">
        <v>0</v>
      </c>
    </row>
    <row r="5128" spans="1:32" x14ac:dyDescent="0.25">
      <c r="A5128" s="2">
        <v>2007</v>
      </c>
      <c r="B5128" s="1" t="s">
        <v>30</v>
      </c>
      <c r="C5128" s="8">
        <v>24</v>
      </c>
      <c r="D5128" s="8">
        <v>560</v>
      </c>
      <c r="E5128" s="8">
        <f t="shared" si="306"/>
        <v>1944.4444444444443</v>
      </c>
      <c r="F5128" s="8">
        <v>0</v>
      </c>
      <c r="G5128" s="15">
        <v>0</v>
      </c>
      <c r="H5128" s="15">
        <v>0</v>
      </c>
      <c r="I5128" s="15">
        <v>1</v>
      </c>
      <c r="J5128" s="15">
        <v>0</v>
      </c>
      <c r="K5128" s="15">
        <v>0</v>
      </c>
      <c r="L5128" s="15">
        <v>2316</v>
      </c>
      <c r="M5128" s="15">
        <f t="shared" si="307"/>
        <v>96.5</v>
      </c>
      <c r="N5128" s="15">
        <v>9</v>
      </c>
      <c r="O5128" s="15">
        <v>4</v>
      </c>
      <c r="P5128" s="15">
        <v>1</v>
      </c>
      <c r="Q5128" s="15">
        <v>9440</v>
      </c>
      <c r="R5128" s="15">
        <f t="shared" si="305"/>
        <v>393.33333333333331</v>
      </c>
      <c r="S5128" s="5">
        <v>1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0</v>
      </c>
      <c r="AD5128" s="5">
        <v>0</v>
      </c>
      <c r="AE5128" s="115">
        <v>7291</v>
      </c>
      <c r="AF5128" s="5">
        <v>0</v>
      </c>
    </row>
    <row r="5129" spans="1:32" x14ac:dyDescent="0.25">
      <c r="A5129" s="2">
        <v>2007</v>
      </c>
      <c r="B5129" s="1" t="s">
        <v>30</v>
      </c>
      <c r="C5129" s="8">
        <v>26</v>
      </c>
      <c r="D5129" s="8">
        <v>662</v>
      </c>
      <c r="E5129" s="8">
        <f t="shared" si="306"/>
        <v>2121.7948717948716</v>
      </c>
      <c r="F5129" s="8">
        <v>0</v>
      </c>
      <c r="G5129" s="15">
        <v>129</v>
      </c>
      <c r="H5129" s="15">
        <v>64</v>
      </c>
      <c r="I5129" s="15">
        <v>160</v>
      </c>
      <c r="J5129" s="15">
        <v>0</v>
      </c>
      <c r="K5129" s="15">
        <v>0</v>
      </c>
      <c r="L5129" s="15">
        <v>3185</v>
      </c>
      <c r="M5129" s="15">
        <f t="shared" si="307"/>
        <v>122.5</v>
      </c>
      <c r="N5129" s="15">
        <v>11</v>
      </c>
      <c r="O5129" s="15">
        <v>5</v>
      </c>
      <c r="P5129" s="15">
        <v>1</v>
      </c>
      <c r="Q5129" s="15">
        <v>10946</v>
      </c>
      <c r="R5129" s="15">
        <f t="shared" si="305"/>
        <v>421</v>
      </c>
      <c r="S5129" s="5">
        <v>1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1</v>
      </c>
      <c r="AA5129" s="5">
        <v>1</v>
      </c>
      <c r="AB5129" s="5">
        <v>0</v>
      </c>
      <c r="AC5129" s="5">
        <v>1</v>
      </c>
      <c r="AD5129" s="5">
        <v>0</v>
      </c>
      <c r="AE5129" s="115">
        <v>3966</v>
      </c>
      <c r="AF5129" s="5">
        <v>1</v>
      </c>
    </row>
    <row r="5130" spans="1:32" x14ac:dyDescent="0.25">
      <c r="A5130" s="2">
        <v>2007</v>
      </c>
      <c r="B5130" s="1" t="s">
        <v>30</v>
      </c>
      <c r="C5130" s="8">
        <v>53</v>
      </c>
      <c r="D5130" s="8">
        <v>2328</v>
      </c>
      <c r="E5130" s="8">
        <f t="shared" si="306"/>
        <v>3660.3773584905662</v>
      </c>
      <c r="F5130" s="8">
        <v>2102</v>
      </c>
      <c r="G5130" s="15">
        <v>301</v>
      </c>
      <c r="H5130" s="15">
        <v>182</v>
      </c>
      <c r="I5130" s="15">
        <v>0</v>
      </c>
      <c r="J5130" s="15">
        <v>0</v>
      </c>
      <c r="K5130" s="15">
        <v>0</v>
      </c>
      <c r="L5130" s="15">
        <v>3303</v>
      </c>
      <c r="M5130" s="15">
        <f t="shared" si="307"/>
        <v>62.320754716981135</v>
      </c>
      <c r="N5130" s="15">
        <v>13</v>
      </c>
      <c r="O5130" s="15">
        <v>4</v>
      </c>
      <c r="P5130" s="15">
        <v>0</v>
      </c>
      <c r="Q5130" s="15">
        <v>17658</v>
      </c>
      <c r="R5130" s="15">
        <f t="shared" si="305"/>
        <v>333.16981132075472</v>
      </c>
      <c r="S5130" s="5">
        <v>1</v>
      </c>
      <c r="T5130" s="5">
        <v>1</v>
      </c>
      <c r="U5130" s="5">
        <v>0</v>
      </c>
      <c r="V5130" s="5">
        <v>0</v>
      </c>
      <c r="W5130" s="5">
        <v>0</v>
      </c>
      <c r="X5130" s="5">
        <v>0</v>
      </c>
      <c r="Y5130" s="5">
        <v>0</v>
      </c>
      <c r="Z5130" s="5">
        <v>1</v>
      </c>
      <c r="AA5130" s="5">
        <v>0</v>
      </c>
      <c r="AB5130" s="5">
        <v>0</v>
      </c>
      <c r="AC5130" s="5">
        <v>1</v>
      </c>
      <c r="AD5130" s="5">
        <v>0</v>
      </c>
      <c r="AE5130" s="115">
        <v>7098</v>
      </c>
      <c r="AF5130" s="5">
        <v>1</v>
      </c>
    </row>
    <row r="5131" spans="1:32" x14ac:dyDescent="0.25">
      <c r="A5131" s="2">
        <v>2007</v>
      </c>
      <c r="B5131" s="1" t="s">
        <v>30</v>
      </c>
      <c r="C5131" s="8">
        <v>37</v>
      </c>
      <c r="D5131" s="8">
        <v>794</v>
      </c>
      <c r="E5131" s="8">
        <f t="shared" si="306"/>
        <v>1788.2882882882884</v>
      </c>
      <c r="F5131" s="8">
        <v>2664</v>
      </c>
      <c r="G5131" s="15">
        <v>0</v>
      </c>
      <c r="H5131" s="15">
        <v>0</v>
      </c>
      <c r="I5131" s="15">
        <v>0</v>
      </c>
      <c r="J5131" s="15">
        <v>0</v>
      </c>
      <c r="K5131" s="15">
        <v>0</v>
      </c>
      <c r="L5131" s="15">
        <v>3514</v>
      </c>
      <c r="M5131" s="15">
        <f t="shared" si="307"/>
        <v>94.972972972972968</v>
      </c>
      <c r="N5131" s="15">
        <v>8</v>
      </c>
      <c r="O5131" s="15">
        <v>8</v>
      </c>
      <c r="P5131" s="15">
        <v>0</v>
      </c>
      <c r="Q5131" s="15">
        <v>6329</v>
      </c>
      <c r="R5131" s="15">
        <f t="shared" si="305"/>
        <v>171.05405405405406</v>
      </c>
      <c r="S5131" s="5">
        <v>1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  <c r="Z5131" s="5">
        <v>0</v>
      </c>
      <c r="AA5131" s="5">
        <v>0</v>
      </c>
      <c r="AB5131" s="5">
        <v>0</v>
      </c>
      <c r="AC5131" s="5">
        <v>0</v>
      </c>
      <c r="AD5131" s="5">
        <v>0</v>
      </c>
      <c r="AE5131" s="115">
        <v>5031</v>
      </c>
      <c r="AF5131" s="5">
        <v>1</v>
      </c>
    </row>
    <row r="5132" spans="1:32" x14ac:dyDescent="0.25">
      <c r="A5132" s="2">
        <v>2007</v>
      </c>
      <c r="B5132" s="1" t="s">
        <v>34</v>
      </c>
      <c r="C5132" s="8">
        <v>41</v>
      </c>
      <c r="D5132" s="8">
        <v>1479</v>
      </c>
      <c r="E5132" s="8">
        <f t="shared" si="306"/>
        <v>3006.0975609756097</v>
      </c>
      <c r="F5132" s="8">
        <v>5638</v>
      </c>
      <c r="G5132" s="15">
        <v>358</v>
      </c>
      <c r="H5132" s="15">
        <v>187</v>
      </c>
      <c r="I5132" s="15">
        <v>66</v>
      </c>
      <c r="J5132" s="15">
        <v>0</v>
      </c>
      <c r="K5132" s="15">
        <v>0</v>
      </c>
      <c r="L5132" s="15">
        <v>3014</v>
      </c>
      <c r="M5132" s="15">
        <f t="shared" si="307"/>
        <v>73.512195121951223</v>
      </c>
      <c r="N5132" s="15">
        <v>9</v>
      </c>
      <c r="O5132" s="15">
        <v>4</v>
      </c>
      <c r="P5132" s="15">
        <v>0</v>
      </c>
      <c r="Q5132" s="15">
        <v>28847</v>
      </c>
      <c r="R5132" s="15">
        <f t="shared" si="305"/>
        <v>703.58536585365857</v>
      </c>
      <c r="S5132" s="5">
        <v>1</v>
      </c>
      <c r="T5132" s="5">
        <v>1</v>
      </c>
      <c r="U5132" s="5">
        <v>0</v>
      </c>
      <c r="V5132" s="5">
        <v>0</v>
      </c>
      <c r="W5132" s="5">
        <v>0</v>
      </c>
      <c r="X5132" s="5">
        <v>0</v>
      </c>
      <c r="Y5132" s="5">
        <v>0</v>
      </c>
      <c r="Z5132" s="5">
        <v>1</v>
      </c>
      <c r="AA5132" s="5">
        <v>1</v>
      </c>
      <c r="AB5132" s="5">
        <v>0</v>
      </c>
      <c r="AC5132" s="5">
        <v>1</v>
      </c>
      <c r="AD5132" s="5">
        <v>0</v>
      </c>
      <c r="AE5132" s="115">
        <v>16408</v>
      </c>
      <c r="AF5132" s="5">
        <v>1</v>
      </c>
    </row>
    <row r="5133" spans="1:32" x14ac:dyDescent="0.25">
      <c r="A5133" s="2">
        <v>2007</v>
      </c>
      <c r="B5133" s="1" t="s">
        <v>30</v>
      </c>
      <c r="C5133" s="8">
        <v>135</v>
      </c>
      <c r="D5133" s="8">
        <v>10773</v>
      </c>
      <c r="E5133" s="8">
        <f t="shared" si="306"/>
        <v>6650</v>
      </c>
      <c r="F5133" s="8">
        <v>4840</v>
      </c>
      <c r="G5133" s="15">
        <v>1342</v>
      </c>
      <c r="H5133" s="15">
        <v>500</v>
      </c>
      <c r="I5133" s="15">
        <v>0</v>
      </c>
      <c r="J5133" s="15">
        <v>0</v>
      </c>
      <c r="K5133" s="15">
        <v>0</v>
      </c>
      <c r="L5133" s="15">
        <v>12726</v>
      </c>
      <c r="M5133" s="15">
        <f t="shared" si="307"/>
        <v>94.266666666666666</v>
      </c>
      <c r="N5133" s="15">
        <v>37</v>
      </c>
      <c r="O5133" s="15">
        <v>5</v>
      </c>
      <c r="P5133" s="15">
        <v>3</v>
      </c>
      <c r="Q5133" s="15">
        <v>68839</v>
      </c>
      <c r="R5133" s="15">
        <f t="shared" si="305"/>
        <v>509.91851851851851</v>
      </c>
      <c r="S5133" s="5">
        <v>1</v>
      </c>
      <c r="T5133" s="5">
        <v>0</v>
      </c>
      <c r="U5133" s="5">
        <v>0</v>
      </c>
      <c r="V5133" s="5">
        <v>0</v>
      </c>
      <c r="W5133" s="5">
        <v>0</v>
      </c>
      <c r="X5133" s="5">
        <v>0</v>
      </c>
      <c r="Y5133" s="5">
        <v>0</v>
      </c>
      <c r="Z5133" s="5">
        <v>1</v>
      </c>
      <c r="AA5133" s="5">
        <v>0</v>
      </c>
      <c r="AB5133" s="5">
        <v>0</v>
      </c>
      <c r="AC5133" s="5">
        <v>1</v>
      </c>
      <c r="AD5133" s="5">
        <v>0</v>
      </c>
      <c r="AE5133" s="115">
        <v>24329</v>
      </c>
      <c r="AF5133" s="5">
        <v>1</v>
      </c>
    </row>
    <row r="5134" spans="1:32" x14ac:dyDescent="0.25">
      <c r="A5134" s="2">
        <v>2007</v>
      </c>
      <c r="B5134" s="1" t="s">
        <v>29</v>
      </c>
      <c r="C5134" s="8">
        <v>48</v>
      </c>
      <c r="D5134" s="8">
        <v>1838</v>
      </c>
      <c r="E5134" s="8">
        <f t="shared" si="306"/>
        <v>3190.9722222222222</v>
      </c>
      <c r="F5134" s="8">
        <v>1857</v>
      </c>
      <c r="G5134" s="15">
        <v>225</v>
      </c>
      <c r="H5134" s="15">
        <v>124</v>
      </c>
      <c r="I5134" s="15">
        <v>0</v>
      </c>
      <c r="J5134" s="15">
        <v>0</v>
      </c>
      <c r="K5134" s="15">
        <v>0</v>
      </c>
      <c r="L5134" s="15">
        <v>3310</v>
      </c>
      <c r="M5134" s="15">
        <f t="shared" si="307"/>
        <v>68.958333333333329</v>
      </c>
      <c r="N5134" s="15">
        <v>12</v>
      </c>
      <c r="O5134" s="15">
        <v>3</v>
      </c>
      <c r="P5134" s="15">
        <v>0</v>
      </c>
      <c r="Q5134" s="15">
        <v>11783</v>
      </c>
      <c r="R5134" s="15">
        <f t="shared" si="305"/>
        <v>245.47916666666666</v>
      </c>
      <c r="S5134" s="5">
        <v>1</v>
      </c>
      <c r="T5134" s="5">
        <v>0</v>
      </c>
      <c r="U5134" s="5">
        <v>0</v>
      </c>
      <c r="V5134" s="5">
        <v>0</v>
      </c>
      <c r="W5134" s="5">
        <v>0</v>
      </c>
      <c r="X5134" s="5">
        <v>0</v>
      </c>
      <c r="Y5134" s="5">
        <v>1</v>
      </c>
      <c r="Z5134" s="5">
        <v>1</v>
      </c>
      <c r="AA5134" s="5">
        <v>0</v>
      </c>
      <c r="AB5134" s="5">
        <v>0</v>
      </c>
      <c r="AC5134" s="5">
        <v>1</v>
      </c>
      <c r="AD5134" s="5">
        <v>0</v>
      </c>
      <c r="AE5134" s="115">
        <v>6032</v>
      </c>
      <c r="AF5134" s="5">
        <v>0</v>
      </c>
    </row>
    <row r="5135" spans="1:32" x14ac:dyDescent="0.25">
      <c r="A5135" s="2">
        <v>2007</v>
      </c>
      <c r="B5135" s="1" t="s">
        <v>30</v>
      </c>
      <c r="C5135" s="8">
        <v>7</v>
      </c>
      <c r="D5135" s="8">
        <v>185</v>
      </c>
      <c r="E5135" s="8">
        <f t="shared" si="306"/>
        <v>2202.3809523809523</v>
      </c>
      <c r="F5135" s="8">
        <v>450</v>
      </c>
      <c r="G5135" s="15">
        <v>0</v>
      </c>
      <c r="H5135" s="15">
        <v>0</v>
      </c>
      <c r="I5135" s="15">
        <v>0</v>
      </c>
      <c r="J5135" s="15">
        <v>0</v>
      </c>
      <c r="K5135" s="15">
        <v>0</v>
      </c>
      <c r="L5135" s="15">
        <v>1337</v>
      </c>
      <c r="M5135" s="15">
        <f t="shared" si="307"/>
        <v>191</v>
      </c>
      <c r="N5135" s="15">
        <v>7</v>
      </c>
      <c r="O5135" s="15">
        <v>2</v>
      </c>
      <c r="P5135" s="15">
        <v>1</v>
      </c>
      <c r="Q5135" s="15">
        <v>1507</v>
      </c>
      <c r="R5135" s="15">
        <f t="shared" si="305"/>
        <v>215.28571428571428</v>
      </c>
      <c r="S5135" s="5">
        <v>1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  <c r="Z5135" s="5">
        <v>0</v>
      </c>
      <c r="AA5135" s="5">
        <v>0</v>
      </c>
      <c r="AB5135" s="5">
        <v>0</v>
      </c>
      <c r="AC5135" s="5">
        <v>0</v>
      </c>
      <c r="AD5135" s="5">
        <v>0</v>
      </c>
      <c r="AE5135" s="115">
        <v>389</v>
      </c>
      <c r="AF5135" s="5">
        <v>1</v>
      </c>
    </row>
    <row r="5136" spans="1:32" x14ac:dyDescent="0.25">
      <c r="A5136" s="2">
        <v>2007</v>
      </c>
      <c r="B5136" s="1" t="s">
        <v>29</v>
      </c>
      <c r="C5136" s="8">
        <v>40</v>
      </c>
      <c r="D5136" s="8">
        <v>1631</v>
      </c>
      <c r="E5136" s="8">
        <f t="shared" si="306"/>
        <v>3397.9166666666665</v>
      </c>
      <c r="F5136" s="8">
        <v>1370</v>
      </c>
      <c r="G5136" s="15">
        <v>275</v>
      </c>
      <c r="H5136" s="15">
        <v>164</v>
      </c>
      <c r="I5136" s="15">
        <v>0</v>
      </c>
      <c r="J5136" s="15">
        <v>0</v>
      </c>
      <c r="K5136" s="15">
        <v>0</v>
      </c>
      <c r="L5136" s="15">
        <v>3260</v>
      </c>
      <c r="M5136" s="15">
        <f t="shared" si="307"/>
        <v>81.5</v>
      </c>
      <c r="N5136" s="15">
        <v>4</v>
      </c>
      <c r="O5136" s="15">
        <v>0</v>
      </c>
      <c r="P5136" s="15">
        <v>0</v>
      </c>
      <c r="Q5136" s="15">
        <v>6133</v>
      </c>
      <c r="R5136" s="15">
        <f t="shared" si="305"/>
        <v>153.32499999999999</v>
      </c>
      <c r="S5136" s="5">
        <v>1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  <c r="Z5136" s="5">
        <v>1</v>
      </c>
      <c r="AA5136" s="5">
        <v>1</v>
      </c>
      <c r="AB5136" s="5">
        <v>0</v>
      </c>
      <c r="AC5136" s="5">
        <v>1</v>
      </c>
      <c r="AD5136" s="5">
        <v>0</v>
      </c>
      <c r="AE5136" s="115">
        <v>3877</v>
      </c>
      <c r="AF5136" s="5">
        <v>0</v>
      </c>
    </row>
    <row r="5137" spans="1:32" x14ac:dyDescent="0.25">
      <c r="A5137" s="2">
        <v>2007</v>
      </c>
      <c r="B5137" s="1" t="s">
        <v>29</v>
      </c>
      <c r="C5137" s="8">
        <v>20</v>
      </c>
      <c r="D5137" s="8">
        <v>815</v>
      </c>
      <c r="E5137" s="8">
        <f t="shared" si="306"/>
        <v>3395.8333333333335</v>
      </c>
      <c r="F5137" s="8">
        <v>1409</v>
      </c>
      <c r="G5137" s="15">
        <v>146</v>
      </c>
      <c r="H5137" s="15">
        <v>100</v>
      </c>
      <c r="I5137" s="15">
        <v>0</v>
      </c>
      <c r="J5137" s="15">
        <v>0</v>
      </c>
      <c r="K5137" s="15">
        <v>0</v>
      </c>
      <c r="L5137" s="15">
        <v>1591</v>
      </c>
      <c r="M5137" s="15">
        <f t="shared" si="307"/>
        <v>79.55</v>
      </c>
      <c r="N5137" s="15">
        <v>4</v>
      </c>
      <c r="O5137" s="15">
        <v>1</v>
      </c>
      <c r="P5137" s="15">
        <v>1</v>
      </c>
      <c r="Q5137" s="15">
        <v>1611</v>
      </c>
      <c r="R5137" s="15">
        <f t="shared" si="305"/>
        <v>80.55</v>
      </c>
      <c r="S5137" s="5">
        <v>1</v>
      </c>
      <c r="T5137" s="5">
        <v>0</v>
      </c>
      <c r="U5137" s="5">
        <v>0</v>
      </c>
      <c r="V5137" s="5">
        <v>0</v>
      </c>
      <c r="W5137" s="5">
        <v>0</v>
      </c>
      <c r="X5137" s="5">
        <v>0</v>
      </c>
      <c r="Y5137" s="5">
        <v>0</v>
      </c>
      <c r="Z5137" s="5">
        <v>1</v>
      </c>
      <c r="AA5137" s="5">
        <v>0</v>
      </c>
      <c r="AB5137" s="5">
        <v>0</v>
      </c>
      <c r="AC5137" s="5">
        <v>1</v>
      </c>
      <c r="AD5137" s="5">
        <v>0</v>
      </c>
      <c r="AE5137" s="115">
        <v>1923</v>
      </c>
      <c r="AF5137" s="5">
        <v>1</v>
      </c>
    </row>
    <row r="5138" spans="1:32" x14ac:dyDescent="0.25">
      <c r="A5138" s="2">
        <v>2007</v>
      </c>
      <c r="B5138" s="1" t="s">
        <v>29</v>
      </c>
      <c r="C5138" s="8">
        <v>15</v>
      </c>
      <c r="D5138" s="8">
        <v>324</v>
      </c>
      <c r="E5138" s="8">
        <f t="shared" si="306"/>
        <v>1800</v>
      </c>
      <c r="F5138" s="8">
        <v>580</v>
      </c>
      <c r="G5138" s="15">
        <v>38</v>
      </c>
      <c r="H5138" s="15">
        <v>34</v>
      </c>
      <c r="I5138" s="15">
        <v>0</v>
      </c>
      <c r="J5138" s="15">
        <v>0</v>
      </c>
      <c r="K5138" s="15">
        <v>0</v>
      </c>
      <c r="L5138" s="15">
        <v>454</v>
      </c>
      <c r="M5138" s="15">
        <f t="shared" si="307"/>
        <v>30.266666666666666</v>
      </c>
      <c r="N5138" s="15">
        <v>4</v>
      </c>
      <c r="O5138" s="15">
        <v>0</v>
      </c>
      <c r="P5138" s="15">
        <v>0</v>
      </c>
      <c r="Q5138" s="15">
        <v>407</v>
      </c>
      <c r="R5138" s="15">
        <f t="shared" ref="R5138:R5201" si="308">IF(C5138&gt;0,Q5138/C5138,0)</f>
        <v>27.133333333333333</v>
      </c>
      <c r="S5138" s="5">
        <v>1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  <c r="Z5138" s="5">
        <v>1</v>
      </c>
      <c r="AA5138" s="5">
        <v>0</v>
      </c>
      <c r="AB5138" s="5">
        <v>0</v>
      </c>
      <c r="AC5138" s="5">
        <v>1</v>
      </c>
      <c r="AD5138" s="5">
        <v>0</v>
      </c>
      <c r="AE5138" s="115">
        <v>735</v>
      </c>
      <c r="AF5138" s="5">
        <v>1</v>
      </c>
    </row>
    <row r="5139" spans="1:32" x14ac:dyDescent="0.25">
      <c r="A5139" s="2">
        <v>2007</v>
      </c>
      <c r="B5139" s="1" t="s">
        <v>29</v>
      </c>
      <c r="C5139" s="8">
        <v>7</v>
      </c>
      <c r="D5139" s="8">
        <v>172</v>
      </c>
      <c r="E5139" s="8">
        <f t="shared" si="306"/>
        <v>2047.6190476190477</v>
      </c>
      <c r="F5139" s="8">
        <v>550</v>
      </c>
      <c r="G5139" s="15">
        <v>51</v>
      </c>
      <c r="H5139" s="15">
        <v>34</v>
      </c>
      <c r="I5139" s="15">
        <v>0</v>
      </c>
      <c r="J5139" s="15">
        <v>0</v>
      </c>
      <c r="K5139" s="15">
        <v>0</v>
      </c>
      <c r="L5139" s="15">
        <v>320</v>
      </c>
      <c r="M5139" s="15">
        <f t="shared" si="307"/>
        <v>45.714285714285715</v>
      </c>
      <c r="N5139" s="15">
        <v>2</v>
      </c>
      <c r="O5139" s="15">
        <v>1</v>
      </c>
      <c r="P5139" s="15">
        <v>0</v>
      </c>
      <c r="Q5139" s="15">
        <v>286</v>
      </c>
      <c r="R5139" s="15">
        <f t="shared" si="308"/>
        <v>40.857142857142854</v>
      </c>
      <c r="S5139" s="5">
        <v>1</v>
      </c>
      <c r="T5139" s="5">
        <v>0</v>
      </c>
      <c r="U5139" s="5">
        <v>0</v>
      </c>
      <c r="V5139" s="5">
        <v>0</v>
      </c>
      <c r="W5139" s="5">
        <v>0</v>
      </c>
      <c r="X5139" s="5">
        <v>0</v>
      </c>
      <c r="Y5139" s="5">
        <v>0</v>
      </c>
      <c r="Z5139" s="5">
        <v>1</v>
      </c>
      <c r="AA5139" s="5">
        <v>0</v>
      </c>
      <c r="AB5139" s="5">
        <v>0</v>
      </c>
      <c r="AC5139" s="5">
        <v>1</v>
      </c>
      <c r="AD5139" s="5">
        <v>0</v>
      </c>
      <c r="AE5139" s="115">
        <v>135</v>
      </c>
      <c r="AF5139" s="5">
        <v>1</v>
      </c>
    </row>
    <row r="5140" spans="1:32" x14ac:dyDescent="0.25">
      <c r="A5140" s="2">
        <v>2007</v>
      </c>
      <c r="B5140" s="1" t="s">
        <v>29</v>
      </c>
      <c r="C5140" s="8">
        <v>25</v>
      </c>
      <c r="D5140" s="8">
        <v>778</v>
      </c>
      <c r="E5140" s="8">
        <f t="shared" si="306"/>
        <v>2593.3333333333335</v>
      </c>
      <c r="F5140" s="8">
        <v>1360</v>
      </c>
      <c r="G5140" s="15">
        <v>203</v>
      </c>
      <c r="H5140" s="15">
        <v>157</v>
      </c>
      <c r="I5140" s="15">
        <v>0</v>
      </c>
      <c r="J5140" s="15">
        <v>0</v>
      </c>
      <c r="K5140" s="15">
        <v>0</v>
      </c>
      <c r="L5140" s="15">
        <v>1605</v>
      </c>
      <c r="M5140" s="15">
        <f t="shared" si="307"/>
        <v>64.2</v>
      </c>
      <c r="N5140" s="15">
        <v>13</v>
      </c>
      <c r="O5140" s="15">
        <v>0</v>
      </c>
      <c r="P5140" s="15">
        <v>0</v>
      </c>
      <c r="Q5140" s="15">
        <v>806</v>
      </c>
      <c r="R5140" s="15">
        <f t="shared" si="308"/>
        <v>32.24</v>
      </c>
      <c r="S5140" s="5">
        <v>1</v>
      </c>
      <c r="T5140" s="5">
        <v>0</v>
      </c>
      <c r="U5140" s="5">
        <v>0</v>
      </c>
      <c r="V5140" s="5">
        <v>0</v>
      </c>
      <c r="W5140" s="5">
        <v>0</v>
      </c>
      <c r="X5140" s="5">
        <v>0</v>
      </c>
      <c r="Y5140" s="5">
        <v>0</v>
      </c>
      <c r="Z5140" s="5">
        <v>1</v>
      </c>
      <c r="AA5140" s="5">
        <v>0</v>
      </c>
      <c r="AB5140" s="5">
        <v>0</v>
      </c>
      <c r="AC5140" s="5">
        <v>1</v>
      </c>
      <c r="AD5140" s="5">
        <v>0</v>
      </c>
      <c r="AE5140" s="115">
        <v>1814</v>
      </c>
      <c r="AF5140" s="5">
        <v>1</v>
      </c>
    </row>
    <row r="5141" spans="1:32" x14ac:dyDescent="0.25">
      <c r="A5141" s="2">
        <v>2007</v>
      </c>
      <c r="B5141" s="1" t="s">
        <v>29</v>
      </c>
      <c r="C5141" s="8">
        <v>38</v>
      </c>
      <c r="D5141" s="8">
        <v>1655</v>
      </c>
      <c r="E5141" s="8">
        <f t="shared" ref="E5141:E5150" si="309">IF(C5141&gt;0,D5141/C5141*1000/12,0)</f>
        <v>3629.3859649122805</v>
      </c>
      <c r="F5141" s="8">
        <v>1813</v>
      </c>
      <c r="G5141" s="15">
        <v>322</v>
      </c>
      <c r="H5141" s="15">
        <v>128</v>
      </c>
      <c r="I5141" s="15">
        <v>0</v>
      </c>
      <c r="J5141" s="15">
        <v>0</v>
      </c>
      <c r="K5141" s="15">
        <v>0</v>
      </c>
      <c r="L5141" s="15">
        <v>2601</v>
      </c>
      <c r="M5141" s="15">
        <f t="shared" si="307"/>
        <v>68.44736842105263</v>
      </c>
      <c r="N5141" s="15">
        <v>13</v>
      </c>
      <c r="O5141" s="15">
        <v>2</v>
      </c>
      <c r="P5141" s="15">
        <v>2</v>
      </c>
      <c r="Q5141" s="15">
        <v>10512</v>
      </c>
      <c r="R5141" s="15">
        <f t="shared" si="308"/>
        <v>276.63157894736844</v>
      </c>
      <c r="S5141" s="5">
        <v>1</v>
      </c>
      <c r="T5141" s="5">
        <v>0</v>
      </c>
      <c r="U5141" s="5">
        <v>1</v>
      </c>
      <c r="V5141" s="5">
        <v>0</v>
      </c>
      <c r="W5141" s="5">
        <v>0</v>
      </c>
      <c r="X5141" s="5">
        <v>0</v>
      </c>
      <c r="Y5141" s="5">
        <v>0</v>
      </c>
      <c r="Z5141" s="5">
        <v>1</v>
      </c>
      <c r="AA5141" s="5">
        <v>0</v>
      </c>
      <c r="AB5141" s="5">
        <v>0</v>
      </c>
      <c r="AC5141" s="5">
        <v>1</v>
      </c>
      <c r="AD5141" s="5">
        <v>0</v>
      </c>
      <c r="AE5141" s="115">
        <v>4154</v>
      </c>
      <c r="AF5141" s="5">
        <v>0</v>
      </c>
    </row>
    <row r="5142" spans="1:32" x14ac:dyDescent="0.25">
      <c r="A5142" s="2">
        <v>2007</v>
      </c>
      <c r="B5142" s="1" t="s">
        <v>29</v>
      </c>
      <c r="C5142" s="8">
        <v>20</v>
      </c>
      <c r="D5142" s="8">
        <v>570</v>
      </c>
      <c r="E5142" s="8">
        <f t="shared" si="309"/>
        <v>2375</v>
      </c>
      <c r="F5142" s="8">
        <v>1055</v>
      </c>
      <c r="G5142" s="15">
        <v>172</v>
      </c>
      <c r="H5142" s="15">
        <v>100</v>
      </c>
      <c r="I5142" s="15">
        <v>0</v>
      </c>
      <c r="J5142" s="15">
        <v>0</v>
      </c>
      <c r="K5142" s="15">
        <v>0</v>
      </c>
      <c r="L5142" s="15">
        <v>923</v>
      </c>
      <c r="M5142" s="15">
        <f t="shared" si="307"/>
        <v>46.15</v>
      </c>
      <c r="N5142" s="15">
        <v>5</v>
      </c>
      <c r="O5142" s="15">
        <v>2</v>
      </c>
      <c r="P5142" s="15">
        <v>0</v>
      </c>
      <c r="Q5142" s="15">
        <v>686</v>
      </c>
      <c r="R5142" s="15">
        <f t="shared" si="308"/>
        <v>34.299999999999997</v>
      </c>
      <c r="S5142" s="5">
        <v>1</v>
      </c>
      <c r="T5142" s="5">
        <v>0</v>
      </c>
      <c r="U5142" s="5">
        <v>0</v>
      </c>
      <c r="V5142" s="5">
        <v>0</v>
      </c>
      <c r="W5142" s="5">
        <v>0</v>
      </c>
      <c r="X5142" s="5">
        <v>0</v>
      </c>
      <c r="Y5142" s="5">
        <v>0</v>
      </c>
      <c r="Z5142" s="5">
        <v>1</v>
      </c>
      <c r="AA5142" s="5">
        <v>0</v>
      </c>
      <c r="AB5142" s="5">
        <v>0</v>
      </c>
      <c r="AC5142" s="5">
        <v>1</v>
      </c>
      <c r="AD5142" s="5">
        <v>0</v>
      </c>
      <c r="AE5142" s="115">
        <v>1222</v>
      </c>
      <c r="AF5142" s="5">
        <v>1</v>
      </c>
    </row>
    <row r="5143" spans="1:32" x14ac:dyDescent="0.25">
      <c r="A5143" s="2">
        <v>2007</v>
      </c>
      <c r="B5143" s="1" t="s">
        <v>29</v>
      </c>
      <c r="C5143" s="8">
        <v>21</v>
      </c>
      <c r="D5143" s="8">
        <v>699</v>
      </c>
      <c r="E5143" s="8">
        <f t="shared" si="309"/>
        <v>2773.8095238095234</v>
      </c>
      <c r="F5143" s="8">
        <v>1052</v>
      </c>
      <c r="G5143" s="15">
        <v>136</v>
      </c>
      <c r="H5143" s="15">
        <v>103</v>
      </c>
      <c r="I5143" s="15">
        <v>0</v>
      </c>
      <c r="J5143" s="15">
        <v>0</v>
      </c>
      <c r="K5143" s="15">
        <v>0</v>
      </c>
      <c r="L5143" s="15">
        <v>430</v>
      </c>
      <c r="M5143" s="15">
        <f t="shared" si="307"/>
        <v>20.476190476190474</v>
      </c>
      <c r="N5143" s="15">
        <v>0</v>
      </c>
      <c r="O5143" s="15">
        <v>0</v>
      </c>
      <c r="P5143" s="15">
        <v>0</v>
      </c>
      <c r="Q5143" s="15">
        <v>586</v>
      </c>
      <c r="R5143" s="15">
        <f t="shared" si="308"/>
        <v>27.904761904761905</v>
      </c>
      <c r="S5143" s="5">
        <v>1</v>
      </c>
      <c r="T5143" s="5">
        <v>0</v>
      </c>
      <c r="U5143" s="5">
        <v>0</v>
      </c>
      <c r="V5143" s="5">
        <v>0</v>
      </c>
      <c r="W5143" s="5">
        <v>0</v>
      </c>
      <c r="X5143" s="5">
        <v>0</v>
      </c>
      <c r="Y5143" s="5">
        <v>0</v>
      </c>
      <c r="Z5143" s="5">
        <v>1</v>
      </c>
      <c r="AA5143" s="5">
        <v>0</v>
      </c>
      <c r="AB5143" s="5">
        <v>0</v>
      </c>
      <c r="AC5143" s="5">
        <v>1</v>
      </c>
      <c r="AD5143" s="5">
        <v>0</v>
      </c>
      <c r="AE5143" s="115">
        <v>912</v>
      </c>
      <c r="AF5143" s="5">
        <v>1</v>
      </c>
    </row>
    <row r="5144" spans="1:32" x14ac:dyDescent="0.25">
      <c r="A5144" s="2">
        <v>2007</v>
      </c>
      <c r="B5144" s="1" t="s">
        <v>29</v>
      </c>
      <c r="C5144" s="8">
        <v>11</v>
      </c>
      <c r="D5144" s="8">
        <v>219</v>
      </c>
      <c r="E5144" s="8">
        <f t="shared" si="309"/>
        <v>1659.0909090909092</v>
      </c>
      <c r="F5144" s="8">
        <v>350</v>
      </c>
      <c r="G5144" s="15">
        <v>39</v>
      </c>
      <c r="H5144" s="15">
        <v>26</v>
      </c>
      <c r="I5144" s="15">
        <v>0</v>
      </c>
      <c r="J5144" s="15">
        <v>0</v>
      </c>
      <c r="K5144" s="15">
        <v>0</v>
      </c>
      <c r="L5144" s="15">
        <v>660</v>
      </c>
      <c r="M5144" s="15">
        <f t="shared" si="307"/>
        <v>60</v>
      </c>
      <c r="N5144" s="15">
        <v>5</v>
      </c>
      <c r="O5144" s="15">
        <v>0</v>
      </c>
      <c r="P5144" s="15">
        <v>0</v>
      </c>
      <c r="Q5144" s="15">
        <v>419</v>
      </c>
      <c r="R5144" s="15">
        <f t="shared" si="308"/>
        <v>38.090909090909093</v>
      </c>
      <c r="S5144" s="5">
        <v>0</v>
      </c>
      <c r="T5144" s="5">
        <v>0</v>
      </c>
      <c r="U5144" s="5">
        <v>0</v>
      </c>
      <c r="V5144" s="5">
        <v>0</v>
      </c>
      <c r="W5144" s="5">
        <v>0</v>
      </c>
      <c r="X5144" s="5">
        <v>0</v>
      </c>
      <c r="Y5144" s="5">
        <v>0</v>
      </c>
      <c r="Z5144" s="5">
        <v>1</v>
      </c>
      <c r="AA5144" s="5">
        <v>0</v>
      </c>
      <c r="AB5144" s="5">
        <v>0</v>
      </c>
      <c r="AC5144" s="5">
        <v>1</v>
      </c>
      <c r="AD5144" s="5">
        <v>0</v>
      </c>
      <c r="AE5144" s="115">
        <v>320</v>
      </c>
      <c r="AF5144" s="5">
        <v>1</v>
      </c>
    </row>
    <row r="5145" spans="1:32" x14ac:dyDescent="0.25">
      <c r="A5145" s="2">
        <v>2007</v>
      </c>
      <c r="B5145" s="1" t="s">
        <v>29</v>
      </c>
      <c r="C5145" s="8">
        <v>43</v>
      </c>
      <c r="D5145" s="8">
        <v>2979</v>
      </c>
      <c r="E5145" s="8">
        <f t="shared" si="309"/>
        <v>5773.2558139534876</v>
      </c>
      <c r="F5145" s="8">
        <v>5627</v>
      </c>
      <c r="G5145" s="15">
        <v>359</v>
      </c>
      <c r="H5145" s="15">
        <v>125</v>
      </c>
      <c r="I5145" s="15">
        <v>0</v>
      </c>
      <c r="J5145" s="15">
        <v>0</v>
      </c>
      <c r="K5145" s="15">
        <v>0</v>
      </c>
      <c r="L5145" s="15">
        <v>1452</v>
      </c>
      <c r="M5145" s="15">
        <f t="shared" si="307"/>
        <v>33.767441860465119</v>
      </c>
      <c r="N5145" s="15">
        <v>10</v>
      </c>
      <c r="O5145" s="15">
        <v>0</v>
      </c>
      <c r="P5145" s="15">
        <v>0</v>
      </c>
      <c r="Q5145" s="15">
        <v>4571</v>
      </c>
      <c r="R5145" s="15">
        <f t="shared" si="308"/>
        <v>106.30232558139535</v>
      </c>
      <c r="S5145" s="5">
        <v>1</v>
      </c>
      <c r="T5145" s="5">
        <v>0</v>
      </c>
      <c r="U5145" s="5">
        <v>0</v>
      </c>
      <c r="V5145" s="5">
        <v>0</v>
      </c>
      <c r="W5145" s="5">
        <v>0</v>
      </c>
      <c r="X5145" s="5">
        <v>0</v>
      </c>
      <c r="Y5145" s="5">
        <v>0</v>
      </c>
      <c r="Z5145" s="5">
        <v>1</v>
      </c>
      <c r="AA5145" s="5">
        <v>0</v>
      </c>
      <c r="AB5145" s="5">
        <v>0</v>
      </c>
      <c r="AC5145" s="5">
        <v>1</v>
      </c>
      <c r="AD5145" s="5">
        <v>0</v>
      </c>
      <c r="AE5145" s="115">
        <v>37037</v>
      </c>
      <c r="AF5145" s="5">
        <v>1</v>
      </c>
    </row>
    <row r="5146" spans="1:32" x14ac:dyDescent="0.25">
      <c r="A5146" s="2">
        <v>2007</v>
      </c>
      <c r="B5146" s="1" t="s">
        <v>30</v>
      </c>
      <c r="C5146" s="8">
        <v>73</v>
      </c>
      <c r="D5146" s="8">
        <v>3237</v>
      </c>
      <c r="E5146" s="8">
        <f t="shared" si="309"/>
        <v>3695.205479452055</v>
      </c>
      <c r="F5146" s="8">
        <v>6002</v>
      </c>
      <c r="G5146" s="15">
        <v>400</v>
      </c>
      <c r="H5146" s="15">
        <v>228</v>
      </c>
      <c r="I5146" s="15">
        <v>0</v>
      </c>
      <c r="J5146" s="15">
        <v>0</v>
      </c>
      <c r="K5146" s="15">
        <v>0</v>
      </c>
      <c r="L5146" s="15">
        <v>3171</v>
      </c>
      <c r="M5146" s="15">
        <f t="shared" si="307"/>
        <v>43.438356164383563</v>
      </c>
      <c r="N5146" s="15">
        <v>16</v>
      </c>
      <c r="O5146" s="15">
        <v>1</v>
      </c>
      <c r="P5146" s="15">
        <v>1</v>
      </c>
      <c r="Q5146" s="15">
        <v>4872</v>
      </c>
      <c r="R5146" s="15">
        <f t="shared" si="308"/>
        <v>66.739726027397253</v>
      </c>
      <c r="S5146" s="5">
        <v>1</v>
      </c>
      <c r="T5146" s="5">
        <v>0</v>
      </c>
      <c r="U5146" s="5">
        <v>0</v>
      </c>
      <c r="V5146" s="5">
        <v>0</v>
      </c>
      <c r="W5146" s="5">
        <v>0</v>
      </c>
      <c r="X5146" s="5">
        <v>0</v>
      </c>
      <c r="Y5146" s="5">
        <v>0</v>
      </c>
      <c r="Z5146" s="5">
        <v>1</v>
      </c>
      <c r="AA5146" s="5">
        <v>0</v>
      </c>
      <c r="AB5146" s="5">
        <v>0</v>
      </c>
      <c r="AC5146" s="5">
        <v>1</v>
      </c>
      <c r="AD5146" s="5">
        <v>0</v>
      </c>
      <c r="AE5146" s="115">
        <v>5928</v>
      </c>
      <c r="AF5146" s="5">
        <v>0</v>
      </c>
    </row>
    <row r="5147" spans="1:32" x14ac:dyDescent="0.25">
      <c r="A5147" s="2">
        <v>2007</v>
      </c>
      <c r="B5147" s="1" t="s">
        <v>30</v>
      </c>
      <c r="C5147" s="8">
        <v>31</v>
      </c>
      <c r="D5147" s="8">
        <v>1120</v>
      </c>
      <c r="E5147" s="8">
        <f t="shared" si="309"/>
        <v>3010.7526881720437</v>
      </c>
      <c r="F5147" s="8">
        <v>4498</v>
      </c>
      <c r="G5147" s="15">
        <v>145</v>
      </c>
      <c r="H5147" s="15">
        <v>100</v>
      </c>
      <c r="I5147" s="15">
        <v>0</v>
      </c>
      <c r="J5147" s="15">
        <v>0</v>
      </c>
      <c r="K5147" s="15">
        <v>0</v>
      </c>
      <c r="L5147" s="15">
        <v>1543</v>
      </c>
      <c r="M5147" s="15">
        <f t="shared" si="307"/>
        <v>49.774193548387096</v>
      </c>
      <c r="N5147" s="15">
        <v>10</v>
      </c>
      <c r="O5147" s="15">
        <v>1</v>
      </c>
      <c r="P5147" s="15">
        <v>1</v>
      </c>
      <c r="Q5147" s="15">
        <v>2988</v>
      </c>
      <c r="R5147" s="15">
        <f t="shared" si="308"/>
        <v>96.387096774193552</v>
      </c>
      <c r="S5147" s="5">
        <v>1</v>
      </c>
      <c r="T5147" s="5">
        <v>0</v>
      </c>
      <c r="U5147" s="5">
        <v>0</v>
      </c>
      <c r="V5147" s="5">
        <v>0</v>
      </c>
      <c r="W5147" s="5">
        <v>0</v>
      </c>
      <c r="X5147" s="5">
        <v>0</v>
      </c>
      <c r="Y5147" s="5">
        <v>0</v>
      </c>
      <c r="Z5147" s="5">
        <v>1</v>
      </c>
      <c r="AA5147" s="5">
        <v>0</v>
      </c>
      <c r="AB5147" s="5">
        <v>0</v>
      </c>
      <c r="AC5147" s="5">
        <v>1</v>
      </c>
      <c r="AD5147" s="5">
        <v>0</v>
      </c>
      <c r="AE5147" s="115">
        <v>7025</v>
      </c>
      <c r="AF5147" s="5">
        <v>0</v>
      </c>
    </row>
    <row r="5148" spans="1:32" x14ac:dyDescent="0.25">
      <c r="A5148" s="2">
        <v>2007</v>
      </c>
      <c r="B5148" s="1" t="s">
        <v>29</v>
      </c>
      <c r="C5148" s="8">
        <v>19</v>
      </c>
      <c r="D5148" s="8">
        <v>561</v>
      </c>
      <c r="E5148" s="8">
        <f t="shared" si="309"/>
        <v>2460.5263157894738</v>
      </c>
      <c r="F5148" s="8">
        <v>4370</v>
      </c>
      <c r="G5148" s="15">
        <v>65</v>
      </c>
      <c r="H5148" s="15">
        <v>47</v>
      </c>
      <c r="I5148" s="15">
        <v>202</v>
      </c>
      <c r="J5148" s="15">
        <v>0</v>
      </c>
      <c r="K5148" s="15">
        <v>0</v>
      </c>
      <c r="L5148" s="15">
        <v>3417</v>
      </c>
      <c r="M5148" s="15">
        <f t="shared" si="307"/>
        <v>179.84210526315789</v>
      </c>
      <c r="N5148" s="15">
        <v>8</v>
      </c>
      <c r="O5148" s="15">
        <v>1</v>
      </c>
      <c r="P5148" s="15">
        <v>1</v>
      </c>
      <c r="Q5148" s="15">
        <v>19299</v>
      </c>
      <c r="R5148" s="15">
        <f t="shared" si="308"/>
        <v>1015.7368421052631</v>
      </c>
      <c r="S5148" s="5">
        <v>1</v>
      </c>
      <c r="T5148" s="5">
        <v>0</v>
      </c>
      <c r="U5148" s="5">
        <v>0</v>
      </c>
      <c r="V5148" s="5">
        <v>0</v>
      </c>
      <c r="W5148" s="5">
        <v>0</v>
      </c>
      <c r="X5148" s="5">
        <v>0</v>
      </c>
      <c r="Y5148" s="5">
        <v>0</v>
      </c>
      <c r="Z5148" s="5">
        <v>1</v>
      </c>
      <c r="AA5148" s="5">
        <v>1</v>
      </c>
      <c r="AB5148" s="5">
        <v>0</v>
      </c>
      <c r="AC5148" s="5">
        <v>1</v>
      </c>
      <c r="AD5148" s="5">
        <v>0</v>
      </c>
      <c r="AE5148" s="115">
        <v>597</v>
      </c>
      <c r="AF5148" s="5">
        <v>0</v>
      </c>
    </row>
    <row r="5149" spans="1:32" x14ac:dyDescent="0.25">
      <c r="A5149" s="2">
        <v>2007</v>
      </c>
      <c r="B5149" s="1" t="s">
        <v>29</v>
      </c>
      <c r="C5149" s="8">
        <v>60</v>
      </c>
      <c r="D5149" s="8">
        <v>1614</v>
      </c>
      <c r="E5149" s="8">
        <f t="shared" si="309"/>
        <v>2241.6666666666665</v>
      </c>
      <c r="F5149" s="8">
        <v>5090</v>
      </c>
      <c r="G5149" s="15">
        <v>1023</v>
      </c>
      <c r="H5149" s="15">
        <v>330</v>
      </c>
      <c r="I5149" s="15">
        <v>0</v>
      </c>
      <c r="J5149" s="15">
        <v>0</v>
      </c>
      <c r="K5149" s="15">
        <v>0</v>
      </c>
      <c r="L5149" s="15">
        <v>5931</v>
      </c>
      <c r="M5149" s="15">
        <f t="shared" si="307"/>
        <v>98.85</v>
      </c>
      <c r="N5149" s="15">
        <v>18</v>
      </c>
      <c r="O5149" s="15">
        <v>4</v>
      </c>
      <c r="P5149" s="15">
        <v>5</v>
      </c>
      <c r="Q5149" s="15">
        <v>19086</v>
      </c>
      <c r="R5149" s="15">
        <f t="shared" si="308"/>
        <v>318.10000000000002</v>
      </c>
      <c r="S5149" s="5">
        <v>1</v>
      </c>
      <c r="T5149" s="5">
        <v>0</v>
      </c>
      <c r="U5149" s="5">
        <v>0</v>
      </c>
      <c r="V5149" s="5">
        <v>0</v>
      </c>
      <c r="W5149" s="5">
        <v>0</v>
      </c>
      <c r="X5149" s="5">
        <v>0</v>
      </c>
      <c r="Y5149" s="5">
        <v>0</v>
      </c>
      <c r="Z5149" s="5">
        <v>1</v>
      </c>
      <c r="AA5149" s="5">
        <v>0</v>
      </c>
      <c r="AB5149" s="5">
        <v>0</v>
      </c>
      <c r="AC5149" s="5">
        <v>1</v>
      </c>
      <c r="AD5149" s="5">
        <v>0</v>
      </c>
      <c r="AE5149" s="115">
        <v>10898</v>
      </c>
      <c r="AF5149" s="5">
        <v>1</v>
      </c>
    </row>
    <row r="5150" spans="1:32" x14ac:dyDescent="0.25">
      <c r="A5150" s="2">
        <v>2007</v>
      </c>
      <c r="B5150" s="1" t="s">
        <v>29</v>
      </c>
      <c r="C5150" s="8">
        <v>26</v>
      </c>
      <c r="D5150" s="8">
        <v>1757</v>
      </c>
      <c r="E5150" s="8">
        <f t="shared" si="309"/>
        <v>5631.4102564102568</v>
      </c>
      <c r="F5150" s="8">
        <v>3357</v>
      </c>
      <c r="G5150" s="15">
        <v>0</v>
      </c>
      <c r="H5150" s="15">
        <v>0</v>
      </c>
      <c r="I5150" s="15">
        <v>0</v>
      </c>
      <c r="J5150" s="15">
        <v>0</v>
      </c>
      <c r="K5150" s="15">
        <v>0</v>
      </c>
      <c r="L5150" s="15">
        <v>1405</v>
      </c>
      <c r="M5150" s="15">
        <f t="shared" si="307"/>
        <v>54.03846153846154</v>
      </c>
      <c r="N5150" s="15">
        <v>12</v>
      </c>
      <c r="O5150" s="15">
        <v>3</v>
      </c>
      <c r="P5150" s="15">
        <v>3</v>
      </c>
      <c r="Q5150" s="15">
        <v>150</v>
      </c>
      <c r="R5150" s="15">
        <f t="shared" si="308"/>
        <v>5.7692307692307692</v>
      </c>
      <c r="S5150" s="5">
        <v>1</v>
      </c>
      <c r="T5150" s="5">
        <v>0</v>
      </c>
      <c r="U5150" s="5">
        <v>0</v>
      </c>
      <c r="V5150" s="5">
        <v>0</v>
      </c>
      <c r="W5150" s="5">
        <v>0</v>
      </c>
      <c r="X5150" s="5">
        <v>0</v>
      </c>
      <c r="Y5150" s="5">
        <v>0</v>
      </c>
      <c r="Z5150" s="5">
        <v>0</v>
      </c>
      <c r="AA5150" s="5">
        <v>0</v>
      </c>
      <c r="AB5150" s="5">
        <v>0</v>
      </c>
      <c r="AC5150" s="5">
        <v>0</v>
      </c>
      <c r="AD5150" s="5">
        <v>0</v>
      </c>
      <c r="AE5150" s="115">
        <v>5043</v>
      </c>
      <c r="AF5150" s="5">
        <v>1</v>
      </c>
    </row>
    <row r="5151" spans="1:32" x14ac:dyDescent="0.25">
      <c r="A5151" s="2">
        <v>2007</v>
      </c>
      <c r="B5151" s="1" t="s">
        <v>30</v>
      </c>
      <c r="C5151" s="15">
        <v>255</v>
      </c>
      <c r="D5151" s="15">
        <v>12277</v>
      </c>
      <c r="E5151" s="15">
        <f>IF(C5151&gt;0,D5151/C5151*1000/12,0)</f>
        <v>4012.0915032679745</v>
      </c>
      <c r="F5151" s="15">
        <v>7458</v>
      </c>
      <c r="G5151" s="15">
        <v>1378</v>
      </c>
      <c r="H5151" s="15">
        <v>475</v>
      </c>
      <c r="I5151" s="15">
        <v>0</v>
      </c>
      <c r="J5151" s="15">
        <v>0</v>
      </c>
      <c r="K5151" s="15">
        <v>0</v>
      </c>
      <c r="L5151" s="15">
        <v>10607</v>
      </c>
      <c r="M5151" s="15">
        <f t="shared" si="307"/>
        <v>41.596078431372547</v>
      </c>
      <c r="N5151" s="15">
        <v>40</v>
      </c>
      <c r="O5151" s="15">
        <v>12</v>
      </c>
      <c r="P5151" s="15">
        <v>3</v>
      </c>
      <c r="Q5151" s="15">
        <v>61642</v>
      </c>
      <c r="R5151" s="15">
        <f t="shared" si="308"/>
        <v>241.73333333333332</v>
      </c>
      <c r="S5151" s="5">
        <v>1</v>
      </c>
      <c r="T5151" s="5">
        <v>0</v>
      </c>
      <c r="U5151" s="5">
        <v>0</v>
      </c>
      <c r="V5151" s="5">
        <v>0</v>
      </c>
      <c r="W5151" s="5">
        <v>0</v>
      </c>
      <c r="X5151" s="5">
        <v>0</v>
      </c>
      <c r="Y5151" s="5">
        <v>0</v>
      </c>
      <c r="Z5151" s="5">
        <v>1</v>
      </c>
      <c r="AA5151" s="5">
        <v>0</v>
      </c>
      <c r="AB5151" s="5">
        <v>0</v>
      </c>
      <c r="AC5151" s="5">
        <v>1</v>
      </c>
      <c r="AD5151" s="5">
        <v>0</v>
      </c>
      <c r="AE5151" s="115">
        <v>36739</v>
      </c>
      <c r="AF5151" s="5">
        <v>1</v>
      </c>
    </row>
    <row r="5152" spans="1:32" x14ac:dyDescent="0.25">
      <c r="A5152" s="2">
        <v>2007</v>
      </c>
      <c r="B5152" s="1" t="s">
        <v>29</v>
      </c>
      <c r="C5152" s="8">
        <v>5</v>
      </c>
      <c r="D5152" s="8">
        <v>108</v>
      </c>
      <c r="E5152" s="8">
        <f t="shared" ref="E5152:E5159" si="310">IF(C5152&gt;0,D5152/C5152*1000/12,0)</f>
        <v>1800</v>
      </c>
      <c r="F5152" s="8">
        <v>0</v>
      </c>
      <c r="G5152" s="8">
        <v>0</v>
      </c>
      <c r="H5152" s="8">
        <v>0</v>
      </c>
      <c r="I5152" s="15">
        <v>0</v>
      </c>
      <c r="J5152" s="8">
        <v>0</v>
      </c>
      <c r="K5152" s="8">
        <v>0</v>
      </c>
      <c r="L5152" s="8">
        <v>620</v>
      </c>
      <c r="M5152" s="15">
        <f t="shared" si="307"/>
        <v>124</v>
      </c>
      <c r="N5152" s="8">
        <v>5</v>
      </c>
      <c r="O5152" s="8">
        <v>0</v>
      </c>
      <c r="P5152" s="8">
        <v>0</v>
      </c>
      <c r="Q5152" s="8">
        <v>4415</v>
      </c>
      <c r="R5152" s="15">
        <f t="shared" si="308"/>
        <v>883</v>
      </c>
      <c r="S5152" s="5">
        <v>1</v>
      </c>
      <c r="T5152" s="5">
        <v>0</v>
      </c>
      <c r="U5152" s="5">
        <v>1</v>
      </c>
      <c r="V5152" s="5">
        <v>0</v>
      </c>
      <c r="W5152" s="5">
        <v>0</v>
      </c>
      <c r="X5152" s="5">
        <v>0</v>
      </c>
      <c r="Y5152" s="5">
        <v>0</v>
      </c>
      <c r="Z5152" s="5">
        <v>0</v>
      </c>
      <c r="AA5152" s="5">
        <v>0</v>
      </c>
      <c r="AB5152" s="5">
        <v>0</v>
      </c>
      <c r="AC5152" s="5">
        <v>0</v>
      </c>
      <c r="AD5152" s="5">
        <v>0</v>
      </c>
      <c r="AE5152" s="115">
        <v>1472</v>
      </c>
      <c r="AF5152" s="5">
        <v>1</v>
      </c>
    </row>
    <row r="5153" spans="1:32" x14ac:dyDescent="0.25">
      <c r="A5153" s="2">
        <v>2007</v>
      </c>
      <c r="B5153" s="1" t="s">
        <v>30</v>
      </c>
      <c r="C5153" s="8">
        <v>29</v>
      </c>
      <c r="D5153" s="8">
        <v>1031</v>
      </c>
      <c r="E5153" s="8">
        <f t="shared" si="310"/>
        <v>2962.6436781609191</v>
      </c>
      <c r="F5153" s="8">
        <v>991</v>
      </c>
      <c r="G5153" s="8">
        <v>181</v>
      </c>
      <c r="H5153" s="8">
        <v>112</v>
      </c>
      <c r="I5153" s="15">
        <v>0</v>
      </c>
      <c r="J5153" s="8">
        <v>0</v>
      </c>
      <c r="K5153" s="8">
        <v>0</v>
      </c>
      <c r="L5153" s="8">
        <v>1601</v>
      </c>
      <c r="M5153" s="15">
        <f t="shared" si="307"/>
        <v>55.206896551724135</v>
      </c>
      <c r="N5153" s="8">
        <v>5</v>
      </c>
      <c r="O5153" s="8">
        <v>2</v>
      </c>
      <c r="P5153" s="8">
        <v>1</v>
      </c>
      <c r="Q5153" s="8">
        <v>7781</v>
      </c>
      <c r="R5153" s="15">
        <f t="shared" si="308"/>
        <v>268.31034482758622</v>
      </c>
      <c r="S5153" s="5">
        <v>1</v>
      </c>
      <c r="T5153" s="5">
        <v>0</v>
      </c>
      <c r="U5153" s="5">
        <v>0</v>
      </c>
      <c r="V5153" s="5">
        <v>0</v>
      </c>
      <c r="W5153" s="5">
        <v>0</v>
      </c>
      <c r="X5153" s="5">
        <v>0</v>
      </c>
      <c r="Y5153" s="5">
        <v>0</v>
      </c>
      <c r="Z5153" s="5">
        <v>1</v>
      </c>
      <c r="AA5153" s="5">
        <v>0</v>
      </c>
      <c r="AB5153" s="5">
        <v>0</v>
      </c>
      <c r="AC5153" s="5">
        <v>1</v>
      </c>
      <c r="AD5153" s="5">
        <v>0</v>
      </c>
      <c r="AE5153" s="115">
        <v>6421</v>
      </c>
      <c r="AF5153" s="5">
        <v>0</v>
      </c>
    </row>
    <row r="5154" spans="1:32" x14ac:dyDescent="0.25">
      <c r="A5154" s="2">
        <v>2007</v>
      </c>
      <c r="B5154" s="1" t="s">
        <v>30</v>
      </c>
      <c r="C5154" s="8">
        <v>128</v>
      </c>
      <c r="D5154" s="8">
        <v>6293</v>
      </c>
      <c r="E5154" s="8">
        <f t="shared" si="310"/>
        <v>4097.005208333333</v>
      </c>
      <c r="F5154" s="8">
        <v>3971</v>
      </c>
      <c r="G5154" s="8">
        <v>560</v>
      </c>
      <c r="H5154" s="8">
        <v>215</v>
      </c>
      <c r="I5154" s="15">
        <v>0</v>
      </c>
      <c r="J5154" s="8">
        <v>0</v>
      </c>
      <c r="K5154" s="8">
        <v>0</v>
      </c>
      <c r="L5154" s="8">
        <v>9360</v>
      </c>
      <c r="M5154" s="15">
        <f t="shared" si="307"/>
        <v>73.125</v>
      </c>
      <c r="N5154" s="8">
        <v>23</v>
      </c>
      <c r="O5154" s="8">
        <v>8</v>
      </c>
      <c r="P5154" s="8">
        <v>1</v>
      </c>
      <c r="Q5154" s="8">
        <v>48170</v>
      </c>
      <c r="R5154" s="15">
        <f t="shared" si="308"/>
        <v>376.328125</v>
      </c>
      <c r="S5154" s="5">
        <v>1</v>
      </c>
      <c r="T5154" s="5">
        <v>0</v>
      </c>
      <c r="U5154" s="5">
        <v>0</v>
      </c>
      <c r="V5154" s="5">
        <v>0</v>
      </c>
      <c r="W5154" s="5">
        <v>0</v>
      </c>
      <c r="X5154" s="5">
        <v>0</v>
      </c>
      <c r="Y5154" s="5">
        <v>0</v>
      </c>
      <c r="Z5154" s="5">
        <v>1</v>
      </c>
      <c r="AA5154" s="5">
        <v>0</v>
      </c>
      <c r="AB5154" s="5">
        <v>0</v>
      </c>
      <c r="AC5154" s="5">
        <v>1</v>
      </c>
      <c r="AD5154" s="5">
        <v>0</v>
      </c>
      <c r="AE5154" s="115">
        <v>20276</v>
      </c>
      <c r="AF5154" s="5">
        <v>1</v>
      </c>
    </row>
    <row r="5155" spans="1:32" x14ac:dyDescent="0.25">
      <c r="A5155" s="2">
        <v>2007</v>
      </c>
      <c r="B5155" s="1" t="s">
        <v>30</v>
      </c>
      <c r="C5155" s="8">
        <v>87</v>
      </c>
      <c r="D5155" s="8">
        <v>2561</v>
      </c>
      <c r="E5155" s="8">
        <f t="shared" si="310"/>
        <v>2453.0651340996169</v>
      </c>
      <c r="F5155" s="8">
        <v>3720</v>
      </c>
      <c r="G5155" s="8">
        <v>427</v>
      </c>
      <c r="H5155" s="8">
        <v>180</v>
      </c>
      <c r="I5155" s="15">
        <v>0</v>
      </c>
      <c r="J5155" s="8">
        <v>0</v>
      </c>
      <c r="K5155" s="8">
        <v>0</v>
      </c>
      <c r="L5155" s="8">
        <v>5084</v>
      </c>
      <c r="M5155" s="15">
        <f t="shared" si="307"/>
        <v>58.4367816091954</v>
      </c>
      <c r="N5155" s="8">
        <v>11</v>
      </c>
      <c r="O5155" s="8">
        <v>4</v>
      </c>
      <c r="P5155" s="8">
        <v>2</v>
      </c>
      <c r="Q5155" s="8">
        <v>28619</v>
      </c>
      <c r="R5155" s="15">
        <f t="shared" si="308"/>
        <v>328.95402298850576</v>
      </c>
      <c r="S5155" s="5">
        <v>1</v>
      </c>
      <c r="T5155" s="5">
        <v>0</v>
      </c>
      <c r="U5155" s="5">
        <v>0</v>
      </c>
      <c r="V5155" s="5">
        <v>0</v>
      </c>
      <c r="W5155" s="5">
        <v>0</v>
      </c>
      <c r="X5155" s="5">
        <v>0</v>
      </c>
      <c r="Y5155" s="5">
        <v>0</v>
      </c>
      <c r="Z5155" s="5">
        <v>1</v>
      </c>
      <c r="AA5155" s="5">
        <v>0</v>
      </c>
      <c r="AB5155" s="5">
        <v>0</v>
      </c>
      <c r="AC5155" s="5">
        <v>1</v>
      </c>
      <c r="AD5155" s="5">
        <v>0</v>
      </c>
      <c r="AE5155" s="115">
        <v>9737</v>
      </c>
      <c r="AF5155" s="5">
        <v>1</v>
      </c>
    </row>
    <row r="5156" spans="1:32" x14ac:dyDescent="0.25">
      <c r="A5156" s="2">
        <v>2007</v>
      </c>
      <c r="B5156" s="1" t="s">
        <v>29</v>
      </c>
      <c r="C5156" s="8">
        <v>41</v>
      </c>
      <c r="D5156" s="8">
        <v>2210</v>
      </c>
      <c r="E5156" s="8">
        <f t="shared" si="310"/>
        <v>4491.8699186991871</v>
      </c>
      <c r="F5156" s="8">
        <v>3338</v>
      </c>
      <c r="G5156" s="8">
        <v>0</v>
      </c>
      <c r="H5156" s="8">
        <v>0</v>
      </c>
      <c r="I5156" s="15">
        <v>0</v>
      </c>
      <c r="J5156" s="8">
        <v>0</v>
      </c>
      <c r="K5156" s="8">
        <v>0</v>
      </c>
      <c r="L5156" s="8">
        <v>3640</v>
      </c>
      <c r="M5156" s="15">
        <f t="shared" si="307"/>
        <v>88.780487804878049</v>
      </c>
      <c r="N5156" s="8">
        <v>15</v>
      </c>
      <c r="O5156" s="8">
        <v>4</v>
      </c>
      <c r="P5156" s="8">
        <v>1</v>
      </c>
      <c r="Q5156" s="8">
        <v>17315</v>
      </c>
      <c r="R5156" s="15">
        <f t="shared" si="308"/>
        <v>422.3170731707317</v>
      </c>
      <c r="S5156" s="5">
        <v>1</v>
      </c>
      <c r="T5156" s="5">
        <v>0</v>
      </c>
      <c r="U5156" s="5">
        <v>0</v>
      </c>
      <c r="V5156" s="5">
        <v>0</v>
      </c>
      <c r="W5156" s="5">
        <v>0</v>
      </c>
      <c r="X5156" s="5">
        <v>0</v>
      </c>
      <c r="Y5156" s="5">
        <v>0</v>
      </c>
      <c r="Z5156" s="5">
        <v>0</v>
      </c>
      <c r="AA5156" s="5">
        <v>0</v>
      </c>
      <c r="AB5156" s="5">
        <v>0</v>
      </c>
      <c r="AC5156" s="5">
        <v>0</v>
      </c>
      <c r="AD5156" s="5">
        <v>0</v>
      </c>
      <c r="AE5156" s="115">
        <v>4160</v>
      </c>
      <c r="AF5156" s="5">
        <v>1</v>
      </c>
    </row>
    <row r="5157" spans="1:32" x14ac:dyDescent="0.25">
      <c r="A5157" s="2">
        <v>2007</v>
      </c>
      <c r="B5157" s="1" t="s">
        <v>30</v>
      </c>
      <c r="C5157" s="8">
        <v>29</v>
      </c>
      <c r="D5157" s="8">
        <v>1122</v>
      </c>
      <c r="E5157" s="8">
        <f t="shared" si="310"/>
        <v>3224.1379310344832</v>
      </c>
      <c r="F5157" s="8">
        <v>1374</v>
      </c>
      <c r="G5157" s="8">
        <v>195</v>
      </c>
      <c r="H5157" s="8">
        <v>90</v>
      </c>
      <c r="I5157" s="15">
        <v>0</v>
      </c>
      <c r="J5157" s="8">
        <v>0</v>
      </c>
      <c r="K5157" s="8">
        <v>0</v>
      </c>
      <c r="L5157" s="8">
        <v>3286</v>
      </c>
      <c r="M5157" s="15">
        <f t="shared" si="307"/>
        <v>113.31034482758621</v>
      </c>
      <c r="N5157" s="8">
        <v>6</v>
      </c>
      <c r="O5157" s="8">
        <v>2</v>
      </c>
      <c r="P5157" s="8">
        <v>0</v>
      </c>
      <c r="Q5157" s="8">
        <v>8019</v>
      </c>
      <c r="R5157" s="15">
        <f t="shared" si="308"/>
        <v>276.51724137931035</v>
      </c>
      <c r="S5157" s="5">
        <v>1</v>
      </c>
      <c r="T5157" s="5">
        <v>0</v>
      </c>
      <c r="U5157" s="5">
        <v>0</v>
      </c>
      <c r="V5157" s="5">
        <v>0</v>
      </c>
      <c r="W5157" s="5">
        <v>0</v>
      </c>
      <c r="X5157" s="5">
        <v>0</v>
      </c>
      <c r="Y5157" s="5">
        <v>0</v>
      </c>
      <c r="Z5157" s="5">
        <v>1</v>
      </c>
      <c r="AA5157" s="5">
        <v>0</v>
      </c>
      <c r="AB5157" s="5">
        <v>0</v>
      </c>
      <c r="AC5157" s="5">
        <v>1</v>
      </c>
      <c r="AD5157" s="5">
        <v>0</v>
      </c>
      <c r="AE5157" s="115">
        <v>3120</v>
      </c>
      <c r="AF5157" s="5">
        <v>1</v>
      </c>
    </row>
    <row r="5158" spans="1:32" x14ac:dyDescent="0.25">
      <c r="A5158" s="2">
        <v>2007</v>
      </c>
      <c r="B5158" s="1" t="s">
        <v>29</v>
      </c>
      <c r="C5158" s="8">
        <v>92</v>
      </c>
      <c r="D5158" s="8">
        <v>3667</v>
      </c>
      <c r="E5158" s="8">
        <f t="shared" si="310"/>
        <v>3321.5579710144925</v>
      </c>
      <c r="F5158" s="8">
        <v>11359</v>
      </c>
      <c r="G5158" s="8">
        <v>481</v>
      </c>
      <c r="H5158" s="8">
        <v>168</v>
      </c>
      <c r="I5158" s="15">
        <v>27</v>
      </c>
      <c r="J5158" s="8">
        <v>0</v>
      </c>
      <c r="K5158" s="8">
        <v>0</v>
      </c>
      <c r="L5158" s="8">
        <v>4178</v>
      </c>
      <c r="M5158" s="15">
        <f t="shared" si="307"/>
        <v>45.413043478260867</v>
      </c>
      <c r="N5158" s="8">
        <v>12</v>
      </c>
      <c r="O5158" s="8">
        <v>6</v>
      </c>
      <c r="P5158" s="8">
        <v>1</v>
      </c>
      <c r="Q5158" s="8">
        <v>89407</v>
      </c>
      <c r="R5158" s="15">
        <f t="shared" si="308"/>
        <v>971.81521739130437</v>
      </c>
      <c r="S5158" s="5">
        <v>1</v>
      </c>
      <c r="T5158" s="5">
        <v>0</v>
      </c>
      <c r="U5158" s="5">
        <v>1</v>
      </c>
      <c r="V5158" s="5">
        <v>0</v>
      </c>
      <c r="W5158" s="5">
        <v>0</v>
      </c>
      <c r="X5158" s="5">
        <v>0</v>
      </c>
      <c r="Y5158" s="5">
        <v>0</v>
      </c>
      <c r="Z5158" s="5">
        <v>1</v>
      </c>
      <c r="AA5158" s="5">
        <v>1</v>
      </c>
      <c r="AB5158" s="5">
        <v>0</v>
      </c>
      <c r="AC5158" s="5">
        <v>1</v>
      </c>
      <c r="AD5158" s="5">
        <v>0</v>
      </c>
      <c r="AE5158" s="115">
        <v>36866</v>
      </c>
      <c r="AF5158" s="5">
        <v>1</v>
      </c>
    </row>
    <row r="5159" spans="1:32" x14ac:dyDescent="0.25">
      <c r="A5159" s="2">
        <v>2007</v>
      </c>
      <c r="B5159" s="1" t="s">
        <v>29</v>
      </c>
      <c r="C5159" s="8">
        <v>17</v>
      </c>
      <c r="D5159" s="8">
        <v>795</v>
      </c>
      <c r="E5159" s="8">
        <f t="shared" si="310"/>
        <v>3897.0588235294122</v>
      </c>
      <c r="F5159" s="8">
        <v>1567</v>
      </c>
      <c r="G5159" s="8">
        <v>0</v>
      </c>
      <c r="H5159" s="8">
        <v>0</v>
      </c>
      <c r="I5159" s="15">
        <v>0</v>
      </c>
      <c r="J5159" s="8">
        <v>0</v>
      </c>
      <c r="K5159" s="8">
        <v>0</v>
      </c>
      <c r="L5159" s="8">
        <v>1695</v>
      </c>
      <c r="M5159" s="15">
        <f t="shared" si="307"/>
        <v>99.705882352941174</v>
      </c>
      <c r="N5159" s="8">
        <v>4</v>
      </c>
      <c r="O5159" s="8">
        <v>4</v>
      </c>
      <c r="P5159" s="8">
        <v>0</v>
      </c>
      <c r="Q5159" s="8">
        <v>14973</v>
      </c>
      <c r="R5159" s="15">
        <f t="shared" si="308"/>
        <v>880.76470588235293</v>
      </c>
      <c r="S5159" s="5">
        <v>1</v>
      </c>
      <c r="T5159" s="5">
        <v>0</v>
      </c>
      <c r="U5159" s="5">
        <v>1</v>
      </c>
      <c r="V5159" s="5">
        <v>0</v>
      </c>
      <c r="W5159" s="5">
        <v>0</v>
      </c>
      <c r="X5159" s="5">
        <v>0</v>
      </c>
      <c r="Y5159" s="5">
        <v>0</v>
      </c>
      <c r="Z5159" s="5">
        <v>0</v>
      </c>
      <c r="AA5159" s="5">
        <v>0</v>
      </c>
      <c r="AB5159" s="5">
        <v>0</v>
      </c>
      <c r="AC5159" s="5">
        <v>0</v>
      </c>
      <c r="AD5159" s="5">
        <v>0</v>
      </c>
      <c r="AE5159" s="115">
        <v>6672</v>
      </c>
      <c r="AF5159" s="5">
        <v>0</v>
      </c>
    </row>
    <row r="5160" spans="1:32" x14ac:dyDescent="0.25">
      <c r="A5160" s="2">
        <v>2007</v>
      </c>
      <c r="B5160" s="1" t="s">
        <v>30</v>
      </c>
      <c r="C5160" s="8">
        <v>112</v>
      </c>
      <c r="D5160" s="8">
        <v>2781</v>
      </c>
      <c r="E5160" s="8">
        <f>IF(C5160&gt;0,D5160/C5160*1000/12,0)</f>
        <v>2069.1964285714284</v>
      </c>
      <c r="F5160" s="8">
        <v>3744</v>
      </c>
      <c r="G5160" s="8">
        <v>988</v>
      </c>
      <c r="H5160" s="8">
        <v>381</v>
      </c>
      <c r="I5160" s="15">
        <v>20</v>
      </c>
      <c r="J5160" s="8">
        <v>0</v>
      </c>
      <c r="K5160" s="8">
        <v>0</v>
      </c>
      <c r="L5160" s="8">
        <v>6880</v>
      </c>
      <c r="M5160" s="15">
        <f t="shared" si="307"/>
        <v>61.428571428571431</v>
      </c>
      <c r="N5160" s="8">
        <v>37</v>
      </c>
      <c r="O5160" s="8">
        <v>10</v>
      </c>
      <c r="P5160" s="8">
        <v>0</v>
      </c>
      <c r="Q5160" s="8">
        <v>18020</v>
      </c>
      <c r="R5160" s="15">
        <f t="shared" si="308"/>
        <v>160.89285714285714</v>
      </c>
      <c r="S5160" s="5">
        <v>1</v>
      </c>
      <c r="T5160" s="5">
        <v>0</v>
      </c>
      <c r="U5160" s="5">
        <v>0</v>
      </c>
      <c r="V5160" s="5">
        <v>0</v>
      </c>
      <c r="W5160" s="5">
        <v>0</v>
      </c>
      <c r="X5160" s="5">
        <v>0</v>
      </c>
      <c r="Y5160" s="5">
        <v>0</v>
      </c>
      <c r="Z5160" s="5">
        <v>1</v>
      </c>
      <c r="AA5160" s="5">
        <v>1</v>
      </c>
      <c r="AB5160" s="5">
        <v>0</v>
      </c>
      <c r="AC5160" s="5">
        <v>1</v>
      </c>
      <c r="AD5160" s="5">
        <v>0</v>
      </c>
      <c r="AE5160" s="115">
        <v>8340</v>
      </c>
      <c r="AF5160" s="5">
        <v>0</v>
      </c>
    </row>
    <row r="5161" spans="1:32" x14ac:dyDescent="0.25">
      <c r="A5161" s="2">
        <v>2007</v>
      </c>
      <c r="B5161" s="1" t="s">
        <v>30</v>
      </c>
      <c r="C5161" s="8">
        <v>9</v>
      </c>
      <c r="D5161" s="8">
        <v>274</v>
      </c>
      <c r="E5161" s="8">
        <f t="shared" ref="E5161:E5210" si="311">IF(C5161&gt;0,D5161/C5161*1000/12,0)</f>
        <v>2537.037037037037</v>
      </c>
      <c r="F5161" s="8">
        <v>2404</v>
      </c>
      <c r="G5161" s="8">
        <v>44</v>
      </c>
      <c r="H5161" s="8">
        <v>21</v>
      </c>
      <c r="I5161" s="15">
        <v>0</v>
      </c>
      <c r="J5161" s="8">
        <v>0</v>
      </c>
      <c r="K5161" s="8">
        <v>0</v>
      </c>
      <c r="L5161" s="8">
        <v>2197</v>
      </c>
      <c r="M5161" s="15">
        <f t="shared" si="307"/>
        <v>244.11111111111111</v>
      </c>
      <c r="N5161" s="8">
        <v>10</v>
      </c>
      <c r="O5161" s="8">
        <v>4</v>
      </c>
      <c r="P5161" s="8">
        <v>0</v>
      </c>
      <c r="Q5161" s="8">
        <v>9234</v>
      </c>
      <c r="R5161" s="15">
        <f t="shared" si="308"/>
        <v>1026</v>
      </c>
      <c r="S5161" s="5">
        <v>1</v>
      </c>
      <c r="T5161" s="5">
        <v>0</v>
      </c>
      <c r="U5161" s="5">
        <v>0</v>
      </c>
      <c r="V5161" s="5">
        <v>0</v>
      </c>
      <c r="W5161" s="5">
        <v>0</v>
      </c>
      <c r="X5161" s="5">
        <v>0</v>
      </c>
      <c r="Y5161" s="5">
        <v>0</v>
      </c>
      <c r="Z5161" s="5">
        <v>1</v>
      </c>
      <c r="AA5161" s="5">
        <v>0</v>
      </c>
      <c r="AB5161" s="5">
        <v>0</v>
      </c>
      <c r="AC5161" s="5">
        <v>1</v>
      </c>
      <c r="AD5161" s="5">
        <v>0</v>
      </c>
      <c r="AE5161" s="115">
        <v>589</v>
      </c>
      <c r="AF5161" s="5">
        <v>0</v>
      </c>
    </row>
    <row r="5162" spans="1:32" x14ac:dyDescent="0.25">
      <c r="A5162" s="2">
        <v>2007</v>
      </c>
      <c r="B5162" s="1" t="s">
        <v>30</v>
      </c>
      <c r="C5162" s="8">
        <v>9</v>
      </c>
      <c r="D5162" s="8">
        <v>164</v>
      </c>
      <c r="E5162" s="8">
        <f t="shared" si="311"/>
        <v>1518.5185185185185</v>
      </c>
      <c r="F5162" s="8">
        <v>922</v>
      </c>
      <c r="G5162" s="8">
        <v>40</v>
      </c>
      <c r="H5162" s="8">
        <v>15</v>
      </c>
      <c r="I5162" s="15">
        <v>0</v>
      </c>
      <c r="J5162" s="8">
        <v>0</v>
      </c>
      <c r="K5162" s="8">
        <v>0</v>
      </c>
      <c r="L5162" s="8">
        <v>485</v>
      </c>
      <c r="M5162" s="15">
        <f t="shared" si="307"/>
        <v>53.888888888888886</v>
      </c>
      <c r="N5162" s="8">
        <v>5</v>
      </c>
      <c r="O5162" s="8">
        <v>2</v>
      </c>
      <c r="P5162" s="8">
        <v>0</v>
      </c>
      <c r="Q5162" s="8">
        <v>2811</v>
      </c>
      <c r="R5162" s="15">
        <f t="shared" si="308"/>
        <v>312.33333333333331</v>
      </c>
      <c r="S5162" s="5">
        <v>1</v>
      </c>
      <c r="T5162" s="5">
        <v>0</v>
      </c>
      <c r="U5162" s="5">
        <v>0</v>
      </c>
      <c r="V5162" s="5">
        <v>0</v>
      </c>
      <c r="W5162" s="5">
        <v>0</v>
      </c>
      <c r="X5162" s="5">
        <v>0</v>
      </c>
      <c r="Y5162" s="5">
        <v>0</v>
      </c>
      <c r="Z5162" s="5">
        <v>1</v>
      </c>
      <c r="AA5162" s="5">
        <v>0</v>
      </c>
      <c r="AB5162" s="5">
        <v>0</v>
      </c>
      <c r="AC5162" s="5">
        <v>1</v>
      </c>
      <c r="AD5162" s="5">
        <v>0</v>
      </c>
      <c r="AE5162" s="115">
        <v>631</v>
      </c>
      <c r="AF5162" s="5">
        <v>0</v>
      </c>
    </row>
    <row r="5163" spans="1:32" x14ac:dyDescent="0.25">
      <c r="A5163" s="2">
        <v>2007</v>
      </c>
      <c r="B5163" s="1" t="s">
        <v>29</v>
      </c>
      <c r="C5163" s="8">
        <v>4</v>
      </c>
      <c r="D5163" s="8">
        <v>57</v>
      </c>
      <c r="E5163" s="8">
        <f t="shared" si="311"/>
        <v>1187.5</v>
      </c>
      <c r="F5163" s="8">
        <v>340</v>
      </c>
      <c r="G5163" s="8">
        <v>0</v>
      </c>
      <c r="H5163" s="8">
        <v>0</v>
      </c>
      <c r="I5163" s="15">
        <v>0</v>
      </c>
      <c r="J5163" s="8">
        <v>0</v>
      </c>
      <c r="K5163" s="8">
        <v>0</v>
      </c>
      <c r="L5163" s="8">
        <v>903</v>
      </c>
      <c r="M5163" s="15">
        <f t="shared" ref="M5163:M5226" si="312">IF(C5163&gt;0,L5163/C5163,0)</f>
        <v>225.75</v>
      </c>
      <c r="N5163" s="8">
        <v>3</v>
      </c>
      <c r="O5163" s="8">
        <v>1</v>
      </c>
      <c r="P5163" s="8">
        <v>0</v>
      </c>
      <c r="Q5163" s="8">
        <v>898</v>
      </c>
      <c r="R5163" s="15">
        <f t="shared" si="308"/>
        <v>224.5</v>
      </c>
      <c r="S5163" s="5">
        <v>1</v>
      </c>
      <c r="T5163" s="5">
        <v>0</v>
      </c>
      <c r="U5163" s="5">
        <v>0</v>
      </c>
      <c r="V5163" s="5">
        <v>0</v>
      </c>
      <c r="W5163" s="5">
        <v>0</v>
      </c>
      <c r="X5163" s="5">
        <v>0</v>
      </c>
      <c r="Y5163" s="5">
        <v>0</v>
      </c>
      <c r="Z5163" s="5">
        <v>0</v>
      </c>
      <c r="AA5163" s="5">
        <v>0</v>
      </c>
      <c r="AB5163" s="5">
        <v>0</v>
      </c>
      <c r="AC5163" s="5">
        <v>0</v>
      </c>
      <c r="AD5163" s="5">
        <v>0</v>
      </c>
      <c r="AE5163" s="115">
        <v>149</v>
      </c>
      <c r="AF5163" s="5">
        <v>0</v>
      </c>
    </row>
    <row r="5164" spans="1:32" x14ac:dyDescent="0.25">
      <c r="A5164" s="2">
        <v>2007</v>
      </c>
      <c r="B5164" s="1" t="s">
        <v>30</v>
      </c>
      <c r="C5164" s="8">
        <v>5</v>
      </c>
      <c r="D5164" s="8">
        <v>92</v>
      </c>
      <c r="E5164" s="8">
        <f t="shared" si="311"/>
        <v>1533.3333333333333</v>
      </c>
      <c r="F5164" s="8">
        <v>1535</v>
      </c>
      <c r="G5164" s="8">
        <v>17</v>
      </c>
      <c r="H5164" s="8">
        <v>10</v>
      </c>
      <c r="I5164" s="15">
        <v>0</v>
      </c>
      <c r="J5164" s="8">
        <v>0</v>
      </c>
      <c r="K5164" s="8">
        <v>0</v>
      </c>
      <c r="L5164" s="8">
        <v>306</v>
      </c>
      <c r="M5164" s="15">
        <f t="shared" si="312"/>
        <v>61.2</v>
      </c>
      <c r="N5164" s="8">
        <v>1</v>
      </c>
      <c r="O5164" s="8">
        <v>0</v>
      </c>
      <c r="P5164" s="8">
        <v>0</v>
      </c>
      <c r="Q5164" s="8">
        <v>3570</v>
      </c>
      <c r="R5164" s="15">
        <f t="shared" si="308"/>
        <v>714</v>
      </c>
      <c r="S5164" s="5">
        <v>1</v>
      </c>
      <c r="T5164" s="5">
        <v>0</v>
      </c>
      <c r="U5164" s="5">
        <v>0</v>
      </c>
      <c r="V5164" s="5">
        <v>0</v>
      </c>
      <c r="W5164" s="5">
        <v>0</v>
      </c>
      <c r="X5164" s="5">
        <v>0</v>
      </c>
      <c r="Y5164" s="5">
        <v>0</v>
      </c>
      <c r="Z5164" s="5">
        <v>1</v>
      </c>
      <c r="AA5164" s="5">
        <v>0</v>
      </c>
      <c r="AB5164" s="5">
        <v>0</v>
      </c>
      <c r="AC5164" s="5">
        <v>1</v>
      </c>
      <c r="AD5164" s="5">
        <v>0</v>
      </c>
      <c r="AE5164" s="115">
        <v>154</v>
      </c>
      <c r="AF5164" s="5">
        <v>1</v>
      </c>
    </row>
    <row r="5165" spans="1:32" x14ac:dyDescent="0.25">
      <c r="A5165" s="2">
        <v>2007</v>
      </c>
      <c r="B5165" s="1" t="s">
        <v>30</v>
      </c>
      <c r="C5165" s="8">
        <v>15</v>
      </c>
      <c r="D5165" s="8">
        <v>363</v>
      </c>
      <c r="E5165" s="8">
        <f t="shared" si="311"/>
        <v>2016.6666666666667</v>
      </c>
      <c r="F5165" s="8">
        <v>3235</v>
      </c>
      <c r="G5165" s="8">
        <v>36</v>
      </c>
      <c r="H5165" s="8">
        <v>18</v>
      </c>
      <c r="I5165" s="15">
        <v>18</v>
      </c>
      <c r="J5165" s="8">
        <v>0</v>
      </c>
      <c r="K5165" s="8">
        <v>0</v>
      </c>
      <c r="L5165" s="8">
        <v>2859</v>
      </c>
      <c r="M5165" s="15">
        <f t="shared" si="312"/>
        <v>190.6</v>
      </c>
      <c r="N5165" s="8">
        <v>12</v>
      </c>
      <c r="O5165" s="8">
        <v>1</v>
      </c>
      <c r="P5165" s="8">
        <v>0</v>
      </c>
      <c r="Q5165" s="8">
        <v>8865</v>
      </c>
      <c r="R5165" s="15">
        <f t="shared" si="308"/>
        <v>591</v>
      </c>
      <c r="S5165" s="5">
        <v>1</v>
      </c>
      <c r="T5165" s="5">
        <v>0</v>
      </c>
      <c r="U5165" s="5">
        <v>0</v>
      </c>
      <c r="V5165" s="5">
        <v>0</v>
      </c>
      <c r="W5165" s="5">
        <v>0</v>
      </c>
      <c r="X5165" s="5">
        <v>0</v>
      </c>
      <c r="Y5165" s="5">
        <v>0</v>
      </c>
      <c r="Z5165" s="5">
        <v>1</v>
      </c>
      <c r="AA5165" s="5">
        <v>1</v>
      </c>
      <c r="AB5165" s="5">
        <v>0</v>
      </c>
      <c r="AC5165" s="5">
        <v>1</v>
      </c>
      <c r="AD5165" s="5">
        <v>0</v>
      </c>
      <c r="AE5165" s="115">
        <v>874</v>
      </c>
      <c r="AF5165" s="5">
        <v>0</v>
      </c>
    </row>
    <row r="5166" spans="1:32" x14ac:dyDescent="0.25">
      <c r="A5166" s="2">
        <v>2007</v>
      </c>
      <c r="B5166" s="1" t="s">
        <v>30</v>
      </c>
      <c r="C5166" s="8">
        <v>5</v>
      </c>
      <c r="D5166" s="8">
        <v>169</v>
      </c>
      <c r="E5166" s="8">
        <f t="shared" si="311"/>
        <v>2816.6666666666665</v>
      </c>
      <c r="F5166" s="8">
        <v>3666</v>
      </c>
      <c r="G5166" s="8">
        <v>0</v>
      </c>
      <c r="H5166" s="8">
        <v>0</v>
      </c>
      <c r="I5166" s="15">
        <v>0</v>
      </c>
      <c r="J5166" s="8">
        <v>0</v>
      </c>
      <c r="K5166" s="8">
        <v>0</v>
      </c>
      <c r="L5166" s="8">
        <v>7739</v>
      </c>
      <c r="M5166" s="15">
        <f t="shared" si="312"/>
        <v>1547.8</v>
      </c>
      <c r="N5166" s="8">
        <v>14</v>
      </c>
      <c r="O5166" s="8">
        <v>5</v>
      </c>
      <c r="P5166" s="8">
        <v>1</v>
      </c>
      <c r="Q5166" s="8">
        <v>7585</v>
      </c>
      <c r="R5166" s="15">
        <f t="shared" si="308"/>
        <v>1517</v>
      </c>
      <c r="S5166" s="5">
        <v>1</v>
      </c>
      <c r="T5166" s="5">
        <v>0</v>
      </c>
      <c r="U5166" s="5">
        <v>0</v>
      </c>
      <c r="V5166" s="5">
        <v>0</v>
      </c>
      <c r="W5166" s="5">
        <v>0</v>
      </c>
      <c r="X5166" s="5">
        <v>0</v>
      </c>
      <c r="Y5166" s="5">
        <v>1</v>
      </c>
      <c r="Z5166" s="5">
        <v>0</v>
      </c>
      <c r="AA5166" s="5">
        <v>0</v>
      </c>
      <c r="AB5166" s="5">
        <v>0</v>
      </c>
      <c r="AC5166" s="5">
        <v>0</v>
      </c>
      <c r="AD5166" s="5">
        <v>0</v>
      </c>
      <c r="AE5166" s="115">
        <v>1041</v>
      </c>
      <c r="AF5166" s="5">
        <v>1</v>
      </c>
    </row>
    <row r="5167" spans="1:32" x14ac:dyDescent="0.25">
      <c r="A5167" s="2">
        <v>2007</v>
      </c>
      <c r="B5167" s="1" t="s">
        <v>30</v>
      </c>
      <c r="C5167" s="8">
        <v>12</v>
      </c>
      <c r="D5167" s="8">
        <v>186</v>
      </c>
      <c r="E5167" s="8">
        <f t="shared" si="311"/>
        <v>1291.6666666666667</v>
      </c>
      <c r="F5167" s="8">
        <v>2852</v>
      </c>
      <c r="G5167" s="8">
        <v>13</v>
      </c>
      <c r="H5167" s="8">
        <v>3</v>
      </c>
      <c r="I5167" s="15">
        <v>25</v>
      </c>
      <c r="J5167" s="8">
        <v>0</v>
      </c>
      <c r="K5167" s="8">
        <v>0</v>
      </c>
      <c r="L5167" s="8">
        <v>1960</v>
      </c>
      <c r="M5167" s="15">
        <f t="shared" si="312"/>
        <v>163.33333333333334</v>
      </c>
      <c r="N5167" s="8">
        <v>13</v>
      </c>
      <c r="O5167" s="8">
        <v>4</v>
      </c>
      <c r="P5167" s="8">
        <v>0</v>
      </c>
      <c r="Q5167" s="8">
        <v>6473</v>
      </c>
      <c r="R5167" s="15">
        <f t="shared" si="308"/>
        <v>539.41666666666663</v>
      </c>
      <c r="S5167" s="5">
        <v>1</v>
      </c>
      <c r="T5167" s="5">
        <v>0</v>
      </c>
      <c r="U5167" s="5">
        <v>0</v>
      </c>
      <c r="V5167" s="5">
        <v>0</v>
      </c>
      <c r="W5167" s="5">
        <v>0</v>
      </c>
      <c r="X5167" s="5">
        <v>0</v>
      </c>
      <c r="Y5167" s="5">
        <v>0</v>
      </c>
      <c r="Z5167" s="5">
        <v>1</v>
      </c>
      <c r="AA5167" s="5">
        <v>1</v>
      </c>
      <c r="AB5167" s="5">
        <v>0</v>
      </c>
      <c r="AC5167" s="5">
        <v>1</v>
      </c>
      <c r="AD5167" s="5">
        <v>0</v>
      </c>
      <c r="AE5167" s="115">
        <v>604</v>
      </c>
      <c r="AF5167" s="5">
        <v>0</v>
      </c>
    </row>
    <row r="5168" spans="1:32" x14ac:dyDescent="0.25">
      <c r="A5168" s="2">
        <v>2007</v>
      </c>
      <c r="B5168" s="1" t="s">
        <v>30</v>
      </c>
      <c r="C5168" s="8">
        <v>38</v>
      </c>
      <c r="D5168" s="8">
        <v>811</v>
      </c>
      <c r="E5168" s="8">
        <f t="shared" si="311"/>
        <v>1778.5087719298244</v>
      </c>
      <c r="F5168" s="8">
        <v>3999</v>
      </c>
      <c r="G5168" s="8">
        <v>115</v>
      </c>
      <c r="H5168" s="8">
        <v>60</v>
      </c>
      <c r="I5168" s="15">
        <v>0</v>
      </c>
      <c r="J5168" s="8">
        <v>0</v>
      </c>
      <c r="K5168" s="8">
        <v>0</v>
      </c>
      <c r="L5168" s="8">
        <v>1754</v>
      </c>
      <c r="M5168" s="15">
        <f t="shared" si="312"/>
        <v>46.157894736842103</v>
      </c>
      <c r="N5168" s="8">
        <v>16</v>
      </c>
      <c r="O5168" s="8">
        <v>7</v>
      </c>
      <c r="P5168" s="8">
        <v>1</v>
      </c>
      <c r="Q5168" s="8">
        <v>9350</v>
      </c>
      <c r="R5168" s="15">
        <f t="shared" si="308"/>
        <v>246.05263157894737</v>
      </c>
      <c r="S5168" s="5">
        <v>1</v>
      </c>
      <c r="T5168" s="5">
        <v>0</v>
      </c>
      <c r="U5168" s="5">
        <v>0</v>
      </c>
      <c r="V5168" s="5">
        <v>0</v>
      </c>
      <c r="W5168" s="5">
        <v>0</v>
      </c>
      <c r="X5168" s="5">
        <v>0</v>
      </c>
      <c r="Y5168" s="5">
        <v>0</v>
      </c>
      <c r="Z5168" s="5">
        <v>1</v>
      </c>
      <c r="AA5168" s="5">
        <v>0</v>
      </c>
      <c r="AB5168" s="5">
        <v>0</v>
      </c>
      <c r="AC5168" s="5">
        <v>1</v>
      </c>
      <c r="AD5168" s="5">
        <v>0</v>
      </c>
      <c r="AE5168" s="115">
        <v>1760</v>
      </c>
      <c r="AF5168" s="5">
        <v>0</v>
      </c>
    </row>
    <row r="5169" spans="1:32" x14ac:dyDescent="0.25">
      <c r="A5169" s="2">
        <v>2007</v>
      </c>
      <c r="B5169" s="1" t="s">
        <v>30</v>
      </c>
      <c r="C5169" s="8">
        <v>10</v>
      </c>
      <c r="D5169" s="8">
        <v>301</v>
      </c>
      <c r="E5169" s="8">
        <f t="shared" si="311"/>
        <v>2508.3333333333335</v>
      </c>
      <c r="F5169" s="8">
        <v>2289</v>
      </c>
      <c r="G5169" s="8">
        <v>35</v>
      </c>
      <c r="H5169" s="8">
        <v>14</v>
      </c>
      <c r="I5169" s="15">
        <v>0</v>
      </c>
      <c r="J5169" s="8">
        <v>0</v>
      </c>
      <c r="K5169" s="8">
        <v>0</v>
      </c>
      <c r="L5169" s="8">
        <v>2000</v>
      </c>
      <c r="M5169" s="15">
        <f t="shared" si="312"/>
        <v>200</v>
      </c>
      <c r="N5169" s="8">
        <v>8</v>
      </c>
      <c r="O5169" s="8">
        <v>2</v>
      </c>
      <c r="P5169" s="8">
        <v>1</v>
      </c>
      <c r="Q5169" s="8">
        <v>8513</v>
      </c>
      <c r="R5169" s="15">
        <f t="shared" si="308"/>
        <v>851.3</v>
      </c>
      <c r="S5169" s="5">
        <v>1</v>
      </c>
      <c r="T5169" s="5">
        <v>0</v>
      </c>
      <c r="U5169" s="5">
        <v>0</v>
      </c>
      <c r="V5169" s="5">
        <v>0</v>
      </c>
      <c r="W5169" s="5">
        <v>0</v>
      </c>
      <c r="X5169" s="5">
        <v>0</v>
      </c>
      <c r="Y5169" s="5">
        <v>0</v>
      </c>
      <c r="Z5169" s="5">
        <v>1</v>
      </c>
      <c r="AA5169" s="5">
        <v>0</v>
      </c>
      <c r="AB5169" s="5">
        <v>0</v>
      </c>
      <c r="AC5169" s="5">
        <v>1</v>
      </c>
      <c r="AD5169" s="5">
        <v>0</v>
      </c>
      <c r="AE5169" s="115">
        <v>778</v>
      </c>
      <c r="AF5169" s="5">
        <v>0</v>
      </c>
    </row>
    <row r="5170" spans="1:32" x14ac:dyDescent="0.25">
      <c r="A5170" s="2">
        <v>2007</v>
      </c>
      <c r="B5170" s="1" t="s">
        <v>30</v>
      </c>
      <c r="C5170" s="8">
        <v>97</v>
      </c>
      <c r="D5170" s="8">
        <v>3594</v>
      </c>
      <c r="E5170" s="8">
        <f t="shared" si="311"/>
        <v>3087.6288659793813</v>
      </c>
      <c r="F5170" s="8">
        <v>5235</v>
      </c>
      <c r="G5170" s="8">
        <v>795</v>
      </c>
      <c r="H5170" s="8">
        <v>350</v>
      </c>
      <c r="I5170" s="15">
        <v>10</v>
      </c>
      <c r="J5170" s="8">
        <v>0</v>
      </c>
      <c r="K5170" s="8">
        <v>0</v>
      </c>
      <c r="L5170" s="8">
        <v>4685</v>
      </c>
      <c r="M5170" s="15">
        <f t="shared" si="312"/>
        <v>48.298969072164951</v>
      </c>
      <c r="N5170" s="8">
        <v>20</v>
      </c>
      <c r="O5170" s="8">
        <v>4</v>
      </c>
      <c r="P5170" s="8">
        <v>1</v>
      </c>
      <c r="Q5170" s="8">
        <v>18383</v>
      </c>
      <c r="R5170" s="15">
        <f t="shared" si="308"/>
        <v>189.51546391752578</v>
      </c>
      <c r="S5170" s="5">
        <v>1</v>
      </c>
      <c r="T5170" s="5">
        <v>0</v>
      </c>
      <c r="U5170" s="5">
        <v>0</v>
      </c>
      <c r="V5170" s="5">
        <v>0</v>
      </c>
      <c r="W5170" s="5">
        <v>0</v>
      </c>
      <c r="X5170" s="5">
        <v>0</v>
      </c>
      <c r="Y5170" s="5">
        <v>0</v>
      </c>
      <c r="Z5170" s="5">
        <v>1</v>
      </c>
      <c r="AA5170" s="5">
        <v>1</v>
      </c>
      <c r="AB5170" s="5">
        <v>0</v>
      </c>
      <c r="AC5170" s="5">
        <v>1</v>
      </c>
      <c r="AD5170" s="5">
        <v>0</v>
      </c>
      <c r="AE5170" s="115">
        <v>7499</v>
      </c>
      <c r="AF5170" s="5">
        <v>0</v>
      </c>
    </row>
    <row r="5171" spans="1:32" x14ac:dyDescent="0.25">
      <c r="A5171" s="2">
        <v>2007</v>
      </c>
      <c r="B5171" s="1" t="s">
        <v>30</v>
      </c>
      <c r="C5171" s="8">
        <v>9</v>
      </c>
      <c r="D5171" s="8">
        <v>191</v>
      </c>
      <c r="E5171" s="8">
        <f t="shared" si="311"/>
        <v>1768.5185185185185</v>
      </c>
      <c r="F5171" s="8">
        <v>3879</v>
      </c>
      <c r="G5171" s="8">
        <v>30</v>
      </c>
      <c r="H5171" s="8">
        <v>14</v>
      </c>
      <c r="I5171" s="15">
        <v>6</v>
      </c>
      <c r="J5171" s="8">
        <v>0</v>
      </c>
      <c r="K5171" s="8">
        <v>0</v>
      </c>
      <c r="L5171" s="8">
        <v>2418</v>
      </c>
      <c r="M5171" s="15">
        <f t="shared" si="312"/>
        <v>268.66666666666669</v>
      </c>
      <c r="N5171" s="8">
        <v>8</v>
      </c>
      <c r="O5171" s="8">
        <v>2</v>
      </c>
      <c r="P5171" s="8">
        <v>1</v>
      </c>
      <c r="Q5171" s="8">
        <v>18448</v>
      </c>
      <c r="R5171" s="15">
        <f t="shared" si="308"/>
        <v>2049.7777777777778</v>
      </c>
      <c r="S5171" s="5">
        <v>1</v>
      </c>
      <c r="T5171" s="5">
        <v>0</v>
      </c>
      <c r="U5171" s="5">
        <v>0</v>
      </c>
      <c r="V5171" s="5">
        <v>0</v>
      </c>
      <c r="W5171" s="5">
        <v>0</v>
      </c>
      <c r="X5171" s="5">
        <v>0</v>
      </c>
      <c r="Y5171" s="5">
        <v>0</v>
      </c>
      <c r="Z5171" s="5">
        <v>1</v>
      </c>
      <c r="AA5171" s="5">
        <v>1</v>
      </c>
      <c r="AB5171" s="5">
        <v>0</v>
      </c>
      <c r="AC5171" s="5">
        <v>1</v>
      </c>
      <c r="AD5171" s="5">
        <v>0</v>
      </c>
      <c r="AE5171" s="115">
        <v>628</v>
      </c>
      <c r="AF5171" s="5">
        <v>0</v>
      </c>
    </row>
    <row r="5172" spans="1:32" x14ac:dyDescent="0.25">
      <c r="A5172" s="2">
        <v>2007</v>
      </c>
      <c r="B5172" s="1" t="s">
        <v>30</v>
      </c>
      <c r="C5172" s="8">
        <v>21</v>
      </c>
      <c r="D5172" s="8">
        <v>508</v>
      </c>
      <c r="E5172" s="8">
        <f t="shared" si="311"/>
        <v>2015.8730158730159</v>
      </c>
      <c r="F5172" s="8">
        <v>3483</v>
      </c>
      <c r="G5172" s="8">
        <v>119</v>
      </c>
      <c r="H5172" s="8">
        <v>81</v>
      </c>
      <c r="I5172" s="15">
        <v>0</v>
      </c>
      <c r="J5172" s="8">
        <v>0</v>
      </c>
      <c r="K5172" s="8">
        <v>0</v>
      </c>
      <c r="L5172" s="8">
        <v>6523</v>
      </c>
      <c r="M5172" s="15">
        <f t="shared" si="312"/>
        <v>310.61904761904759</v>
      </c>
      <c r="N5172" s="8">
        <v>14</v>
      </c>
      <c r="O5172" s="8">
        <v>2</v>
      </c>
      <c r="P5172" s="8">
        <v>0</v>
      </c>
      <c r="Q5172" s="8">
        <v>13119</v>
      </c>
      <c r="R5172" s="15">
        <f t="shared" si="308"/>
        <v>624.71428571428567</v>
      </c>
      <c r="S5172" s="5">
        <v>1</v>
      </c>
      <c r="T5172" s="5">
        <v>0</v>
      </c>
      <c r="U5172" s="5">
        <v>0</v>
      </c>
      <c r="V5172" s="5">
        <v>0</v>
      </c>
      <c r="W5172" s="5">
        <v>0</v>
      </c>
      <c r="X5172" s="5">
        <v>0</v>
      </c>
      <c r="Y5172" s="5">
        <v>0</v>
      </c>
      <c r="Z5172" s="5">
        <v>1</v>
      </c>
      <c r="AA5172" s="5">
        <v>0</v>
      </c>
      <c r="AB5172" s="5">
        <v>0</v>
      </c>
      <c r="AC5172" s="5">
        <v>1</v>
      </c>
      <c r="AD5172" s="5">
        <v>0</v>
      </c>
      <c r="AE5172" s="115">
        <v>1095</v>
      </c>
      <c r="AF5172" s="5">
        <v>0</v>
      </c>
    </row>
    <row r="5173" spans="1:32" x14ac:dyDescent="0.25">
      <c r="A5173" s="2">
        <v>2007</v>
      </c>
      <c r="B5173" s="1" t="s">
        <v>30</v>
      </c>
      <c r="C5173" s="8">
        <v>10</v>
      </c>
      <c r="D5173" s="8">
        <v>209</v>
      </c>
      <c r="E5173" s="8">
        <f t="shared" si="311"/>
        <v>1741.6666666666667</v>
      </c>
      <c r="F5173" s="8">
        <v>1659</v>
      </c>
      <c r="G5173" s="8">
        <v>14</v>
      </c>
      <c r="H5173" s="8">
        <v>4</v>
      </c>
      <c r="I5173" s="15">
        <v>0</v>
      </c>
      <c r="J5173" s="8">
        <v>0</v>
      </c>
      <c r="K5173" s="8">
        <v>0</v>
      </c>
      <c r="L5173" s="8">
        <v>1012</v>
      </c>
      <c r="M5173" s="15">
        <f t="shared" si="312"/>
        <v>101.2</v>
      </c>
      <c r="N5173" s="8">
        <v>5</v>
      </c>
      <c r="O5173" s="8">
        <v>1</v>
      </c>
      <c r="P5173" s="8">
        <v>0</v>
      </c>
      <c r="Q5173" s="8">
        <v>3544</v>
      </c>
      <c r="R5173" s="15">
        <f t="shared" si="308"/>
        <v>354.4</v>
      </c>
      <c r="S5173" s="5">
        <v>1</v>
      </c>
      <c r="T5173" s="5">
        <v>0</v>
      </c>
      <c r="U5173" s="5">
        <v>0</v>
      </c>
      <c r="V5173" s="5">
        <v>0</v>
      </c>
      <c r="W5173" s="5">
        <v>0</v>
      </c>
      <c r="X5173" s="5">
        <v>0</v>
      </c>
      <c r="Y5173" s="5">
        <v>0</v>
      </c>
      <c r="Z5173" s="5">
        <v>1</v>
      </c>
      <c r="AA5173" s="5">
        <v>0</v>
      </c>
      <c r="AB5173" s="5">
        <v>0</v>
      </c>
      <c r="AC5173" s="5">
        <v>1</v>
      </c>
      <c r="AD5173" s="5">
        <v>0</v>
      </c>
      <c r="AE5173" s="115">
        <v>258</v>
      </c>
      <c r="AF5173" s="5">
        <v>0</v>
      </c>
    </row>
    <row r="5174" spans="1:32" x14ac:dyDescent="0.25">
      <c r="A5174" s="2">
        <v>2007</v>
      </c>
      <c r="B5174" s="1" t="s">
        <v>30</v>
      </c>
      <c r="C5174" s="8">
        <v>17</v>
      </c>
      <c r="D5174" s="8">
        <v>465</v>
      </c>
      <c r="E5174" s="8">
        <f t="shared" si="311"/>
        <v>2279.4117647058824</v>
      </c>
      <c r="F5174" s="8">
        <v>2795</v>
      </c>
      <c r="G5174" s="8">
        <v>14</v>
      </c>
      <c r="H5174" s="8">
        <v>0</v>
      </c>
      <c r="I5174" s="15">
        <v>23</v>
      </c>
      <c r="J5174" s="8">
        <v>0</v>
      </c>
      <c r="K5174" s="8">
        <v>0</v>
      </c>
      <c r="L5174" s="8">
        <v>2850</v>
      </c>
      <c r="M5174" s="15">
        <f t="shared" si="312"/>
        <v>167.64705882352942</v>
      </c>
      <c r="N5174" s="8">
        <v>9</v>
      </c>
      <c r="O5174" s="8">
        <v>2</v>
      </c>
      <c r="P5174" s="8">
        <v>0</v>
      </c>
      <c r="Q5174" s="8">
        <v>7739</v>
      </c>
      <c r="R5174" s="15">
        <f t="shared" si="308"/>
        <v>455.23529411764707</v>
      </c>
      <c r="S5174" s="5">
        <v>1</v>
      </c>
      <c r="T5174" s="5">
        <v>0</v>
      </c>
      <c r="U5174" s="5">
        <v>0</v>
      </c>
      <c r="V5174" s="5">
        <v>0</v>
      </c>
      <c r="W5174" s="5">
        <v>0</v>
      </c>
      <c r="X5174" s="5">
        <v>0</v>
      </c>
      <c r="Y5174" s="5">
        <v>0</v>
      </c>
      <c r="Z5174" s="5">
        <v>1</v>
      </c>
      <c r="AA5174" s="5">
        <v>1</v>
      </c>
      <c r="AB5174" s="5">
        <v>0</v>
      </c>
      <c r="AC5174" s="5">
        <v>0</v>
      </c>
      <c r="AD5174" s="5">
        <v>0</v>
      </c>
      <c r="AE5174" s="115">
        <v>1098</v>
      </c>
      <c r="AF5174" s="5">
        <v>0</v>
      </c>
    </row>
    <row r="5175" spans="1:32" x14ac:dyDescent="0.25">
      <c r="A5175" s="2">
        <v>2007</v>
      </c>
      <c r="B5175" s="1" t="s">
        <v>30</v>
      </c>
      <c r="C5175" s="8">
        <v>5</v>
      </c>
      <c r="D5175" s="8">
        <v>115</v>
      </c>
      <c r="E5175" s="8">
        <f t="shared" si="311"/>
        <v>1916.6666666666667</v>
      </c>
      <c r="F5175" s="8">
        <v>167</v>
      </c>
      <c r="G5175" s="8">
        <v>20</v>
      </c>
      <c r="H5175" s="8">
        <v>3</v>
      </c>
      <c r="I5175" s="15">
        <v>0</v>
      </c>
      <c r="J5175" s="8">
        <v>0</v>
      </c>
      <c r="K5175" s="8">
        <v>0</v>
      </c>
      <c r="L5175" s="8">
        <v>678</v>
      </c>
      <c r="M5175" s="15">
        <f t="shared" si="312"/>
        <v>135.6</v>
      </c>
      <c r="N5175" s="8">
        <v>2</v>
      </c>
      <c r="O5175" s="8">
        <v>0</v>
      </c>
      <c r="P5175" s="8">
        <v>0</v>
      </c>
      <c r="Q5175" s="8">
        <v>298</v>
      </c>
      <c r="R5175" s="15">
        <f t="shared" si="308"/>
        <v>59.6</v>
      </c>
      <c r="S5175" s="5">
        <v>1</v>
      </c>
      <c r="T5175" s="5">
        <v>0</v>
      </c>
      <c r="U5175" s="5">
        <v>0</v>
      </c>
      <c r="V5175" s="5">
        <v>0</v>
      </c>
      <c r="W5175" s="5">
        <v>0</v>
      </c>
      <c r="X5175" s="5">
        <v>0</v>
      </c>
      <c r="Y5175" s="5">
        <v>0</v>
      </c>
      <c r="Z5175" s="5">
        <v>1</v>
      </c>
      <c r="AA5175" s="5">
        <v>0</v>
      </c>
      <c r="AB5175" s="5">
        <v>0</v>
      </c>
      <c r="AC5175" s="5">
        <v>1</v>
      </c>
      <c r="AD5175" s="5">
        <v>0</v>
      </c>
      <c r="AE5175" s="115">
        <v>139</v>
      </c>
      <c r="AF5175" s="5">
        <v>1</v>
      </c>
    </row>
    <row r="5176" spans="1:32" x14ac:dyDescent="0.25">
      <c r="A5176" s="2">
        <v>2007</v>
      </c>
      <c r="B5176" s="1" t="s">
        <v>30</v>
      </c>
      <c r="C5176" s="8">
        <v>5</v>
      </c>
      <c r="D5176" s="8">
        <v>237</v>
      </c>
      <c r="E5176" s="8">
        <f t="shared" si="311"/>
        <v>3950</v>
      </c>
      <c r="F5176" s="8">
        <v>370</v>
      </c>
      <c r="G5176" s="8">
        <v>51</v>
      </c>
      <c r="H5176" s="8">
        <v>16</v>
      </c>
      <c r="I5176" s="15">
        <v>80</v>
      </c>
      <c r="J5176" s="8">
        <v>0</v>
      </c>
      <c r="K5176" s="8">
        <v>0</v>
      </c>
      <c r="L5176" s="8">
        <v>600</v>
      </c>
      <c r="M5176" s="15">
        <f t="shared" si="312"/>
        <v>120</v>
      </c>
      <c r="N5176" s="8">
        <v>1</v>
      </c>
      <c r="O5176" s="8">
        <v>0</v>
      </c>
      <c r="P5176" s="8">
        <v>0</v>
      </c>
      <c r="Q5176" s="8">
        <v>5295</v>
      </c>
      <c r="R5176" s="15">
        <f t="shared" si="308"/>
        <v>1059</v>
      </c>
      <c r="S5176" s="5">
        <v>1</v>
      </c>
      <c r="T5176" s="5">
        <v>0</v>
      </c>
      <c r="U5176" s="5">
        <v>0</v>
      </c>
      <c r="V5176" s="5">
        <v>0</v>
      </c>
      <c r="W5176" s="5">
        <v>0</v>
      </c>
      <c r="X5176" s="5">
        <v>0</v>
      </c>
      <c r="Y5176" s="5">
        <v>1</v>
      </c>
      <c r="Z5176" s="5">
        <v>1</v>
      </c>
      <c r="AA5176" s="5">
        <v>1</v>
      </c>
      <c r="AB5176" s="5">
        <v>0</v>
      </c>
      <c r="AC5176" s="5">
        <v>1</v>
      </c>
      <c r="AD5176" s="5">
        <v>0</v>
      </c>
      <c r="AE5176" s="115">
        <v>3019</v>
      </c>
      <c r="AF5176" s="5">
        <v>1</v>
      </c>
    </row>
    <row r="5177" spans="1:32" x14ac:dyDescent="0.25">
      <c r="A5177" s="2">
        <v>2007</v>
      </c>
      <c r="B5177" s="1" t="s">
        <v>30</v>
      </c>
      <c r="C5177" s="8">
        <v>31</v>
      </c>
      <c r="D5177" s="8">
        <v>1310</v>
      </c>
      <c r="E5177" s="8">
        <f t="shared" si="311"/>
        <v>3521.505376344086</v>
      </c>
      <c r="F5177" s="8">
        <v>2829</v>
      </c>
      <c r="G5177" s="15">
        <v>252</v>
      </c>
      <c r="H5177" s="15">
        <v>95</v>
      </c>
      <c r="I5177" s="15">
        <v>0</v>
      </c>
      <c r="J5177" s="15">
        <v>0</v>
      </c>
      <c r="K5177" s="15">
        <v>0</v>
      </c>
      <c r="L5177" s="15">
        <v>2247</v>
      </c>
      <c r="M5177" s="15">
        <f t="shared" si="312"/>
        <v>72.483870967741936</v>
      </c>
      <c r="N5177" s="15">
        <v>12</v>
      </c>
      <c r="O5177" s="15">
        <v>0</v>
      </c>
      <c r="P5177" s="15">
        <v>0</v>
      </c>
      <c r="Q5177" s="15">
        <v>22537</v>
      </c>
      <c r="R5177" s="15">
        <f t="shared" si="308"/>
        <v>727</v>
      </c>
      <c r="S5177" s="5">
        <v>1</v>
      </c>
      <c r="T5177" s="5">
        <v>0</v>
      </c>
      <c r="U5177" s="5">
        <v>0</v>
      </c>
      <c r="V5177" s="5">
        <v>0</v>
      </c>
      <c r="W5177" s="5">
        <v>0</v>
      </c>
      <c r="X5177" s="5">
        <v>0</v>
      </c>
      <c r="Y5177" s="5">
        <v>0</v>
      </c>
      <c r="Z5177" s="5">
        <v>1</v>
      </c>
      <c r="AA5177" s="5">
        <v>0</v>
      </c>
      <c r="AB5177" s="5">
        <v>0</v>
      </c>
      <c r="AC5177" s="5">
        <v>1</v>
      </c>
      <c r="AD5177" s="5">
        <v>0</v>
      </c>
      <c r="AE5177" s="115">
        <v>3576</v>
      </c>
      <c r="AF5177" s="5">
        <v>0</v>
      </c>
    </row>
    <row r="5178" spans="1:32" x14ac:dyDescent="0.25">
      <c r="A5178" s="2">
        <v>2007</v>
      </c>
      <c r="B5178" s="1" t="s">
        <v>30</v>
      </c>
      <c r="C5178" s="8">
        <v>41</v>
      </c>
      <c r="D5178" s="8">
        <v>1891</v>
      </c>
      <c r="E5178" s="8">
        <f t="shared" si="311"/>
        <v>3843.4959349593501</v>
      </c>
      <c r="F5178" s="8">
        <v>1058</v>
      </c>
      <c r="G5178" s="15">
        <v>174</v>
      </c>
      <c r="H5178" s="15">
        <v>75</v>
      </c>
      <c r="I5178" s="15">
        <v>36</v>
      </c>
      <c r="J5178" s="15">
        <v>0</v>
      </c>
      <c r="K5178" s="15">
        <v>0</v>
      </c>
      <c r="L5178" s="15">
        <v>2299</v>
      </c>
      <c r="M5178" s="15">
        <f t="shared" si="312"/>
        <v>56.073170731707314</v>
      </c>
      <c r="N5178" s="15">
        <v>8</v>
      </c>
      <c r="O5178" s="15">
        <v>0</v>
      </c>
      <c r="P5178" s="15">
        <v>1</v>
      </c>
      <c r="Q5178" s="15">
        <v>6377</v>
      </c>
      <c r="R5178" s="15">
        <f t="shared" si="308"/>
        <v>155.53658536585365</v>
      </c>
      <c r="S5178" s="5">
        <v>1</v>
      </c>
      <c r="T5178" s="5">
        <v>0</v>
      </c>
      <c r="U5178" s="5">
        <v>1</v>
      </c>
      <c r="V5178" s="5">
        <v>0</v>
      </c>
      <c r="W5178" s="5">
        <v>0</v>
      </c>
      <c r="X5178" s="5">
        <v>0</v>
      </c>
      <c r="Y5178" s="5">
        <v>0</v>
      </c>
      <c r="Z5178" s="5">
        <v>1</v>
      </c>
      <c r="AA5178" s="5">
        <v>1</v>
      </c>
      <c r="AB5178" s="5">
        <v>0</v>
      </c>
      <c r="AC5178" s="5">
        <v>1</v>
      </c>
      <c r="AD5178" s="5">
        <v>0</v>
      </c>
      <c r="AE5178" s="115">
        <v>2336</v>
      </c>
      <c r="AF5178" s="5">
        <v>0</v>
      </c>
    </row>
    <row r="5179" spans="1:32" x14ac:dyDescent="0.25">
      <c r="A5179" s="2">
        <v>2007</v>
      </c>
      <c r="B5179" s="1" t="s">
        <v>30</v>
      </c>
      <c r="C5179" s="8">
        <v>22</v>
      </c>
      <c r="D5179" s="8">
        <v>885</v>
      </c>
      <c r="E5179" s="8">
        <f t="shared" si="311"/>
        <v>3352.2727272727275</v>
      </c>
      <c r="F5179" s="8">
        <v>1147</v>
      </c>
      <c r="G5179" s="15">
        <v>51</v>
      </c>
      <c r="H5179" s="15">
        <v>32</v>
      </c>
      <c r="I5179" s="15">
        <v>11</v>
      </c>
      <c r="J5179" s="15">
        <v>0</v>
      </c>
      <c r="K5179" s="15">
        <v>0</v>
      </c>
      <c r="L5179" s="15">
        <v>336</v>
      </c>
      <c r="M5179" s="15">
        <f t="shared" si="312"/>
        <v>15.272727272727273</v>
      </c>
      <c r="N5179" s="15">
        <v>0</v>
      </c>
      <c r="O5179" s="15">
        <v>2</v>
      </c>
      <c r="P5179" s="15">
        <v>0</v>
      </c>
      <c r="Q5179" s="15">
        <v>7888</v>
      </c>
      <c r="R5179" s="15">
        <f t="shared" si="308"/>
        <v>358.54545454545456</v>
      </c>
      <c r="S5179" s="5">
        <v>1</v>
      </c>
      <c r="T5179" s="5">
        <v>0</v>
      </c>
      <c r="U5179" s="5">
        <v>0</v>
      </c>
      <c r="V5179" s="5">
        <v>0</v>
      </c>
      <c r="W5179" s="5">
        <v>0</v>
      </c>
      <c r="X5179" s="5">
        <v>0</v>
      </c>
      <c r="Y5179" s="5">
        <v>0</v>
      </c>
      <c r="Z5179" s="5">
        <v>1</v>
      </c>
      <c r="AA5179" s="5">
        <v>1</v>
      </c>
      <c r="AB5179" s="5">
        <v>0</v>
      </c>
      <c r="AC5179" s="5">
        <v>1</v>
      </c>
      <c r="AD5179" s="5">
        <v>0</v>
      </c>
      <c r="AE5179" s="115">
        <v>1091</v>
      </c>
      <c r="AF5179" s="5">
        <v>0</v>
      </c>
    </row>
    <row r="5180" spans="1:32" x14ac:dyDescent="0.25">
      <c r="A5180" s="2">
        <v>2007</v>
      </c>
      <c r="B5180" s="1" t="s">
        <v>30</v>
      </c>
      <c r="C5180" s="8">
        <v>55</v>
      </c>
      <c r="D5180" s="8">
        <v>1635</v>
      </c>
      <c r="E5180" s="8">
        <f t="shared" si="311"/>
        <v>2477.2727272727275</v>
      </c>
      <c r="F5180" s="8">
        <v>2344</v>
      </c>
      <c r="G5180" s="15">
        <v>141</v>
      </c>
      <c r="H5180" s="15">
        <v>99</v>
      </c>
      <c r="I5180" s="15">
        <v>0</v>
      </c>
      <c r="J5180" s="15">
        <v>0</v>
      </c>
      <c r="K5180" s="15">
        <v>0</v>
      </c>
      <c r="L5180" s="15">
        <v>3302</v>
      </c>
      <c r="M5180" s="15">
        <f t="shared" si="312"/>
        <v>60.036363636363639</v>
      </c>
      <c r="N5180" s="15">
        <v>11</v>
      </c>
      <c r="O5180" s="15">
        <v>4</v>
      </c>
      <c r="P5180" s="15">
        <v>1</v>
      </c>
      <c r="Q5180" s="15">
        <v>28441</v>
      </c>
      <c r="R5180" s="15">
        <f t="shared" si="308"/>
        <v>517.10909090909092</v>
      </c>
      <c r="S5180" s="5">
        <v>1</v>
      </c>
      <c r="T5180" s="5">
        <v>1</v>
      </c>
      <c r="U5180" s="5">
        <v>0</v>
      </c>
      <c r="V5180" s="5">
        <v>0</v>
      </c>
      <c r="W5180" s="5">
        <v>0</v>
      </c>
      <c r="X5180" s="5">
        <v>0</v>
      </c>
      <c r="Y5180" s="5">
        <v>0</v>
      </c>
      <c r="Z5180" s="5">
        <v>1</v>
      </c>
      <c r="AA5180" s="5">
        <v>0</v>
      </c>
      <c r="AB5180" s="5">
        <v>0</v>
      </c>
      <c r="AC5180" s="5">
        <v>1</v>
      </c>
      <c r="AD5180" s="5">
        <v>0</v>
      </c>
      <c r="AE5180" s="115">
        <v>4693</v>
      </c>
      <c r="AF5180" s="5">
        <v>0</v>
      </c>
    </row>
    <row r="5181" spans="1:32" x14ac:dyDescent="0.25">
      <c r="A5181" s="2">
        <v>2007</v>
      </c>
      <c r="B5181" s="1" t="s">
        <v>30</v>
      </c>
      <c r="C5181" s="8">
        <v>37</v>
      </c>
      <c r="D5181" s="8">
        <v>1087</v>
      </c>
      <c r="E5181" s="8">
        <f t="shared" si="311"/>
        <v>2448.1981981981985</v>
      </c>
      <c r="F5181" s="8">
        <v>1842</v>
      </c>
      <c r="G5181" s="15">
        <v>185</v>
      </c>
      <c r="H5181" s="15">
        <v>107</v>
      </c>
      <c r="I5181" s="15">
        <v>0</v>
      </c>
      <c r="J5181" s="15">
        <v>0</v>
      </c>
      <c r="K5181" s="15">
        <v>0</v>
      </c>
      <c r="L5181" s="15">
        <v>3333</v>
      </c>
      <c r="M5181" s="15">
        <f t="shared" si="312"/>
        <v>90.081081081081081</v>
      </c>
      <c r="N5181" s="15">
        <v>9</v>
      </c>
      <c r="O5181" s="15">
        <v>4</v>
      </c>
      <c r="P5181" s="15">
        <v>1</v>
      </c>
      <c r="Q5181" s="15">
        <v>9877</v>
      </c>
      <c r="R5181" s="15">
        <f t="shared" si="308"/>
        <v>266.94594594594594</v>
      </c>
      <c r="S5181" s="5">
        <v>1</v>
      </c>
      <c r="T5181" s="5">
        <v>0</v>
      </c>
      <c r="U5181" s="5">
        <v>0</v>
      </c>
      <c r="V5181" s="5">
        <v>0</v>
      </c>
      <c r="W5181" s="5">
        <v>0</v>
      </c>
      <c r="X5181" s="5">
        <v>0</v>
      </c>
      <c r="Y5181" s="5">
        <v>0</v>
      </c>
      <c r="Z5181" s="5">
        <v>1</v>
      </c>
      <c r="AA5181" s="5">
        <v>0</v>
      </c>
      <c r="AB5181" s="5">
        <v>0</v>
      </c>
      <c r="AC5181" s="5">
        <v>1</v>
      </c>
      <c r="AD5181" s="5">
        <v>0</v>
      </c>
      <c r="AE5181" s="115">
        <v>2326</v>
      </c>
      <c r="AF5181" s="5">
        <v>0</v>
      </c>
    </row>
    <row r="5182" spans="1:32" x14ac:dyDescent="0.25">
      <c r="A5182" s="2">
        <v>2007</v>
      </c>
      <c r="B5182" s="1" t="s">
        <v>30</v>
      </c>
      <c r="C5182" s="8">
        <v>23</v>
      </c>
      <c r="D5182" s="8">
        <v>830</v>
      </c>
      <c r="E5182" s="8">
        <f t="shared" si="311"/>
        <v>3007.2463768115945</v>
      </c>
      <c r="F5182" s="8">
        <v>2825</v>
      </c>
      <c r="G5182" s="15">
        <v>171</v>
      </c>
      <c r="H5182" s="15">
        <v>84</v>
      </c>
      <c r="I5182" s="15">
        <v>7</v>
      </c>
      <c r="J5182" s="15">
        <v>0</v>
      </c>
      <c r="K5182" s="15">
        <v>0</v>
      </c>
      <c r="L5182" s="15">
        <v>2247</v>
      </c>
      <c r="M5182" s="15">
        <f t="shared" si="312"/>
        <v>97.695652173913047</v>
      </c>
      <c r="N5182" s="15">
        <v>9</v>
      </c>
      <c r="O5182" s="15">
        <v>1</v>
      </c>
      <c r="P5182" s="15">
        <v>0</v>
      </c>
      <c r="Q5182" s="15">
        <v>8554</v>
      </c>
      <c r="R5182" s="15">
        <f t="shared" si="308"/>
        <v>371.91304347826087</v>
      </c>
      <c r="S5182" s="5">
        <v>1</v>
      </c>
      <c r="T5182" s="5">
        <v>0</v>
      </c>
      <c r="U5182" s="5">
        <v>0</v>
      </c>
      <c r="V5182" s="5">
        <v>0</v>
      </c>
      <c r="W5182" s="5">
        <v>0</v>
      </c>
      <c r="X5182" s="5">
        <v>0</v>
      </c>
      <c r="Y5182" s="5">
        <v>0</v>
      </c>
      <c r="Z5182" s="5">
        <v>1</v>
      </c>
      <c r="AA5182" s="5">
        <v>1</v>
      </c>
      <c r="AB5182" s="5">
        <v>0</v>
      </c>
      <c r="AC5182" s="5">
        <v>1</v>
      </c>
      <c r="AD5182" s="5">
        <v>0</v>
      </c>
      <c r="AE5182" s="115">
        <v>3019</v>
      </c>
      <c r="AF5182" s="5">
        <v>0</v>
      </c>
    </row>
    <row r="5183" spans="1:32" x14ac:dyDescent="0.25">
      <c r="A5183" s="2">
        <v>2007</v>
      </c>
      <c r="B5183" s="1" t="s">
        <v>30</v>
      </c>
      <c r="C5183" s="8">
        <v>48</v>
      </c>
      <c r="D5183" s="8">
        <v>1600</v>
      </c>
      <c r="E5183" s="8">
        <f t="shared" si="311"/>
        <v>2777.7777777777778</v>
      </c>
      <c r="F5183" s="8">
        <v>2441</v>
      </c>
      <c r="G5183" s="15">
        <v>337</v>
      </c>
      <c r="H5183" s="15">
        <v>150</v>
      </c>
      <c r="I5183" s="15">
        <v>7</v>
      </c>
      <c r="J5183" s="15">
        <v>0</v>
      </c>
      <c r="K5183" s="15">
        <v>0</v>
      </c>
      <c r="L5183" s="15">
        <v>4586</v>
      </c>
      <c r="M5183" s="15">
        <f t="shared" si="312"/>
        <v>95.541666666666671</v>
      </c>
      <c r="N5183" s="15">
        <v>18</v>
      </c>
      <c r="O5183" s="15">
        <v>4</v>
      </c>
      <c r="P5183" s="15">
        <v>1</v>
      </c>
      <c r="Q5183" s="15">
        <v>23947</v>
      </c>
      <c r="R5183" s="15">
        <f t="shared" si="308"/>
        <v>498.89583333333331</v>
      </c>
      <c r="S5183" s="5">
        <v>1</v>
      </c>
      <c r="T5183" s="5">
        <v>0</v>
      </c>
      <c r="U5183" s="5">
        <v>0</v>
      </c>
      <c r="V5183" s="5">
        <v>0</v>
      </c>
      <c r="W5183" s="5">
        <v>0</v>
      </c>
      <c r="X5183" s="5">
        <v>0</v>
      </c>
      <c r="Y5183" s="5">
        <v>0</v>
      </c>
      <c r="Z5183" s="5">
        <v>1</v>
      </c>
      <c r="AA5183" s="5">
        <v>1</v>
      </c>
      <c r="AB5183" s="5">
        <v>0</v>
      </c>
      <c r="AC5183" s="5">
        <v>1</v>
      </c>
      <c r="AD5183" s="5">
        <v>0</v>
      </c>
      <c r="AE5183" s="115">
        <v>3307</v>
      </c>
      <c r="AF5183" s="5">
        <v>1</v>
      </c>
    </row>
    <row r="5184" spans="1:32" x14ac:dyDescent="0.25">
      <c r="A5184" s="2">
        <v>2007</v>
      </c>
      <c r="B5184" s="1" t="s">
        <v>30</v>
      </c>
      <c r="C5184" s="8">
        <v>17</v>
      </c>
      <c r="D5184" s="8">
        <v>393</v>
      </c>
      <c r="E5184" s="8">
        <f t="shared" si="311"/>
        <v>1926.4705882352939</v>
      </c>
      <c r="F5184" s="8">
        <v>707</v>
      </c>
      <c r="G5184" s="15">
        <v>10</v>
      </c>
      <c r="H5184" s="15">
        <v>2</v>
      </c>
      <c r="I5184" s="15">
        <v>0</v>
      </c>
      <c r="J5184" s="15">
        <v>0</v>
      </c>
      <c r="K5184" s="15">
        <v>0</v>
      </c>
      <c r="L5184" s="15">
        <v>210</v>
      </c>
      <c r="M5184" s="15">
        <f t="shared" si="312"/>
        <v>12.352941176470589</v>
      </c>
      <c r="N5184" s="15">
        <v>0</v>
      </c>
      <c r="O5184" s="15">
        <v>0</v>
      </c>
      <c r="P5184" s="15">
        <v>0</v>
      </c>
      <c r="Q5184" s="15">
        <v>24827</v>
      </c>
      <c r="R5184" s="15">
        <f t="shared" si="308"/>
        <v>1460.4117647058824</v>
      </c>
      <c r="S5184" s="5">
        <v>1</v>
      </c>
      <c r="T5184" s="5">
        <v>0</v>
      </c>
      <c r="U5184" s="5">
        <v>0</v>
      </c>
      <c r="V5184" s="5">
        <v>0</v>
      </c>
      <c r="W5184" s="5">
        <v>0</v>
      </c>
      <c r="X5184" s="5">
        <v>0</v>
      </c>
      <c r="Y5184" s="5">
        <v>0</v>
      </c>
      <c r="Z5184" s="5">
        <v>1</v>
      </c>
      <c r="AA5184" s="5">
        <v>0</v>
      </c>
      <c r="AB5184" s="5">
        <v>0</v>
      </c>
      <c r="AC5184" s="5">
        <v>1</v>
      </c>
      <c r="AD5184" s="5">
        <v>0</v>
      </c>
      <c r="AE5184" s="115">
        <v>1204</v>
      </c>
      <c r="AF5184" s="5">
        <v>0</v>
      </c>
    </row>
    <row r="5185" spans="1:32" x14ac:dyDescent="0.25">
      <c r="A5185" s="2">
        <v>2007</v>
      </c>
      <c r="B5185" s="1" t="s">
        <v>30</v>
      </c>
      <c r="C5185" s="8">
        <v>8</v>
      </c>
      <c r="D5185" s="8">
        <v>253</v>
      </c>
      <c r="E5185" s="8">
        <f t="shared" si="311"/>
        <v>2635.4166666666665</v>
      </c>
      <c r="F5185" s="8">
        <v>409</v>
      </c>
      <c r="G5185" s="15">
        <v>31</v>
      </c>
      <c r="H5185" s="15">
        <v>20</v>
      </c>
      <c r="I5185" s="15">
        <v>8</v>
      </c>
      <c r="J5185" s="15">
        <v>0</v>
      </c>
      <c r="K5185" s="15">
        <v>0</v>
      </c>
      <c r="L5185" s="15">
        <v>1148</v>
      </c>
      <c r="M5185" s="15">
        <f t="shared" si="312"/>
        <v>143.5</v>
      </c>
      <c r="N5185" s="15">
        <v>6</v>
      </c>
      <c r="O5185" s="15">
        <v>2</v>
      </c>
      <c r="P5185" s="15">
        <v>0</v>
      </c>
      <c r="Q5185" s="15">
        <v>3358</v>
      </c>
      <c r="R5185" s="15">
        <f t="shared" si="308"/>
        <v>419.75</v>
      </c>
      <c r="S5185" s="5">
        <v>1</v>
      </c>
      <c r="T5185" s="5">
        <v>0</v>
      </c>
      <c r="U5185" s="5">
        <v>0</v>
      </c>
      <c r="V5185" s="5">
        <v>0</v>
      </c>
      <c r="W5185" s="5">
        <v>0</v>
      </c>
      <c r="X5185" s="5">
        <v>0</v>
      </c>
      <c r="Y5185" s="5">
        <v>0</v>
      </c>
      <c r="Z5185" s="5">
        <v>1</v>
      </c>
      <c r="AA5185" s="5">
        <v>1</v>
      </c>
      <c r="AB5185" s="5">
        <v>0</v>
      </c>
      <c r="AC5185" s="5">
        <v>1</v>
      </c>
      <c r="AD5185" s="5">
        <v>0</v>
      </c>
      <c r="AE5185" s="115">
        <v>446</v>
      </c>
      <c r="AF5185" s="5">
        <v>0</v>
      </c>
    </row>
    <row r="5186" spans="1:32" x14ac:dyDescent="0.25">
      <c r="A5186" s="2">
        <v>2007</v>
      </c>
      <c r="B5186" s="1" t="s">
        <v>30</v>
      </c>
      <c r="C5186" s="8">
        <v>19</v>
      </c>
      <c r="D5186" s="8">
        <v>671</v>
      </c>
      <c r="E5186" s="8">
        <f t="shared" si="311"/>
        <v>2942.9824561403511</v>
      </c>
      <c r="F5186" s="8">
        <v>1343</v>
      </c>
      <c r="G5186" s="15">
        <v>156</v>
      </c>
      <c r="H5186" s="15">
        <v>77</v>
      </c>
      <c r="I5186" s="15">
        <v>0</v>
      </c>
      <c r="J5186" s="15">
        <v>0</v>
      </c>
      <c r="K5186" s="15">
        <v>0</v>
      </c>
      <c r="L5186" s="15">
        <v>3114</v>
      </c>
      <c r="M5186" s="15">
        <f t="shared" si="312"/>
        <v>163.89473684210526</v>
      </c>
      <c r="N5186" s="15">
        <v>13</v>
      </c>
      <c r="O5186" s="15">
        <v>3</v>
      </c>
      <c r="P5186" s="15">
        <v>1</v>
      </c>
      <c r="Q5186" s="15">
        <v>5421</v>
      </c>
      <c r="R5186" s="15">
        <f t="shared" si="308"/>
        <v>285.31578947368422</v>
      </c>
      <c r="S5186" s="5">
        <v>1</v>
      </c>
      <c r="T5186" s="5">
        <v>0</v>
      </c>
      <c r="U5186" s="5">
        <v>0</v>
      </c>
      <c r="V5186" s="5">
        <v>0</v>
      </c>
      <c r="W5186" s="5">
        <v>0</v>
      </c>
      <c r="X5186" s="5">
        <v>0</v>
      </c>
      <c r="Y5186" s="5">
        <v>0</v>
      </c>
      <c r="Z5186" s="5">
        <v>1</v>
      </c>
      <c r="AA5186" s="5">
        <v>0</v>
      </c>
      <c r="AB5186" s="5">
        <v>0</v>
      </c>
      <c r="AC5186" s="5">
        <v>1</v>
      </c>
      <c r="AD5186" s="5">
        <v>0</v>
      </c>
      <c r="AE5186" s="115">
        <v>1588</v>
      </c>
      <c r="AF5186" s="5">
        <v>0</v>
      </c>
    </row>
    <row r="5187" spans="1:32" x14ac:dyDescent="0.25">
      <c r="A5187" s="2">
        <v>2007</v>
      </c>
      <c r="B5187" s="1" t="s">
        <v>31</v>
      </c>
      <c r="C5187" s="8">
        <v>146</v>
      </c>
      <c r="D5187" s="8">
        <v>7473</v>
      </c>
      <c r="E5187" s="8">
        <f t="shared" si="311"/>
        <v>4265.41095890411</v>
      </c>
      <c r="F5187" s="8">
        <v>5260</v>
      </c>
      <c r="G5187" s="15">
        <v>1271</v>
      </c>
      <c r="H5187" s="15">
        <v>420</v>
      </c>
      <c r="I5187" s="15">
        <v>0</v>
      </c>
      <c r="J5187" s="15">
        <v>0</v>
      </c>
      <c r="K5187" s="15">
        <v>0</v>
      </c>
      <c r="L5187" s="15">
        <v>8490</v>
      </c>
      <c r="M5187" s="15">
        <f t="shared" si="312"/>
        <v>58.150684931506852</v>
      </c>
      <c r="N5187" s="15">
        <v>30</v>
      </c>
      <c r="O5187" s="15">
        <v>8</v>
      </c>
      <c r="P5187" s="15">
        <v>3</v>
      </c>
      <c r="Q5187" s="15">
        <v>52530</v>
      </c>
      <c r="R5187" s="15">
        <f t="shared" si="308"/>
        <v>359.79452054794518</v>
      </c>
      <c r="S5187" s="5">
        <v>1</v>
      </c>
      <c r="T5187" s="5">
        <v>0</v>
      </c>
      <c r="U5187" s="5">
        <v>1</v>
      </c>
      <c r="V5187" s="5">
        <v>0</v>
      </c>
      <c r="W5187" s="5">
        <v>0</v>
      </c>
      <c r="X5187" s="5">
        <v>0</v>
      </c>
      <c r="Y5187" s="5">
        <v>0</v>
      </c>
      <c r="Z5187" s="5">
        <v>1</v>
      </c>
      <c r="AA5187" s="5">
        <v>0</v>
      </c>
      <c r="AB5187" s="5">
        <v>0</v>
      </c>
      <c r="AC5187" s="5">
        <v>1</v>
      </c>
      <c r="AD5187" s="5">
        <v>0</v>
      </c>
      <c r="AE5187" s="115">
        <v>22547</v>
      </c>
      <c r="AF5187" s="5">
        <v>1</v>
      </c>
    </row>
    <row r="5188" spans="1:32" x14ac:dyDescent="0.25">
      <c r="A5188" s="2">
        <v>2007</v>
      </c>
      <c r="B5188" s="1" t="s">
        <v>30</v>
      </c>
      <c r="C5188" s="8">
        <v>117</v>
      </c>
      <c r="D5188" s="8">
        <v>5963</v>
      </c>
      <c r="E5188" s="8">
        <f t="shared" si="311"/>
        <v>4247.1509971509977</v>
      </c>
      <c r="F5188" s="8">
        <v>2861</v>
      </c>
      <c r="G5188" s="15">
        <v>1264</v>
      </c>
      <c r="H5188" s="15">
        <v>425</v>
      </c>
      <c r="I5188" s="15">
        <v>0</v>
      </c>
      <c r="J5188" s="15">
        <v>0</v>
      </c>
      <c r="K5188" s="15">
        <v>0</v>
      </c>
      <c r="L5188" s="15">
        <v>8950</v>
      </c>
      <c r="M5188" s="15">
        <f t="shared" si="312"/>
        <v>76.495726495726501</v>
      </c>
      <c r="N5188" s="15">
        <v>30</v>
      </c>
      <c r="O5188" s="15">
        <v>7</v>
      </c>
      <c r="P5188" s="15">
        <v>1</v>
      </c>
      <c r="Q5188" s="15">
        <v>39669</v>
      </c>
      <c r="R5188" s="15">
        <f t="shared" si="308"/>
        <v>339.05128205128204</v>
      </c>
      <c r="S5188" s="5">
        <v>1</v>
      </c>
      <c r="T5188" s="5">
        <v>0</v>
      </c>
      <c r="U5188" s="5">
        <v>0</v>
      </c>
      <c r="V5188" s="5">
        <v>0</v>
      </c>
      <c r="W5188" s="5">
        <v>0</v>
      </c>
      <c r="X5188" s="5">
        <v>0</v>
      </c>
      <c r="Y5188" s="5">
        <v>0</v>
      </c>
      <c r="Z5188" s="5">
        <v>1</v>
      </c>
      <c r="AA5188" s="5">
        <v>0</v>
      </c>
      <c r="AB5188" s="5">
        <v>0</v>
      </c>
      <c r="AC5188" s="5">
        <v>1</v>
      </c>
      <c r="AD5188" s="5">
        <v>0</v>
      </c>
      <c r="AE5188" s="115">
        <v>16524</v>
      </c>
      <c r="AF5188" s="5">
        <v>1</v>
      </c>
    </row>
    <row r="5189" spans="1:32" x14ac:dyDescent="0.25">
      <c r="A5189" s="2">
        <v>2007</v>
      </c>
      <c r="B5189" s="1" t="s">
        <v>30</v>
      </c>
      <c r="C5189" s="8">
        <v>79</v>
      </c>
      <c r="D5189" s="8">
        <v>4661</v>
      </c>
      <c r="E5189" s="8">
        <f t="shared" si="311"/>
        <v>4916.666666666667</v>
      </c>
      <c r="F5189" s="8">
        <v>5163</v>
      </c>
      <c r="G5189" s="15">
        <v>1003</v>
      </c>
      <c r="H5189" s="15">
        <v>325</v>
      </c>
      <c r="I5189" s="15">
        <v>0</v>
      </c>
      <c r="J5189" s="15">
        <v>0</v>
      </c>
      <c r="K5189" s="15">
        <v>0</v>
      </c>
      <c r="L5189" s="15">
        <v>8183</v>
      </c>
      <c r="M5189" s="15">
        <f t="shared" si="312"/>
        <v>103.58227848101266</v>
      </c>
      <c r="N5189" s="15">
        <v>25</v>
      </c>
      <c r="O5189" s="15">
        <v>5</v>
      </c>
      <c r="P5189" s="15">
        <v>2</v>
      </c>
      <c r="Q5189" s="15">
        <v>44244</v>
      </c>
      <c r="R5189" s="15">
        <f t="shared" si="308"/>
        <v>560.05063291139243</v>
      </c>
      <c r="S5189" s="5">
        <v>1</v>
      </c>
      <c r="T5189" s="5">
        <v>0</v>
      </c>
      <c r="U5189" s="5">
        <v>0</v>
      </c>
      <c r="V5189" s="5">
        <v>0</v>
      </c>
      <c r="W5189" s="5">
        <v>0</v>
      </c>
      <c r="X5189" s="5">
        <v>0</v>
      </c>
      <c r="Y5189" s="5">
        <v>0</v>
      </c>
      <c r="Z5189" s="5">
        <v>1</v>
      </c>
      <c r="AA5189" s="5">
        <v>0</v>
      </c>
      <c r="AB5189" s="5">
        <v>0</v>
      </c>
      <c r="AC5189" s="5">
        <v>1</v>
      </c>
      <c r="AD5189" s="5">
        <v>0</v>
      </c>
      <c r="AE5189" s="115">
        <v>12635</v>
      </c>
      <c r="AF5189" s="5">
        <v>0</v>
      </c>
    </row>
    <row r="5190" spans="1:32" x14ac:dyDescent="0.25">
      <c r="A5190" s="2">
        <v>2007</v>
      </c>
      <c r="B5190" s="1" t="s">
        <v>30</v>
      </c>
      <c r="C5190" s="8">
        <v>190</v>
      </c>
      <c r="D5190" s="8">
        <v>14754</v>
      </c>
      <c r="E5190" s="8">
        <f t="shared" si="311"/>
        <v>6471.0526315789466</v>
      </c>
      <c r="F5190" s="8">
        <v>4087</v>
      </c>
      <c r="G5190" s="15">
        <v>2110</v>
      </c>
      <c r="H5190" s="15">
        <v>632</v>
      </c>
      <c r="I5190" s="15">
        <v>0</v>
      </c>
      <c r="J5190" s="15">
        <v>0</v>
      </c>
      <c r="K5190" s="15">
        <v>0</v>
      </c>
      <c r="L5190" s="15">
        <v>13186</v>
      </c>
      <c r="M5190" s="15">
        <f t="shared" si="312"/>
        <v>69.400000000000006</v>
      </c>
      <c r="N5190" s="15">
        <v>48</v>
      </c>
      <c r="O5190" s="15">
        <v>7</v>
      </c>
      <c r="P5190" s="15">
        <v>6</v>
      </c>
      <c r="Q5190" s="15">
        <v>108657</v>
      </c>
      <c r="R5190" s="15">
        <f t="shared" si="308"/>
        <v>571.87894736842111</v>
      </c>
      <c r="S5190" s="5">
        <v>1</v>
      </c>
      <c r="T5190" s="5">
        <v>0</v>
      </c>
      <c r="U5190" s="5">
        <v>1</v>
      </c>
      <c r="V5190" s="5">
        <v>0</v>
      </c>
      <c r="W5190" s="5">
        <v>0</v>
      </c>
      <c r="X5190" s="5">
        <v>0</v>
      </c>
      <c r="Y5190" s="5">
        <v>0</v>
      </c>
      <c r="Z5190" s="5">
        <v>1</v>
      </c>
      <c r="AA5190" s="5">
        <v>0</v>
      </c>
      <c r="AB5190" s="5">
        <v>0</v>
      </c>
      <c r="AC5190" s="5">
        <v>1</v>
      </c>
      <c r="AD5190" s="5">
        <v>0</v>
      </c>
      <c r="AE5190" s="115">
        <v>41852</v>
      </c>
      <c r="AF5190" s="5">
        <v>1</v>
      </c>
    </row>
    <row r="5191" spans="1:32" x14ac:dyDescent="0.25">
      <c r="A5191" s="2">
        <v>2007</v>
      </c>
      <c r="B5191" s="1" t="s">
        <v>30</v>
      </c>
      <c r="C5191" s="8">
        <v>136</v>
      </c>
      <c r="D5191" s="8">
        <v>5337</v>
      </c>
      <c r="E5191" s="8">
        <f t="shared" si="311"/>
        <v>3270.2205882352941</v>
      </c>
      <c r="F5191" s="8">
        <v>3530</v>
      </c>
      <c r="G5191" s="15">
        <v>1274</v>
      </c>
      <c r="H5191" s="15">
        <v>423</v>
      </c>
      <c r="I5191" s="15">
        <v>0</v>
      </c>
      <c r="J5191" s="15">
        <v>0</v>
      </c>
      <c r="K5191" s="15">
        <v>0</v>
      </c>
      <c r="L5191" s="15">
        <v>9018</v>
      </c>
      <c r="M5191" s="15">
        <f t="shared" si="312"/>
        <v>66.308823529411768</v>
      </c>
      <c r="N5191" s="15">
        <v>22</v>
      </c>
      <c r="O5191" s="15">
        <v>6</v>
      </c>
      <c r="P5191" s="15">
        <v>4</v>
      </c>
      <c r="Q5191" s="15">
        <v>47528</v>
      </c>
      <c r="R5191" s="15">
        <f t="shared" si="308"/>
        <v>349.47058823529414</v>
      </c>
      <c r="S5191" s="5">
        <v>1</v>
      </c>
      <c r="T5191" s="5">
        <v>0</v>
      </c>
      <c r="U5191" s="5">
        <v>0</v>
      </c>
      <c r="V5191" s="5">
        <v>0</v>
      </c>
      <c r="W5191" s="5">
        <v>0</v>
      </c>
      <c r="X5191" s="5">
        <v>0</v>
      </c>
      <c r="Y5191" s="5">
        <v>0</v>
      </c>
      <c r="Z5191" s="5">
        <v>1</v>
      </c>
      <c r="AA5191" s="5">
        <v>0</v>
      </c>
      <c r="AB5191" s="5">
        <v>0</v>
      </c>
      <c r="AC5191" s="5">
        <v>1</v>
      </c>
      <c r="AD5191" s="5">
        <v>0</v>
      </c>
      <c r="AE5191" s="115">
        <v>12925</v>
      </c>
      <c r="AF5191" s="5">
        <v>1</v>
      </c>
    </row>
    <row r="5192" spans="1:32" x14ac:dyDescent="0.25">
      <c r="A5192" s="2">
        <v>2007</v>
      </c>
      <c r="B5192" s="1" t="s">
        <v>30</v>
      </c>
      <c r="C5192" s="8">
        <v>84</v>
      </c>
      <c r="D5192" s="8">
        <v>4441</v>
      </c>
      <c r="E5192" s="8">
        <f t="shared" si="311"/>
        <v>4405.7539682539682</v>
      </c>
      <c r="F5192" s="8">
        <v>3819</v>
      </c>
      <c r="G5192" s="15">
        <v>735</v>
      </c>
      <c r="H5192" s="15">
        <v>244</v>
      </c>
      <c r="I5192" s="15">
        <v>0</v>
      </c>
      <c r="J5192" s="15">
        <v>0</v>
      </c>
      <c r="K5192" s="15">
        <v>0</v>
      </c>
      <c r="L5192" s="15">
        <v>6639</v>
      </c>
      <c r="M5192" s="15">
        <f t="shared" si="312"/>
        <v>79.035714285714292</v>
      </c>
      <c r="N5192" s="15">
        <v>32</v>
      </c>
      <c r="O5192" s="15">
        <v>5</v>
      </c>
      <c r="P5192" s="15">
        <v>1</v>
      </c>
      <c r="Q5192" s="15">
        <v>27796</v>
      </c>
      <c r="R5192" s="15">
        <f t="shared" si="308"/>
        <v>330.90476190476193</v>
      </c>
      <c r="S5192" s="5">
        <v>1</v>
      </c>
      <c r="T5192" s="5">
        <v>0</v>
      </c>
      <c r="U5192" s="5">
        <v>0</v>
      </c>
      <c r="V5192" s="5">
        <v>0</v>
      </c>
      <c r="W5192" s="5">
        <v>0</v>
      </c>
      <c r="X5192" s="5">
        <v>0</v>
      </c>
      <c r="Y5192" s="5">
        <v>0</v>
      </c>
      <c r="Z5192" s="5">
        <v>1</v>
      </c>
      <c r="AA5192" s="5">
        <v>0</v>
      </c>
      <c r="AB5192" s="5">
        <v>0</v>
      </c>
      <c r="AC5192" s="5">
        <v>1</v>
      </c>
      <c r="AD5192" s="5">
        <v>0</v>
      </c>
      <c r="AE5192" s="115">
        <v>9952</v>
      </c>
      <c r="AF5192" s="5">
        <v>1</v>
      </c>
    </row>
    <row r="5193" spans="1:32" x14ac:dyDescent="0.25">
      <c r="A5193" s="2">
        <v>2007</v>
      </c>
      <c r="B5193" s="1" t="s">
        <v>30</v>
      </c>
      <c r="C5193" s="8">
        <v>62</v>
      </c>
      <c r="D5193" s="8">
        <v>3334</v>
      </c>
      <c r="E5193" s="8">
        <f t="shared" si="311"/>
        <v>4481.1827956989246</v>
      </c>
      <c r="F5193" s="8">
        <v>2608</v>
      </c>
      <c r="G5193" s="15">
        <v>647</v>
      </c>
      <c r="H5193" s="15">
        <v>210</v>
      </c>
      <c r="I5193" s="15">
        <v>0</v>
      </c>
      <c r="J5193" s="15">
        <v>0</v>
      </c>
      <c r="K5193" s="15">
        <v>0</v>
      </c>
      <c r="L5193" s="15">
        <v>5132</v>
      </c>
      <c r="M5193" s="15">
        <f t="shared" si="312"/>
        <v>82.774193548387103</v>
      </c>
      <c r="N5193" s="15">
        <v>19</v>
      </c>
      <c r="O5193" s="15">
        <v>5</v>
      </c>
      <c r="P5193" s="15">
        <v>2</v>
      </c>
      <c r="Q5193" s="15">
        <v>25140</v>
      </c>
      <c r="R5193" s="15">
        <f t="shared" si="308"/>
        <v>405.48387096774195</v>
      </c>
      <c r="S5193" s="5">
        <v>1</v>
      </c>
      <c r="T5193" s="5">
        <v>0</v>
      </c>
      <c r="U5193" s="5">
        <v>0</v>
      </c>
      <c r="V5193" s="5">
        <v>0</v>
      </c>
      <c r="W5193" s="5">
        <v>0</v>
      </c>
      <c r="X5193" s="5">
        <v>0</v>
      </c>
      <c r="Y5193" s="5">
        <v>0</v>
      </c>
      <c r="Z5193" s="5">
        <v>1</v>
      </c>
      <c r="AA5193" s="5">
        <v>0</v>
      </c>
      <c r="AB5193" s="5">
        <v>0</v>
      </c>
      <c r="AC5193" s="5">
        <v>1</v>
      </c>
      <c r="AD5193" s="5">
        <v>0</v>
      </c>
      <c r="AE5193" s="115">
        <v>7871</v>
      </c>
      <c r="AF5193" s="5">
        <v>1</v>
      </c>
    </row>
    <row r="5194" spans="1:32" x14ac:dyDescent="0.25">
      <c r="A5194" s="2">
        <v>2007</v>
      </c>
      <c r="B5194" s="1" t="s">
        <v>30</v>
      </c>
      <c r="C5194" s="8">
        <v>58</v>
      </c>
      <c r="D5194" s="8">
        <v>2506</v>
      </c>
      <c r="E5194" s="8">
        <f t="shared" si="311"/>
        <v>3600.5747126436781</v>
      </c>
      <c r="F5194" s="8">
        <v>3493</v>
      </c>
      <c r="G5194" s="15">
        <v>425</v>
      </c>
      <c r="H5194" s="15">
        <v>227</v>
      </c>
      <c r="I5194" s="15">
        <v>0</v>
      </c>
      <c r="J5194" s="15">
        <v>0</v>
      </c>
      <c r="K5194" s="15">
        <v>0</v>
      </c>
      <c r="L5194" s="15">
        <v>6521</v>
      </c>
      <c r="M5194" s="15">
        <f t="shared" si="312"/>
        <v>112.43103448275862</v>
      </c>
      <c r="N5194" s="15">
        <v>12</v>
      </c>
      <c r="O5194" s="15">
        <v>2</v>
      </c>
      <c r="P5194" s="15">
        <v>0</v>
      </c>
      <c r="Q5194" s="15">
        <v>22113</v>
      </c>
      <c r="R5194" s="15">
        <f t="shared" si="308"/>
        <v>381.25862068965517</v>
      </c>
      <c r="S5194" s="5">
        <v>1</v>
      </c>
      <c r="T5194" s="5">
        <v>0</v>
      </c>
      <c r="U5194" s="5">
        <v>0</v>
      </c>
      <c r="V5194" s="5">
        <v>0</v>
      </c>
      <c r="W5194" s="5">
        <v>0</v>
      </c>
      <c r="X5194" s="5">
        <v>0</v>
      </c>
      <c r="Y5194" s="5">
        <v>0</v>
      </c>
      <c r="Z5194" s="5">
        <v>1</v>
      </c>
      <c r="AA5194" s="5">
        <v>0</v>
      </c>
      <c r="AB5194" s="5">
        <v>0</v>
      </c>
      <c r="AC5194" s="5">
        <v>1</v>
      </c>
      <c r="AD5194" s="5">
        <v>0</v>
      </c>
      <c r="AE5194" s="115">
        <v>5884</v>
      </c>
      <c r="AF5194" s="5">
        <v>1</v>
      </c>
    </row>
    <row r="5195" spans="1:32" x14ac:dyDescent="0.25">
      <c r="A5195" s="2">
        <v>2007</v>
      </c>
      <c r="B5195" s="1" t="s">
        <v>30</v>
      </c>
      <c r="C5195" s="8">
        <v>75</v>
      </c>
      <c r="D5195" s="8">
        <v>3625</v>
      </c>
      <c r="E5195" s="8">
        <f t="shared" si="311"/>
        <v>4027.7777777777778</v>
      </c>
      <c r="F5195" s="8">
        <v>1284</v>
      </c>
      <c r="G5195" s="15">
        <v>437</v>
      </c>
      <c r="H5195" s="15">
        <v>200</v>
      </c>
      <c r="I5195" s="15">
        <v>0</v>
      </c>
      <c r="J5195" s="15">
        <v>0</v>
      </c>
      <c r="K5195" s="15">
        <v>0</v>
      </c>
      <c r="L5195" s="15">
        <v>4998</v>
      </c>
      <c r="M5195" s="15">
        <f t="shared" si="312"/>
        <v>66.64</v>
      </c>
      <c r="N5195" s="15">
        <v>17</v>
      </c>
      <c r="O5195" s="15">
        <v>2</v>
      </c>
      <c r="P5195" s="15">
        <v>2</v>
      </c>
      <c r="Q5195" s="15">
        <v>19956</v>
      </c>
      <c r="R5195" s="15">
        <f t="shared" si="308"/>
        <v>266.08</v>
      </c>
      <c r="S5195" s="5">
        <v>1</v>
      </c>
      <c r="T5195" s="5">
        <v>0</v>
      </c>
      <c r="U5195" s="5">
        <v>1</v>
      </c>
      <c r="V5195" s="5">
        <v>0</v>
      </c>
      <c r="W5195" s="5">
        <v>0</v>
      </c>
      <c r="X5195" s="5">
        <v>0</v>
      </c>
      <c r="Y5195" s="5">
        <v>0</v>
      </c>
      <c r="Z5195" s="5">
        <v>1</v>
      </c>
      <c r="AA5195" s="5">
        <v>0</v>
      </c>
      <c r="AB5195" s="5">
        <v>0</v>
      </c>
      <c r="AC5195" s="5">
        <v>1</v>
      </c>
      <c r="AD5195" s="5">
        <v>0</v>
      </c>
      <c r="AE5195" s="115">
        <v>8159</v>
      </c>
      <c r="AF5195" s="5">
        <v>1</v>
      </c>
    </row>
    <row r="5196" spans="1:32" x14ac:dyDescent="0.25">
      <c r="A5196" s="2">
        <v>2007</v>
      </c>
      <c r="B5196" s="1" t="s">
        <v>30</v>
      </c>
      <c r="C5196" s="8">
        <v>9</v>
      </c>
      <c r="D5196" s="8">
        <v>178</v>
      </c>
      <c r="E5196" s="8">
        <f t="shared" si="311"/>
        <v>1648.148148148148</v>
      </c>
      <c r="F5196" s="8">
        <v>1362</v>
      </c>
      <c r="G5196" s="15">
        <v>1</v>
      </c>
      <c r="H5196" s="15">
        <v>1</v>
      </c>
      <c r="I5196" s="15">
        <v>0</v>
      </c>
      <c r="J5196" s="15">
        <v>0</v>
      </c>
      <c r="K5196" s="15">
        <v>0</v>
      </c>
      <c r="L5196" s="15">
        <v>1597</v>
      </c>
      <c r="M5196" s="15">
        <f t="shared" si="312"/>
        <v>177.44444444444446</v>
      </c>
      <c r="N5196" s="15">
        <v>6</v>
      </c>
      <c r="O5196" s="15">
        <v>1</v>
      </c>
      <c r="P5196" s="15">
        <v>1</v>
      </c>
      <c r="Q5196" s="15">
        <v>7052</v>
      </c>
      <c r="R5196" s="15">
        <f t="shared" si="308"/>
        <v>783.55555555555554</v>
      </c>
      <c r="S5196" s="5">
        <v>1</v>
      </c>
      <c r="T5196" s="5">
        <v>0</v>
      </c>
      <c r="U5196" s="5">
        <v>0</v>
      </c>
      <c r="V5196" s="5">
        <v>0</v>
      </c>
      <c r="W5196" s="5">
        <v>0</v>
      </c>
      <c r="X5196" s="5">
        <v>0</v>
      </c>
      <c r="Y5196" s="5">
        <v>0</v>
      </c>
      <c r="Z5196" s="5">
        <v>0</v>
      </c>
      <c r="AA5196" s="5">
        <v>0</v>
      </c>
      <c r="AB5196" s="5">
        <v>0</v>
      </c>
      <c r="AC5196" s="5">
        <v>1</v>
      </c>
      <c r="AD5196" s="5">
        <v>0</v>
      </c>
      <c r="AE5196" s="115">
        <v>319</v>
      </c>
      <c r="AF5196" s="5">
        <v>0</v>
      </c>
    </row>
    <row r="5197" spans="1:32" x14ac:dyDescent="0.25">
      <c r="A5197" s="2">
        <v>2007</v>
      </c>
      <c r="B5197" s="1" t="s">
        <v>29</v>
      </c>
      <c r="C5197" s="8">
        <v>11</v>
      </c>
      <c r="D5197" s="8">
        <v>397</v>
      </c>
      <c r="E5197" s="8">
        <f t="shared" si="311"/>
        <v>3007.575757575758</v>
      </c>
      <c r="F5197" s="8">
        <v>428</v>
      </c>
      <c r="G5197" s="15">
        <v>124</v>
      </c>
      <c r="H5197" s="15">
        <v>41</v>
      </c>
      <c r="I5197" s="15">
        <v>0</v>
      </c>
      <c r="J5197" s="15">
        <v>0</v>
      </c>
      <c r="K5197" s="15">
        <v>0</v>
      </c>
      <c r="L5197" s="15">
        <v>1618</v>
      </c>
      <c r="M5197" s="15">
        <f t="shared" si="312"/>
        <v>147.09090909090909</v>
      </c>
      <c r="N5197" s="15">
        <v>7</v>
      </c>
      <c r="O5197" s="15">
        <v>2</v>
      </c>
      <c r="P5197" s="15">
        <v>0</v>
      </c>
      <c r="Q5197" s="15">
        <v>3416</v>
      </c>
      <c r="R5197" s="15">
        <f t="shared" si="308"/>
        <v>310.54545454545456</v>
      </c>
      <c r="S5197" s="5">
        <v>1</v>
      </c>
      <c r="T5197" s="5">
        <v>0</v>
      </c>
      <c r="U5197" s="5">
        <v>0</v>
      </c>
      <c r="V5197" s="5">
        <v>0</v>
      </c>
      <c r="W5197" s="5">
        <v>0</v>
      </c>
      <c r="X5197" s="5">
        <v>0</v>
      </c>
      <c r="Y5197" s="5">
        <v>0</v>
      </c>
      <c r="Z5197" s="5">
        <v>1</v>
      </c>
      <c r="AA5197" s="5">
        <v>0</v>
      </c>
      <c r="AB5197" s="5">
        <v>0</v>
      </c>
      <c r="AC5197" s="5">
        <v>1</v>
      </c>
      <c r="AD5197" s="5">
        <v>0</v>
      </c>
      <c r="AE5197" s="115">
        <v>1151</v>
      </c>
      <c r="AF5197" s="5">
        <v>1</v>
      </c>
    </row>
    <row r="5198" spans="1:32" x14ac:dyDescent="0.25">
      <c r="A5198" s="2">
        <v>2007</v>
      </c>
      <c r="B5198" s="1" t="s">
        <v>29</v>
      </c>
      <c r="C5198" s="8">
        <v>23</v>
      </c>
      <c r="D5198" s="8">
        <v>789</v>
      </c>
      <c r="E5198" s="8">
        <f t="shared" si="311"/>
        <v>2858.6956521739125</v>
      </c>
      <c r="F5198" s="8">
        <v>600</v>
      </c>
      <c r="G5198" s="15">
        <v>210</v>
      </c>
      <c r="H5198" s="15">
        <v>112</v>
      </c>
      <c r="I5198" s="15">
        <v>0</v>
      </c>
      <c r="J5198" s="15">
        <v>0</v>
      </c>
      <c r="K5198" s="15">
        <v>0</v>
      </c>
      <c r="L5198" s="15">
        <v>2687</v>
      </c>
      <c r="M5198" s="15">
        <f t="shared" si="312"/>
        <v>116.82608695652173</v>
      </c>
      <c r="N5198" s="15">
        <v>17</v>
      </c>
      <c r="O5198" s="15">
        <v>3</v>
      </c>
      <c r="P5198" s="15">
        <v>1</v>
      </c>
      <c r="Q5198" s="15">
        <v>2762</v>
      </c>
      <c r="R5198" s="15">
        <f t="shared" si="308"/>
        <v>120.08695652173913</v>
      </c>
      <c r="S5198" s="5">
        <v>1</v>
      </c>
      <c r="T5198" s="5">
        <v>0</v>
      </c>
      <c r="U5198" s="5">
        <v>0</v>
      </c>
      <c r="V5198" s="5">
        <v>0</v>
      </c>
      <c r="W5198" s="5">
        <v>0</v>
      </c>
      <c r="X5198" s="5">
        <v>0</v>
      </c>
      <c r="Y5198" s="5">
        <v>0</v>
      </c>
      <c r="Z5198" s="5">
        <v>1</v>
      </c>
      <c r="AA5198" s="5">
        <v>0</v>
      </c>
      <c r="AB5198" s="5">
        <v>0</v>
      </c>
      <c r="AC5198" s="5">
        <v>1</v>
      </c>
      <c r="AD5198" s="5">
        <v>0</v>
      </c>
      <c r="AE5198" s="115">
        <v>2175</v>
      </c>
      <c r="AF5198" s="5">
        <v>1</v>
      </c>
    </row>
    <row r="5199" spans="1:32" x14ac:dyDescent="0.25">
      <c r="A5199" s="2">
        <v>2007</v>
      </c>
      <c r="B5199" s="1" t="s">
        <v>30</v>
      </c>
      <c r="C5199" s="8">
        <v>23</v>
      </c>
      <c r="D5199" s="8">
        <v>775</v>
      </c>
      <c r="E5199" s="8">
        <f t="shared" si="311"/>
        <v>2807.971014492754</v>
      </c>
      <c r="F5199" s="8">
        <v>1100</v>
      </c>
      <c r="G5199" s="15">
        <v>150</v>
      </c>
      <c r="H5199" s="15">
        <v>93</v>
      </c>
      <c r="I5199" s="15">
        <v>0</v>
      </c>
      <c r="J5199" s="15">
        <v>0</v>
      </c>
      <c r="K5199" s="15">
        <v>0</v>
      </c>
      <c r="L5199" s="15">
        <v>2368</v>
      </c>
      <c r="M5199" s="15">
        <f t="shared" si="312"/>
        <v>102.95652173913044</v>
      </c>
      <c r="N5199" s="15">
        <v>11</v>
      </c>
      <c r="O5199" s="15">
        <v>3</v>
      </c>
      <c r="P5199" s="15">
        <v>1</v>
      </c>
      <c r="Q5199" s="15">
        <v>3060</v>
      </c>
      <c r="R5199" s="15">
        <f t="shared" si="308"/>
        <v>133.04347826086956</v>
      </c>
      <c r="S5199" s="5">
        <v>1</v>
      </c>
      <c r="T5199" s="5">
        <v>0</v>
      </c>
      <c r="U5199" s="5">
        <v>0</v>
      </c>
      <c r="V5199" s="5">
        <v>0</v>
      </c>
      <c r="W5199" s="5">
        <v>0</v>
      </c>
      <c r="X5199" s="5">
        <v>0</v>
      </c>
      <c r="Y5199" s="5">
        <v>0</v>
      </c>
      <c r="Z5199" s="5">
        <v>1</v>
      </c>
      <c r="AA5199" s="5">
        <v>0</v>
      </c>
      <c r="AB5199" s="5">
        <v>0</v>
      </c>
      <c r="AC5199" s="5">
        <v>1</v>
      </c>
      <c r="AD5199" s="5">
        <v>0</v>
      </c>
      <c r="AE5199" s="115">
        <v>2211</v>
      </c>
      <c r="AF5199" s="5">
        <v>0</v>
      </c>
    </row>
    <row r="5200" spans="1:32" x14ac:dyDescent="0.25">
      <c r="A5200" s="2">
        <v>2007</v>
      </c>
      <c r="B5200" s="1" t="s">
        <v>30</v>
      </c>
      <c r="C5200" s="8">
        <v>65</v>
      </c>
      <c r="D5200" s="8">
        <v>2290</v>
      </c>
      <c r="E5200" s="8">
        <f t="shared" si="311"/>
        <v>2935.897435897436</v>
      </c>
      <c r="F5200" s="8">
        <v>2506</v>
      </c>
      <c r="G5200" s="15">
        <v>605</v>
      </c>
      <c r="H5200" s="15">
        <v>276</v>
      </c>
      <c r="I5200" s="15">
        <v>0</v>
      </c>
      <c r="J5200" s="15">
        <v>0</v>
      </c>
      <c r="K5200" s="15">
        <v>0</v>
      </c>
      <c r="L5200" s="15">
        <v>3810</v>
      </c>
      <c r="M5200" s="15">
        <f t="shared" si="312"/>
        <v>58.615384615384613</v>
      </c>
      <c r="N5200" s="15">
        <v>16</v>
      </c>
      <c r="O5200" s="15">
        <v>6</v>
      </c>
      <c r="P5200" s="15">
        <v>3</v>
      </c>
      <c r="Q5200" s="15">
        <v>5711</v>
      </c>
      <c r="R5200" s="15">
        <f t="shared" si="308"/>
        <v>87.861538461538458</v>
      </c>
      <c r="S5200" s="5">
        <v>1</v>
      </c>
      <c r="T5200" s="5">
        <v>0</v>
      </c>
      <c r="U5200" s="5">
        <v>0</v>
      </c>
      <c r="V5200" s="5">
        <v>0</v>
      </c>
      <c r="W5200" s="5">
        <v>0</v>
      </c>
      <c r="X5200" s="5">
        <v>0</v>
      </c>
      <c r="Y5200" s="5">
        <v>0</v>
      </c>
      <c r="Z5200" s="5">
        <v>1</v>
      </c>
      <c r="AA5200" s="5">
        <v>0</v>
      </c>
      <c r="AB5200" s="5">
        <v>0</v>
      </c>
      <c r="AC5200" s="5">
        <v>1</v>
      </c>
      <c r="AD5200" s="5">
        <v>0</v>
      </c>
      <c r="AE5200" s="115">
        <v>4852</v>
      </c>
      <c r="AF5200" s="5">
        <v>1</v>
      </c>
    </row>
    <row r="5201" spans="1:32" x14ac:dyDescent="0.25">
      <c r="A5201" s="2">
        <v>2007</v>
      </c>
      <c r="B5201" s="1" t="s">
        <v>29</v>
      </c>
      <c r="C5201" s="8">
        <v>7</v>
      </c>
      <c r="D5201" s="8">
        <v>309</v>
      </c>
      <c r="E5201" s="8">
        <f t="shared" si="311"/>
        <v>3678.5714285714289</v>
      </c>
      <c r="F5201" s="8">
        <v>250</v>
      </c>
      <c r="G5201" s="15">
        <v>0</v>
      </c>
      <c r="H5201" s="15">
        <v>0</v>
      </c>
      <c r="I5201" s="15">
        <v>0</v>
      </c>
      <c r="J5201" s="15">
        <v>0</v>
      </c>
      <c r="K5201" s="15">
        <v>0</v>
      </c>
      <c r="L5201" s="15">
        <v>702</v>
      </c>
      <c r="M5201" s="15">
        <f t="shared" si="312"/>
        <v>100.28571428571429</v>
      </c>
      <c r="N5201" s="15">
        <v>3</v>
      </c>
      <c r="O5201" s="15">
        <v>2</v>
      </c>
      <c r="P5201" s="15">
        <v>0</v>
      </c>
      <c r="Q5201" s="15">
        <v>60</v>
      </c>
      <c r="R5201" s="15">
        <f t="shared" si="308"/>
        <v>8.5714285714285712</v>
      </c>
      <c r="S5201" s="5">
        <v>1</v>
      </c>
      <c r="T5201" s="5">
        <v>0</v>
      </c>
      <c r="U5201" s="5">
        <v>0</v>
      </c>
      <c r="V5201" s="5">
        <v>0</v>
      </c>
      <c r="W5201" s="5">
        <v>0</v>
      </c>
      <c r="X5201" s="5">
        <v>0</v>
      </c>
      <c r="Y5201" s="5">
        <v>0</v>
      </c>
      <c r="Z5201" s="5">
        <v>0</v>
      </c>
      <c r="AA5201" s="5">
        <v>0</v>
      </c>
      <c r="AB5201" s="5">
        <v>0</v>
      </c>
      <c r="AC5201" s="5">
        <v>0</v>
      </c>
      <c r="AD5201" s="5">
        <v>0</v>
      </c>
      <c r="AE5201" s="115">
        <v>376</v>
      </c>
      <c r="AF5201" s="5">
        <v>1</v>
      </c>
    </row>
    <row r="5202" spans="1:32" x14ac:dyDescent="0.25">
      <c r="A5202" s="2">
        <v>2007</v>
      </c>
      <c r="B5202" s="1" t="s">
        <v>29</v>
      </c>
      <c r="C5202" s="8">
        <v>74</v>
      </c>
      <c r="D5202" s="8">
        <v>3771</v>
      </c>
      <c r="E5202" s="8">
        <f t="shared" si="311"/>
        <v>4246.6216216216217</v>
      </c>
      <c r="F5202" s="8">
        <v>1300</v>
      </c>
      <c r="G5202" s="15">
        <v>617</v>
      </c>
      <c r="H5202" s="15">
        <v>180</v>
      </c>
      <c r="I5202" s="15">
        <v>0</v>
      </c>
      <c r="J5202" s="15">
        <v>0</v>
      </c>
      <c r="K5202" s="15">
        <v>0</v>
      </c>
      <c r="L5202" s="15">
        <v>3141</v>
      </c>
      <c r="M5202" s="15">
        <f t="shared" si="312"/>
        <v>42.445945945945944</v>
      </c>
      <c r="N5202" s="15">
        <v>13</v>
      </c>
      <c r="O5202" s="15">
        <v>4</v>
      </c>
      <c r="P5202" s="15">
        <v>0</v>
      </c>
      <c r="Q5202" s="15">
        <v>15729</v>
      </c>
      <c r="R5202" s="15">
        <f t="shared" ref="R5202:R5259" si="313">IF(C5202&gt;0,Q5202/C5202,0)</f>
        <v>212.55405405405406</v>
      </c>
      <c r="S5202" s="5">
        <v>1</v>
      </c>
      <c r="T5202" s="5">
        <v>0</v>
      </c>
      <c r="U5202" s="5">
        <v>0</v>
      </c>
      <c r="V5202" s="5">
        <v>0</v>
      </c>
      <c r="W5202" s="5">
        <v>0</v>
      </c>
      <c r="X5202" s="5">
        <v>0</v>
      </c>
      <c r="Y5202" s="5">
        <v>0</v>
      </c>
      <c r="Z5202" s="5">
        <v>1</v>
      </c>
      <c r="AA5202" s="5">
        <v>0</v>
      </c>
      <c r="AB5202" s="5">
        <v>0</v>
      </c>
      <c r="AC5202" s="5">
        <v>1</v>
      </c>
      <c r="AD5202" s="5">
        <v>0</v>
      </c>
      <c r="AE5202" s="115">
        <v>7723</v>
      </c>
      <c r="AF5202" s="5">
        <v>1</v>
      </c>
    </row>
    <row r="5203" spans="1:32" x14ac:dyDescent="0.25">
      <c r="A5203" s="2">
        <v>2007</v>
      </c>
      <c r="B5203" s="1" t="s">
        <v>30</v>
      </c>
      <c r="C5203" s="8">
        <v>35</v>
      </c>
      <c r="D5203" s="8">
        <v>1353</v>
      </c>
      <c r="E5203" s="8">
        <f t="shared" si="311"/>
        <v>3221.4285714285711</v>
      </c>
      <c r="F5203" s="8">
        <v>1423</v>
      </c>
      <c r="G5203" s="15">
        <v>241</v>
      </c>
      <c r="H5203" s="15">
        <v>86</v>
      </c>
      <c r="I5203" s="15">
        <v>148</v>
      </c>
      <c r="J5203" s="15">
        <v>0</v>
      </c>
      <c r="K5203" s="15">
        <v>0</v>
      </c>
      <c r="L5203" s="15">
        <v>4470</v>
      </c>
      <c r="M5203" s="15">
        <f t="shared" si="312"/>
        <v>127.71428571428571</v>
      </c>
      <c r="N5203" s="15">
        <v>12</v>
      </c>
      <c r="O5203" s="15">
        <v>3</v>
      </c>
      <c r="P5203" s="15">
        <v>2</v>
      </c>
      <c r="Q5203" s="15">
        <v>29288</v>
      </c>
      <c r="R5203" s="15">
        <f t="shared" si="313"/>
        <v>836.8</v>
      </c>
      <c r="S5203" s="5">
        <v>1</v>
      </c>
      <c r="T5203" s="5">
        <v>0</v>
      </c>
      <c r="U5203" s="5">
        <v>1</v>
      </c>
      <c r="V5203" s="5">
        <v>0</v>
      </c>
      <c r="W5203" s="5">
        <v>0</v>
      </c>
      <c r="X5203" s="5">
        <v>0</v>
      </c>
      <c r="Y5203" s="5">
        <v>0</v>
      </c>
      <c r="Z5203" s="5">
        <v>1</v>
      </c>
      <c r="AA5203" s="5">
        <v>1</v>
      </c>
      <c r="AB5203" s="5">
        <v>0</v>
      </c>
      <c r="AC5203" s="5">
        <v>1</v>
      </c>
      <c r="AD5203" s="5">
        <v>0</v>
      </c>
      <c r="AE5203" s="115">
        <v>3065</v>
      </c>
      <c r="AF5203" s="5">
        <v>1</v>
      </c>
    </row>
    <row r="5204" spans="1:32" x14ac:dyDescent="0.25">
      <c r="A5204" s="2">
        <v>2007</v>
      </c>
      <c r="B5204" s="1" t="s">
        <v>29</v>
      </c>
      <c r="C5204" s="8">
        <v>6</v>
      </c>
      <c r="D5204" s="8">
        <v>183</v>
      </c>
      <c r="E5204" s="8">
        <f t="shared" si="311"/>
        <v>2541.6666666666665</v>
      </c>
      <c r="F5204" s="8">
        <v>473</v>
      </c>
      <c r="G5204" s="15">
        <v>0</v>
      </c>
      <c r="H5204" s="15">
        <v>0</v>
      </c>
      <c r="I5204" s="15">
        <v>0</v>
      </c>
      <c r="J5204" s="15">
        <v>0</v>
      </c>
      <c r="K5204" s="15">
        <v>0</v>
      </c>
      <c r="L5204" s="15">
        <v>1700</v>
      </c>
      <c r="M5204" s="15">
        <f t="shared" si="312"/>
        <v>283.33333333333331</v>
      </c>
      <c r="N5204" s="15">
        <v>9</v>
      </c>
      <c r="O5204" s="15">
        <v>1</v>
      </c>
      <c r="P5204" s="15">
        <v>0</v>
      </c>
      <c r="Q5204" s="15">
        <v>959</v>
      </c>
      <c r="R5204" s="15">
        <f t="shared" si="313"/>
        <v>159.83333333333334</v>
      </c>
      <c r="S5204" s="5">
        <v>1</v>
      </c>
      <c r="T5204" s="5">
        <v>1</v>
      </c>
      <c r="U5204" s="5">
        <v>0</v>
      </c>
      <c r="V5204" s="5">
        <v>0</v>
      </c>
      <c r="W5204" s="5">
        <v>0</v>
      </c>
      <c r="X5204" s="5">
        <v>0</v>
      </c>
      <c r="Y5204" s="5">
        <v>0</v>
      </c>
      <c r="Z5204" s="5">
        <v>0</v>
      </c>
      <c r="AA5204" s="5">
        <v>0</v>
      </c>
      <c r="AB5204" s="5">
        <v>0</v>
      </c>
      <c r="AC5204" s="5">
        <v>0</v>
      </c>
      <c r="AD5204" s="5">
        <v>0</v>
      </c>
      <c r="AE5204" s="115">
        <v>650</v>
      </c>
      <c r="AF5204" s="5">
        <v>0</v>
      </c>
    </row>
    <row r="5205" spans="1:32" x14ac:dyDescent="0.25">
      <c r="A5205" s="2">
        <v>2007</v>
      </c>
      <c r="B5205" s="1" t="s">
        <v>30</v>
      </c>
      <c r="C5205" s="8">
        <v>48</v>
      </c>
      <c r="D5205" s="8">
        <v>2653</v>
      </c>
      <c r="E5205" s="8">
        <f t="shared" si="311"/>
        <v>4605.9027777777783</v>
      </c>
      <c r="F5205" s="8">
        <v>946</v>
      </c>
      <c r="G5205" s="15">
        <v>280</v>
      </c>
      <c r="H5205" s="15">
        <v>122</v>
      </c>
      <c r="I5205" s="15">
        <v>94</v>
      </c>
      <c r="J5205" s="15">
        <v>0</v>
      </c>
      <c r="K5205" s="15">
        <v>0</v>
      </c>
      <c r="L5205" s="15">
        <v>3325</v>
      </c>
      <c r="M5205" s="15">
        <f t="shared" si="312"/>
        <v>69.270833333333329</v>
      </c>
      <c r="N5205" s="15">
        <v>13</v>
      </c>
      <c r="O5205" s="15">
        <v>3</v>
      </c>
      <c r="P5205" s="15">
        <v>0</v>
      </c>
      <c r="Q5205" s="15">
        <v>24311</v>
      </c>
      <c r="R5205" s="15">
        <f t="shared" si="313"/>
        <v>506.47916666666669</v>
      </c>
      <c r="S5205" s="5">
        <v>1</v>
      </c>
      <c r="T5205" s="5">
        <v>0</v>
      </c>
      <c r="U5205" s="5">
        <v>0</v>
      </c>
      <c r="V5205" s="5">
        <v>0</v>
      </c>
      <c r="W5205" s="5">
        <v>0</v>
      </c>
      <c r="X5205" s="5">
        <v>0</v>
      </c>
      <c r="Y5205" s="5">
        <v>0</v>
      </c>
      <c r="Z5205" s="5">
        <v>1</v>
      </c>
      <c r="AA5205" s="5">
        <v>1</v>
      </c>
      <c r="AB5205" s="5">
        <v>0</v>
      </c>
      <c r="AC5205" s="5">
        <v>1</v>
      </c>
      <c r="AD5205" s="5">
        <v>0</v>
      </c>
      <c r="AE5205" s="115">
        <v>5005</v>
      </c>
      <c r="AF5205" s="5">
        <v>1</v>
      </c>
    </row>
    <row r="5206" spans="1:32" x14ac:dyDescent="0.25">
      <c r="A5206" s="2">
        <v>2007</v>
      </c>
      <c r="B5206" s="1" t="s">
        <v>29</v>
      </c>
      <c r="C5206" s="8">
        <v>60</v>
      </c>
      <c r="D5206" s="8">
        <v>4065</v>
      </c>
      <c r="E5206" s="8">
        <f t="shared" si="311"/>
        <v>5645.833333333333</v>
      </c>
      <c r="F5206" s="8">
        <v>2391</v>
      </c>
      <c r="G5206" s="15">
        <v>630</v>
      </c>
      <c r="H5206" s="15">
        <v>200</v>
      </c>
      <c r="I5206" s="15">
        <v>0</v>
      </c>
      <c r="J5206" s="15">
        <v>0</v>
      </c>
      <c r="K5206" s="15">
        <v>0</v>
      </c>
      <c r="L5206" s="15">
        <v>5424</v>
      </c>
      <c r="M5206" s="15">
        <f t="shared" si="312"/>
        <v>90.4</v>
      </c>
      <c r="N5206" s="15">
        <v>16</v>
      </c>
      <c r="O5206" s="15">
        <v>4</v>
      </c>
      <c r="P5206" s="15">
        <v>1</v>
      </c>
      <c r="Q5206" s="15">
        <v>15937</v>
      </c>
      <c r="R5206" s="15">
        <f t="shared" si="313"/>
        <v>265.61666666666667</v>
      </c>
      <c r="S5206" s="5">
        <v>1</v>
      </c>
      <c r="T5206" s="5">
        <v>0</v>
      </c>
      <c r="U5206" s="5">
        <v>0</v>
      </c>
      <c r="V5206" s="5">
        <v>0</v>
      </c>
      <c r="W5206" s="5">
        <v>0</v>
      </c>
      <c r="X5206" s="5">
        <v>0</v>
      </c>
      <c r="Y5206" s="5">
        <v>0</v>
      </c>
      <c r="Z5206" s="5">
        <v>1</v>
      </c>
      <c r="AA5206" s="5">
        <v>0</v>
      </c>
      <c r="AB5206" s="5">
        <v>0</v>
      </c>
      <c r="AC5206" s="5">
        <v>1</v>
      </c>
      <c r="AD5206" s="5">
        <v>0</v>
      </c>
      <c r="AE5206" s="115">
        <v>8508</v>
      </c>
      <c r="AF5206" s="5">
        <v>1</v>
      </c>
    </row>
    <row r="5207" spans="1:32" x14ac:dyDescent="0.25">
      <c r="A5207" s="2">
        <v>2007</v>
      </c>
      <c r="B5207" s="1" t="s">
        <v>30</v>
      </c>
      <c r="C5207" s="8">
        <v>74</v>
      </c>
      <c r="D5207" s="8">
        <v>4470</v>
      </c>
      <c r="E5207" s="8">
        <f t="shared" si="311"/>
        <v>5033.7837837837842</v>
      </c>
      <c r="F5207" s="8">
        <v>2343</v>
      </c>
      <c r="G5207" s="15">
        <v>397</v>
      </c>
      <c r="H5207" s="15">
        <v>170</v>
      </c>
      <c r="I5207" s="15">
        <v>0</v>
      </c>
      <c r="J5207" s="15">
        <v>0</v>
      </c>
      <c r="K5207" s="15">
        <v>0</v>
      </c>
      <c r="L5207" s="15">
        <v>5484</v>
      </c>
      <c r="M5207" s="15">
        <f t="shared" si="312"/>
        <v>74.108108108108112</v>
      </c>
      <c r="N5207" s="15">
        <v>26</v>
      </c>
      <c r="O5207" s="15">
        <v>4</v>
      </c>
      <c r="P5207" s="15">
        <v>2</v>
      </c>
      <c r="Q5207" s="15">
        <v>34337</v>
      </c>
      <c r="R5207" s="15">
        <f t="shared" si="313"/>
        <v>464.01351351351349</v>
      </c>
      <c r="S5207" s="5">
        <v>1</v>
      </c>
      <c r="T5207" s="5">
        <v>0</v>
      </c>
      <c r="U5207" s="5">
        <v>0</v>
      </c>
      <c r="V5207" s="5">
        <v>0</v>
      </c>
      <c r="W5207" s="5">
        <v>0</v>
      </c>
      <c r="X5207" s="5">
        <v>0</v>
      </c>
      <c r="Y5207" s="5">
        <v>0</v>
      </c>
      <c r="Z5207" s="5">
        <v>1</v>
      </c>
      <c r="AA5207" s="5">
        <v>0</v>
      </c>
      <c r="AB5207" s="5">
        <v>0</v>
      </c>
      <c r="AC5207" s="5">
        <v>1</v>
      </c>
      <c r="AD5207" s="5">
        <v>0</v>
      </c>
      <c r="AE5207" s="115">
        <v>11532</v>
      </c>
      <c r="AF5207" s="5">
        <v>1</v>
      </c>
    </row>
    <row r="5208" spans="1:32" x14ac:dyDescent="0.25">
      <c r="A5208" s="2">
        <v>2007</v>
      </c>
      <c r="B5208" s="1" t="s">
        <v>36</v>
      </c>
      <c r="C5208" s="8">
        <v>15</v>
      </c>
      <c r="D5208" s="8">
        <v>524</v>
      </c>
      <c r="E5208" s="8">
        <f t="shared" si="311"/>
        <v>2911.1111111111109</v>
      </c>
      <c r="F5208" s="8">
        <v>825</v>
      </c>
      <c r="G5208" s="15">
        <v>0</v>
      </c>
      <c r="H5208" s="15">
        <v>0</v>
      </c>
      <c r="I5208" s="15">
        <v>0</v>
      </c>
      <c r="J5208" s="15">
        <v>0</v>
      </c>
      <c r="K5208" s="15">
        <v>0</v>
      </c>
      <c r="L5208" s="15">
        <v>811</v>
      </c>
      <c r="M5208" s="15">
        <f t="shared" si="312"/>
        <v>54.06666666666667</v>
      </c>
      <c r="N5208" s="15">
        <v>5</v>
      </c>
      <c r="O5208" s="15">
        <v>1</v>
      </c>
      <c r="P5208" s="15">
        <v>0</v>
      </c>
      <c r="Q5208" s="15">
        <v>6557</v>
      </c>
      <c r="R5208" s="15">
        <f t="shared" si="313"/>
        <v>437.13333333333333</v>
      </c>
      <c r="S5208" s="5">
        <v>1</v>
      </c>
      <c r="T5208" s="5">
        <v>0</v>
      </c>
      <c r="U5208" s="5">
        <v>0</v>
      </c>
      <c r="V5208" s="5">
        <v>0</v>
      </c>
      <c r="W5208" s="5">
        <v>0</v>
      </c>
      <c r="X5208" s="5">
        <v>0</v>
      </c>
      <c r="Y5208" s="5">
        <v>0</v>
      </c>
      <c r="Z5208" s="5">
        <v>0</v>
      </c>
      <c r="AA5208" s="5">
        <v>0</v>
      </c>
      <c r="AB5208" s="5">
        <v>0</v>
      </c>
      <c r="AC5208" s="5">
        <v>0</v>
      </c>
      <c r="AD5208" s="5">
        <v>0</v>
      </c>
      <c r="AE5208" s="115">
        <v>742</v>
      </c>
      <c r="AF5208" s="5">
        <v>1</v>
      </c>
    </row>
    <row r="5209" spans="1:32" x14ac:dyDescent="0.25">
      <c r="A5209" s="2">
        <v>2007</v>
      </c>
      <c r="B5209" s="1" t="s">
        <v>29</v>
      </c>
      <c r="C5209" s="8">
        <v>15</v>
      </c>
      <c r="D5209" s="8">
        <v>673</v>
      </c>
      <c r="E5209" s="8">
        <f t="shared" si="311"/>
        <v>3738.8888888888887</v>
      </c>
      <c r="F5209" s="8">
        <v>408</v>
      </c>
      <c r="G5209" s="15">
        <v>0</v>
      </c>
      <c r="H5209" s="15">
        <v>0</v>
      </c>
      <c r="I5209" s="15">
        <v>0</v>
      </c>
      <c r="J5209" s="15">
        <v>0</v>
      </c>
      <c r="K5209" s="15">
        <v>0</v>
      </c>
      <c r="L5209" s="15">
        <v>1575</v>
      </c>
      <c r="M5209" s="15">
        <f t="shared" si="312"/>
        <v>105</v>
      </c>
      <c r="N5209" s="15">
        <v>5</v>
      </c>
      <c r="O5209" s="15">
        <v>2</v>
      </c>
      <c r="P5209" s="15">
        <v>0</v>
      </c>
      <c r="Q5209" s="15">
        <v>6113</v>
      </c>
      <c r="R5209" s="15">
        <f t="shared" si="313"/>
        <v>407.53333333333336</v>
      </c>
      <c r="S5209" s="5">
        <v>1</v>
      </c>
      <c r="T5209" s="5">
        <v>0</v>
      </c>
      <c r="U5209" s="5">
        <v>0</v>
      </c>
      <c r="V5209" s="5">
        <v>0</v>
      </c>
      <c r="W5209" s="5">
        <v>0</v>
      </c>
      <c r="X5209" s="5">
        <v>0</v>
      </c>
      <c r="Y5209" s="5">
        <v>0</v>
      </c>
      <c r="Z5209" s="5">
        <v>0</v>
      </c>
      <c r="AA5209" s="5">
        <v>0</v>
      </c>
      <c r="AB5209" s="5">
        <v>0</v>
      </c>
      <c r="AC5209" s="5">
        <v>0</v>
      </c>
      <c r="AD5209" s="5">
        <v>0</v>
      </c>
      <c r="AE5209" s="115">
        <v>3791</v>
      </c>
      <c r="AF5209" s="5">
        <v>1</v>
      </c>
    </row>
    <row r="5210" spans="1:32" x14ac:dyDescent="0.25">
      <c r="A5210" s="2">
        <v>2007</v>
      </c>
      <c r="B5210" s="1" t="s">
        <v>29</v>
      </c>
      <c r="C5210" s="8">
        <v>31</v>
      </c>
      <c r="D5210" s="8">
        <v>897</v>
      </c>
      <c r="E5210" s="8">
        <f t="shared" si="311"/>
        <v>2411.2903225806449</v>
      </c>
      <c r="F5210" s="8">
        <v>1400</v>
      </c>
      <c r="G5210" s="15">
        <v>44</v>
      </c>
      <c r="H5210" s="15">
        <v>15</v>
      </c>
      <c r="I5210" s="15">
        <v>0</v>
      </c>
      <c r="J5210" s="15">
        <v>0</v>
      </c>
      <c r="K5210" s="15">
        <v>0</v>
      </c>
      <c r="L5210" s="15">
        <v>1175</v>
      </c>
      <c r="M5210" s="15">
        <f t="shared" si="312"/>
        <v>37.903225806451616</v>
      </c>
      <c r="N5210" s="15">
        <v>10</v>
      </c>
      <c r="O5210" s="15">
        <v>2</v>
      </c>
      <c r="P5210" s="15">
        <v>0</v>
      </c>
      <c r="Q5210" s="15">
        <v>3086</v>
      </c>
      <c r="R5210" s="15">
        <f t="shared" si="313"/>
        <v>99.548387096774192</v>
      </c>
      <c r="S5210" s="5">
        <v>1</v>
      </c>
      <c r="T5210" s="5">
        <v>0</v>
      </c>
      <c r="U5210" s="5">
        <v>0</v>
      </c>
      <c r="V5210" s="5">
        <v>0</v>
      </c>
      <c r="W5210" s="5">
        <v>0</v>
      </c>
      <c r="X5210" s="5">
        <v>0</v>
      </c>
      <c r="Y5210" s="5">
        <v>1</v>
      </c>
      <c r="Z5210" s="5">
        <v>1</v>
      </c>
      <c r="AA5210" s="5">
        <v>0</v>
      </c>
      <c r="AB5210" s="5">
        <v>0</v>
      </c>
      <c r="AC5210" s="5">
        <v>1</v>
      </c>
      <c r="AD5210" s="5">
        <v>0</v>
      </c>
      <c r="AE5210" s="115">
        <v>1284</v>
      </c>
      <c r="AF5210" s="5">
        <v>1</v>
      </c>
    </row>
    <row r="5211" spans="1:32" x14ac:dyDescent="0.25">
      <c r="A5211" s="2">
        <v>2007</v>
      </c>
      <c r="B5211" s="1" t="s">
        <v>30</v>
      </c>
      <c r="C5211" s="8">
        <v>25</v>
      </c>
      <c r="D5211" s="8">
        <v>400</v>
      </c>
      <c r="E5211" s="8">
        <f>IF(C5211&gt;0,D5211/C5211*1000/12,0)</f>
        <v>1333.3333333333333</v>
      </c>
      <c r="F5211" s="15">
        <v>3237</v>
      </c>
      <c r="G5211" s="8">
        <v>68</v>
      </c>
      <c r="H5211" s="8">
        <v>43</v>
      </c>
      <c r="I5211" s="15">
        <v>0</v>
      </c>
      <c r="J5211" s="8">
        <v>0</v>
      </c>
      <c r="K5211" s="8">
        <v>0</v>
      </c>
      <c r="L5211" s="8">
        <v>2736</v>
      </c>
      <c r="M5211" s="15">
        <f t="shared" si="312"/>
        <v>109.44</v>
      </c>
      <c r="N5211" s="8">
        <v>8</v>
      </c>
      <c r="O5211" s="8">
        <v>3</v>
      </c>
      <c r="P5211" s="8">
        <v>0</v>
      </c>
      <c r="Q5211" s="8">
        <v>17894</v>
      </c>
      <c r="R5211" s="15">
        <f t="shared" si="313"/>
        <v>715.76</v>
      </c>
      <c r="S5211" s="5">
        <v>1</v>
      </c>
      <c r="T5211" s="5">
        <v>0</v>
      </c>
      <c r="U5211" s="5">
        <v>0</v>
      </c>
      <c r="V5211" s="5">
        <v>0</v>
      </c>
      <c r="W5211" s="5">
        <v>0</v>
      </c>
      <c r="X5211" s="5">
        <v>0</v>
      </c>
      <c r="Y5211" s="5">
        <v>0</v>
      </c>
      <c r="Z5211" s="5">
        <v>1</v>
      </c>
      <c r="AA5211" s="5">
        <v>0</v>
      </c>
      <c r="AB5211" s="5">
        <v>0</v>
      </c>
      <c r="AC5211" s="5">
        <v>1</v>
      </c>
      <c r="AD5211" s="5">
        <v>0</v>
      </c>
      <c r="AE5211" s="115">
        <v>633</v>
      </c>
      <c r="AF5211" s="5">
        <v>0</v>
      </c>
    </row>
    <row r="5212" spans="1:32" x14ac:dyDescent="0.25">
      <c r="A5212" s="2">
        <v>2007</v>
      </c>
      <c r="B5212" s="1" t="s">
        <v>30</v>
      </c>
      <c r="C5212" s="8">
        <v>28</v>
      </c>
      <c r="D5212" s="8">
        <v>787</v>
      </c>
      <c r="E5212" s="8">
        <f t="shared" ref="E5212:E5223" si="314">IF(C5212&gt;0,D5212/C5212*1000/12,0)</f>
        <v>2342.261904761905</v>
      </c>
      <c r="F5212" s="15">
        <v>3238</v>
      </c>
      <c r="G5212" s="8">
        <v>230</v>
      </c>
      <c r="H5212" s="8">
        <v>92</v>
      </c>
      <c r="I5212" s="15">
        <v>0</v>
      </c>
      <c r="J5212" s="8">
        <v>0</v>
      </c>
      <c r="K5212" s="8">
        <v>0</v>
      </c>
      <c r="L5212" s="8">
        <v>3540</v>
      </c>
      <c r="M5212" s="15">
        <f t="shared" si="312"/>
        <v>126.42857142857143</v>
      </c>
      <c r="N5212" s="8">
        <v>11</v>
      </c>
      <c r="O5212" s="8">
        <v>2</v>
      </c>
      <c r="P5212" s="8">
        <v>1</v>
      </c>
      <c r="Q5212" s="8">
        <v>9893</v>
      </c>
      <c r="R5212" s="15">
        <f t="shared" si="313"/>
        <v>353.32142857142856</v>
      </c>
      <c r="S5212" s="5">
        <v>1</v>
      </c>
      <c r="T5212" s="5">
        <v>0</v>
      </c>
      <c r="U5212" s="5">
        <v>0</v>
      </c>
      <c r="V5212" s="5">
        <v>0</v>
      </c>
      <c r="W5212" s="5">
        <v>0</v>
      </c>
      <c r="X5212" s="5">
        <v>0</v>
      </c>
      <c r="Y5212" s="5">
        <v>0</v>
      </c>
      <c r="Z5212" s="5">
        <v>1</v>
      </c>
      <c r="AA5212" s="5">
        <v>0</v>
      </c>
      <c r="AB5212" s="5">
        <v>0</v>
      </c>
      <c r="AC5212" s="5">
        <v>1</v>
      </c>
      <c r="AD5212" s="5">
        <v>0</v>
      </c>
      <c r="AE5212" s="115">
        <v>1756</v>
      </c>
      <c r="AF5212" s="5">
        <v>0</v>
      </c>
    </row>
    <row r="5213" spans="1:32" x14ac:dyDescent="0.25">
      <c r="A5213" s="2">
        <v>2007</v>
      </c>
      <c r="B5213" s="1" t="s">
        <v>30</v>
      </c>
      <c r="C5213" s="8">
        <v>45</v>
      </c>
      <c r="D5213" s="8">
        <v>1186</v>
      </c>
      <c r="E5213" s="8">
        <f t="shared" si="314"/>
        <v>2196.2962962962961</v>
      </c>
      <c r="F5213" s="15">
        <v>4934</v>
      </c>
      <c r="G5213" s="8">
        <v>281</v>
      </c>
      <c r="H5213" s="8">
        <v>133</v>
      </c>
      <c r="I5213" s="15">
        <v>0</v>
      </c>
      <c r="J5213" s="8">
        <v>0</v>
      </c>
      <c r="K5213" s="8">
        <v>0</v>
      </c>
      <c r="L5213" s="8">
        <v>4068</v>
      </c>
      <c r="M5213" s="15">
        <f t="shared" si="312"/>
        <v>90.4</v>
      </c>
      <c r="N5213" s="8">
        <v>18</v>
      </c>
      <c r="O5213" s="8">
        <v>6</v>
      </c>
      <c r="P5213" s="8">
        <v>1</v>
      </c>
      <c r="Q5213" s="8">
        <v>10042</v>
      </c>
      <c r="R5213" s="15">
        <f t="shared" si="313"/>
        <v>223.15555555555557</v>
      </c>
      <c r="S5213" s="5">
        <v>1</v>
      </c>
      <c r="T5213" s="5">
        <v>0</v>
      </c>
      <c r="U5213" s="5">
        <v>0</v>
      </c>
      <c r="V5213" s="5">
        <v>0</v>
      </c>
      <c r="W5213" s="5">
        <v>0</v>
      </c>
      <c r="X5213" s="5">
        <v>0</v>
      </c>
      <c r="Y5213" s="5">
        <v>0</v>
      </c>
      <c r="Z5213" s="5">
        <v>1</v>
      </c>
      <c r="AA5213" s="5">
        <v>0</v>
      </c>
      <c r="AB5213" s="5">
        <v>0</v>
      </c>
      <c r="AC5213" s="5">
        <v>1</v>
      </c>
      <c r="AD5213" s="5">
        <v>0</v>
      </c>
      <c r="AE5213" s="115">
        <v>3058</v>
      </c>
      <c r="AF5213" s="5">
        <v>0</v>
      </c>
    </row>
    <row r="5214" spans="1:32" x14ac:dyDescent="0.25">
      <c r="A5214" s="2">
        <v>2007</v>
      </c>
      <c r="B5214" s="1" t="s">
        <v>30</v>
      </c>
      <c r="C5214" s="8">
        <v>91</v>
      </c>
      <c r="D5214" s="8">
        <v>2736</v>
      </c>
      <c r="E5214" s="8">
        <f t="shared" si="314"/>
        <v>2505.4945054945056</v>
      </c>
      <c r="F5214" s="15">
        <v>3885</v>
      </c>
      <c r="G5214" s="8">
        <v>874</v>
      </c>
      <c r="H5214" s="8">
        <v>305</v>
      </c>
      <c r="I5214" s="15">
        <v>0</v>
      </c>
      <c r="J5214" s="8">
        <v>0</v>
      </c>
      <c r="K5214" s="8">
        <v>0</v>
      </c>
      <c r="L5214" s="8">
        <v>7556</v>
      </c>
      <c r="M5214" s="15">
        <f t="shared" si="312"/>
        <v>83.032967032967036</v>
      </c>
      <c r="N5214" s="8">
        <v>24</v>
      </c>
      <c r="O5214" s="8">
        <v>4</v>
      </c>
      <c r="P5214" s="8">
        <v>0</v>
      </c>
      <c r="Q5214" s="8">
        <v>17720</v>
      </c>
      <c r="R5214" s="15">
        <f t="shared" si="313"/>
        <v>194.72527472527472</v>
      </c>
      <c r="S5214" s="5">
        <v>1</v>
      </c>
      <c r="T5214" s="5">
        <v>0</v>
      </c>
      <c r="U5214" s="5">
        <v>0</v>
      </c>
      <c r="V5214" s="5">
        <v>0</v>
      </c>
      <c r="W5214" s="5">
        <v>0</v>
      </c>
      <c r="X5214" s="5">
        <v>0</v>
      </c>
      <c r="Y5214" s="5">
        <v>1</v>
      </c>
      <c r="Z5214" s="5">
        <v>1</v>
      </c>
      <c r="AA5214" s="5">
        <v>0</v>
      </c>
      <c r="AB5214" s="5">
        <v>0</v>
      </c>
      <c r="AC5214" s="5">
        <v>1</v>
      </c>
      <c r="AD5214" s="5">
        <v>0</v>
      </c>
      <c r="AE5214" s="115">
        <v>6527</v>
      </c>
      <c r="AF5214" s="5">
        <v>1</v>
      </c>
    </row>
    <row r="5215" spans="1:32" x14ac:dyDescent="0.25">
      <c r="A5215" s="2">
        <v>2007</v>
      </c>
      <c r="B5215" s="1" t="s">
        <v>29</v>
      </c>
      <c r="C5215" s="8">
        <v>58</v>
      </c>
      <c r="D5215" s="8">
        <v>2449</v>
      </c>
      <c r="E5215" s="8">
        <f t="shared" si="314"/>
        <v>3518.6781609195405</v>
      </c>
      <c r="F5215" s="15">
        <v>2983</v>
      </c>
      <c r="G5215" s="8">
        <v>512</v>
      </c>
      <c r="H5215" s="8">
        <v>228</v>
      </c>
      <c r="I5215" s="15">
        <v>0</v>
      </c>
      <c r="J5215" s="8">
        <v>0</v>
      </c>
      <c r="K5215" s="8">
        <v>0</v>
      </c>
      <c r="L5215" s="8">
        <v>1970</v>
      </c>
      <c r="M5215" s="15">
        <f t="shared" si="312"/>
        <v>33.96551724137931</v>
      </c>
      <c r="N5215" s="8">
        <v>4</v>
      </c>
      <c r="O5215" s="8">
        <v>2</v>
      </c>
      <c r="P5215" s="8">
        <v>1</v>
      </c>
      <c r="Q5215" s="8">
        <v>30614</v>
      </c>
      <c r="R5215" s="15">
        <f t="shared" si="313"/>
        <v>527.82758620689651</v>
      </c>
      <c r="S5215" s="5">
        <v>1</v>
      </c>
      <c r="T5215" s="5">
        <v>0</v>
      </c>
      <c r="U5215" s="5">
        <v>0</v>
      </c>
      <c r="V5215" s="5">
        <v>0</v>
      </c>
      <c r="W5215" s="5">
        <v>0</v>
      </c>
      <c r="X5215" s="5">
        <v>0</v>
      </c>
      <c r="Y5215" s="5">
        <v>0</v>
      </c>
      <c r="Z5215" s="5">
        <v>1</v>
      </c>
      <c r="AA5215" s="5">
        <v>0</v>
      </c>
      <c r="AB5215" s="5">
        <v>0</v>
      </c>
      <c r="AC5215" s="5">
        <v>1</v>
      </c>
      <c r="AD5215" s="5">
        <v>0</v>
      </c>
      <c r="AE5215" s="115">
        <v>6902</v>
      </c>
      <c r="AF5215" s="5">
        <v>0</v>
      </c>
    </row>
    <row r="5216" spans="1:32" x14ac:dyDescent="0.25">
      <c r="A5216" s="2">
        <v>2007</v>
      </c>
      <c r="B5216" s="1" t="s">
        <v>29</v>
      </c>
      <c r="C5216" s="8">
        <v>51</v>
      </c>
      <c r="D5216" s="8">
        <v>1721</v>
      </c>
      <c r="E5216" s="8">
        <f t="shared" si="314"/>
        <v>2812.0915032679736</v>
      </c>
      <c r="F5216" s="15">
        <v>2106</v>
      </c>
      <c r="G5216" s="8">
        <v>336</v>
      </c>
      <c r="H5216" s="8">
        <v>160</v>
      </c>
      <c r="I5216" s="15">
        <v>0</v>
      </c>
      <c r="J5216" s="8">
        <v>0</v>
      </c>
      <c r="K5216" s="8">
        <v>0</v>
      </c>
      <c r="L5216" s="8">
        <v>2961</v>
      </c>
      <c r="M5216" s="15">
        <f t="shared" si="312"/>
        <v>58.058823529411768</v>
      </c>
      <c r="N5216" s="8">
        <v>12</v>
      </c>
      <c r="O5216" s="8">
        <v>6</v>
      </c>
      <c r="P5216" s="8">
        <v>0</v>
      </c>
      <c r="Q5216" s="8">
        <v>16256</v>
      </c>
      <c r="R5216" s="15">
        <f t="shared" si="313"/>
        <v>318.74509803921569</v>
      </c>
      <c r="S5216" s="5">
        <v>1</v>
      </c>
      <c r="T5216" s="5">
        <v>0</v>
      </c>
      <c r="U5216" s="5">
        <v>0</v>
      </c>
      <c r="V5216" s="5">
        <v>0</v>
      </c>
      <c r="W5216" s="5">
        <v>0</v>
      </c>
      <c r="X5216" s="5">
        <v>0</v>
      </c>
      <c r="Y5216" s="5">
        <v>0</v>
      </c>
      <c r="Z5216" s="5">
        <v>1</v>
      </c>
      <c r="AA5216" s="5">
        <v>0</v>
      </c>
      <c r="AB5216" s="5">
        <v>0</v>
      </c>
      <c r="AC5216" s="5">
        <v>1</v>
      </c>
      <c r="AD5216" s="5">
        <v>0</v>
      </c>
      <c r="AE5216" s="115">
        <v>4300</v>
      </c>
      <c r="AF5216" s="5">
        <v>0</v>
      </c>
    </row>
    <row r="5217" spans="1:32" x14ac:dyDescent="0.25">
      <c r="A5217" s="2">
        <v>2007</v>
      </c>
      <c r="B5217" s="1" t="s">
        <v>29</v>
      </c>
      <c r="C5217" s="8">
        <v>25</v>
      </c>
      <c r="D5217" s="8">
        <v>672</v>
      </c>
      <c r="E5217" s="8">
        <f t="shared" si="314"/>
        <v>2240</v>
      </c>
      <c r="F5217" s="15">
        <v>2178</v>
      </c>
      <c r="G5217" s="8">
        <v>132</v>
      </c>
      <c r="H5217" s="8">
        <v>60</v>
      </c>
      <c r="I5217" s="15">
        <v>14</v>
      </c>
      <c r="J5217" s="8">
        <v>0</v>
      </c>
      <c r="K5217" s="8">
        <v>0</v>
      </c>
      <c r="L5217" s="8">
        <v>735</v>
      </c>
      <c r="M5217" s="15">
        <f t="shared" si="312"/>
        <v>29.4</v>
      </c>
      <c r="N5217" s="8">
        <v>5</v>
      </c>
      <c r="O5217" s="8">
        <v>2</v>
      </c>
      <c r="P5217" s="8">
        <v>0</v>
      </c>
      <c r="Q5217" s="8">
        <v>19127</v>
      </c>
      <c r="R5217" s="15">
        <f t="shared" si="313"/>
        <v>765.08</v>
      </c>
      <c r="S5217" s="5">
        <v>1</v>
      </c>
      <c r="T5217" s="5">
        <v>0</v>
      </c>
      <c r="U5217" s="5">
        <v>0</v>
      </c>
      <c r="V5217" s="5">
        <v>0</v>
      </c>
      <c r="W5217" s="5">
        <v>0</v>
      </c>
      <c r="X5217" s="5">
        <v>0</v>
      </c>
      <c r="Y5217" s="5">
        <v>0</v>
      </c>
      <c r="Z5217" s="5">
        <v>1</v>
      </c>
      <c r="AA5217" s="5">
        <v>1</v>
      </c>
      <c r="AB5217" s="5">
        <v>0</v>
      </c>
      <c r="AC5217" s="5">
        <v>1</v>
      </c>
      <c r="AD5217" s="5">
        <v>0</v>
      </c>
      <c r="AE5217" s="115">
        <v>1821</v>
      </c>
      <c r="AF5217" s="5">
        <v>0</v>
      </c>
    </row>
    <row r="5218" spans="1:32" x14ac:dyDescent="0.25">
      <c r="A5218" s="2">
        <v>2007</v>
      </c>
      <c r="B5218" s="1" t="s">
        <v>30</v>
      </c>
      <c r="C5218" s="8">
        <v>21</v>
      </c>
      <c r="D5218" s="8">
        <v>638</v>
      </c>
      <c r="E5218" s="8">
        <f t="shared" si="314"/>
        <v>2531.7460317460313</v>
      </c>
      <c r="F5218" s="15">
        <v>2067</v>
      </c>
      <c r="G5218" s="8">
        <v>166</v>
      </c>
      <c r="H5218" s="8">
        <v>104</v>
      </c>
      <c r="I5218" s="15">
        <v>0</v>
      </c>
      <c r="J5218" s="8">
        <v>0</v>
      </c>
      <c r="K5218" s="8">
        <v>0</v>
      </c>
      <c r="L5218" s="8">
        <v>2571</v>
      </c>
      <c r="M5218" s="15">
        <f t="shared" si="312"/>
        <v>122.42857142857143</v>
      </c>
      <c r="N5218" s="8">
        <v>8</v>
      </c>
      <c r="O5218" s="8">
        <v>2</v>
      </c>
      <c r="P5218" s="8">
        <v>1</v>
      </c>
      <c r="Q5218" s="8">
        <v>11013</v>
      </c>
      <c r="R5218" s="15">
        <f t="shared" si="313"/>
        <v>524.42857142857144</v>
      </c>
      <c r="S5218" s="5">
        <v>1</v>
      </c>
      <c r="T5218" s="5">
        <v>0</v>
      </c>
      <c r="U5218" s="5">
        <v>0</v>
      </c>
      <c r="V5218" s="5">
        <v>0</v>
      </c>
      <c r="W5218" s="5">
        <v>0</v>
      </c>
      <c r="X5218" s="5">
        <v>0</v>
      </c>
      <c r="Y5218" s="5">
        <v>1</v>
      </c>
      <c r="Z5218" s="5">
        <v>1</v>
      </c>
      <c r="AA5218" s="5">
        <v>0</v>
      </c>
      <c r="AB5218" s="5">
        <v>0</v>
      </c>
      <c r="AC5218" s="5">
        <v>1</v>
      </c>
      <c r="AD5218" s="5">
        <v>0</v>
      </c>
      <c r="AE5218" s="115">
        <v>3013</v>
      </c>
      <c r="AF5218" s="5">
        <v>0</v>
      </c>
    </row>
    <row r="5219" spans="1:32" x14ac:dyDescent="0.25">
      <c r="A5219" s="2">
        <v>2007</v>
      </c>
      <c r="B5219" s="1" t="s">
        <v>29</v>
      </c>
      <c r="C5219" s="8">
        <v>23</v>
      </c>
      <c r="D5219" s="8">
        <v>407</v>
      </c>
      <c r="E5219" s="8">
        <f t="shared" si="314"/>
        <v>1474.6376811594203</v>
      </c>
      <c r="F5219" s="15">
        <v>1248</v>
      </c>
      <c r="G5219" s="8">
        <v>89</v>
      </c>
      <c r="H5219" s="8">
        <v>63</v>
      </c>
      <c r="I5219" s="15">
        <v>0</v>
      </c>
      <c r="J5219" s="8">
        <v>0</v>
      </c>
      <c r="K5219" s="8">
        <v>0</v>
      </c>
      <c r="L5219" s="8">
        <v>1920</v>
      </c>
      <c r="M5219" s="15">
        <f t="shared" si="312"/>
        <v>83.478260869565219</v>
      </c>
      <c r="N5219" s="8">
        <v>9</v>
      </c>
      <c r="O5219" s="8">
        <v>3</v>
      </c>
      <c r="P5219" s="8">
        <v>0</v>
      </c>
      <c r="Q5219" s="8">
        <v>7994</v>
      </c>
      <c r="R5219" s="15">
        <f t="shared" si="313"/>
        <v>347.56521739130437</v>
      </c>
      <c r="S5219" s="5">
        <v>1</v>
      </c>
      <c r="T5219" s="5">
        <v>0</v>
      </c>
      <c r="U5219" s="5">
        <v>0</v>
      </c>
      <c r="V5219" s="5">
        <v>0</v>
      </c>
      <c r="W5219" s="5">
        <v>0</v>
      </c>
      <c r="X5219" s="5">
        <v>0</v>
      </c>
      <c r="Y5219" s="5">
        <v>0</v>
      </c>
      <c r="Z5219" s="5">
        <v>1</v>
      </c>
      <c r="AA5219" s="5">
        <v>0</v>
      </c>
      <c r="AB5219" s="5">
        <v>0</v>
      </c>
      <c r="AC5219" s="5">
        <v>1</v>
      </c>
      <c r="AD5219" s="5">
        <v>0</v>
      </c>
      <c r="AE5219" s="115">
        <v>1083</v>
      </c>
      <c r="AF5219" s="5">
        <v>0</v>
      </c>
    </row>
    <row r="5220" spans="1:32" x14ac:dyDescent="0.25">
      <c r="A5220" s="2">
        <v>2007</v>
      </c>
      <c r="B5220" s="1" t="s">
        <v>29</v>
      </c>
      <c r="C5220" s="15">
        <v>15</v>
      </c>
      <c r="D5220" s="15">
        <v>930</v>
      </c>
      <c r="E5220" s="15">
        <f t="shared" si="314"/>
        <v>5166.666666666667</v>
      </c>
      <c r="F5220" s="15">
        <v>1132</v>
      </c>
      <c r="G5220" s="15">
        <v>0</v>
      </c>
      <c r="H5220" s="15">
        <v>0</v>
      </c>
      <c r="I5220" s="15">
        <v>0</v>
      </c>
      <c r="J5220" s="15">
        <v>0</v>
      </c>
      <c r="K5220" s="15">
        <v>0</v>
      </c>
      <c r="L5220" s="15">
        <v>1952</v>
      </c>
      <c r="M5220" s="15">
        <f t="shared" si="312"/>
        <v>130.13333333333333</v>
      </c>
      <c r="N5220" s="15">
        <v>14</v>
      </c>
      <c r="O5220" s="15">
        <v>6</v>
      </c>
      <c r="P5220" s="15">
        <v>0</v>
      </c>
      <c r="Q5220" s="15">
        <v>6427</v>
      </c>
      <c r="R5220" s="15">
        <f t="shared" si="313"/>
        <v>428.46666666666664</v>
      </c>
      <c r="S5220" s="5">
        <v>1</v>
      </c>
      <c r="T5220" s="5">
        <v>0</v>
      </c>
      <c r="U5220" s="5">
        <v>0</v>
      </c>
      <c r="V5220" s="5">
        <v>0</v>
      </c>
      <c r="W5220" s="5">
        <v>0</v>
      </c>
      <c r="X5220" s="5">
        <v>0</v>
      </c>
      <c r="Y5220" s="5">
        <v>0</v>
      </c>
      <c r="Z5220" s="5">
        <v>0</v>
      </c>
      <c r="AA5220" s="5">
        <v>0</v>
      </c>
      <c r="AB5220" s="5">
        <v>0</v>
      </c>
      <c r="AC5220" s="5">
        <v>0</v>
      </c>
      <c r="AD5220" s="5">
        <v>0</v>
      </c>
      <c r="AE5220" s="115">
        <v>3606</v>
      </c>
      <c r="AF5220" s="5">
        <v>1</v>
      </c>
    </row>
    <row r="5221" spans="1:32" x14ac:dyDescent="0.25">
      <c r="A5221" s="2">
        <v>2007</v>
      </c>
      <c r="B5221" s="1" t="s">
        <v>30</v>
      </c>
      <c r="C5221" s="8">
        <v>9</v>
      </c>
      <c r="D5221" s="8">
        <v>375</v>
      </c>
      <c r="E5221" s="8">
        <f t="shared" si="314"/>
        <v>3472.2222222222222</v>
      </c>
      <c r="F5221" s="15">
        <v>250</v>
      </c>
      <c r="G5221" s="8">
        <v>0</v>
      </c>
      <c r="H5221" s="8">
        <v>0</v>
      </c>
      <c r="I5221" s="15">
        <v>931</v>
      </c>
      <c r="J5221" s="8">
        <v>0</v>
      </c>
      <c r="K5221" s="8">
        <v>0</v>
      </c>
      <c r="L5221" s="8">
        <v>955</v>
      </c>
      <c r="M5221" s="15">
        <f t="shared" si="312"/>
        <v>106.11111111111111</v>
      </c>
      <c r="N5221" s="8">
        <v>9</v>
      </c>
      <c r="O5221" s="8">
        <v>1</v>
      </c>
      <c r="P5221" s="8">
        <v>0</v>
      </c>
      <c r="Q5221" s="8">
        <v>1563</v>
      </c>
      <c r="R5221" s="15">
        <f t="shared" si="313"/>
        <v>173.66666666666666</v>
      </c>
      <c r="S5221" s="5">
        <v>1</v>
      </c>
      <c r="T5221" s="5">
        <v>0</v>
      </c>
      <c r="U5221" s="5">
        <v>0</v>
      </c>
      <c r="V5221" s="5">
        <v>0</v>
      </c>
      <c r="W5221" s="5">
        <v>0</v>
      </c>
      <c r="X5221" s="5">
        <v>0</v>
      </c>
      <c r="Y5221" s="5">
        <v>0</v>
      </c>
      <c r="Z5221" s="5">
        <v>0</v>
      </c>
      <c r="AA5221" s="5">
        <v>1</v>
      </c>
      <c r="AB5221" s="5">
        <v>0</v>
      </c>
      <c r="AC5221" s="5">
        <v>0</v>
      </c>
      <c r="AD5221" s="5">
        <v>0</v>
      </c>
      <c r="AE5221" s="115">
        <v>2430</v>
      </c>
      <c r="AF5221" s="5">
        <v>1</v>
      </c>
    </row>
    <row r="5222" spans="1:32" x14ac:dyDescent="0.25">
      <c r="A5222" s="2">
        <v>2007</v>
      </c>
      <c r="B5222" s="1" t="s">
        <v>29</v>
      </c>
      <c r="C5222" s="8">
        <v>9</v>
      </c>
      <c r="D5222" s="8">
        <v>523</v>
      </c>
      <c r="E5222" s="8">
        <f t="shared" si="314"/>
        <v>4842.5925925925931</v>
      </c>
      <c r="F5222" s="15">
        <v>1486</v>
      </c>
      <c r="G5222" s="8">
        <v>0</v>
      </c>
      <c r="H5222" s="8">
        <v>0</v>
      </c>
      <c r="I5222" s="15">
        <v>0</v>
      </c>
      <c r="J5222" s="8">
        <v>0</v>
      </c>
      <c r="K5222" s="8">
        <v>0</v>
      </c>
      <c r="L5222" s="8">
        <v>82</v>
      </c>
      <c r="M5222" s="15">
        <f t="shared" si="312"/>
        <v>9.1111111111111107</v>
      </c>
      <c r="N5222" s="8">
        <v>7</v>
      </c>
      <c r="O5222" s="8">
        <v>5</v>
      </c>
      <c r="P5222" s="8">
        <v>1</v>
      </c>
      <c r="Q5222" s="8">
        <v>431</v>
      </c>
      <c r="R5222" s="15">
        <f t="shared" si="313"/>
        <v>47.888888888888886</v>
      </c>
      <c r="S5222" s="5">
        <v>1</v>
      </c>
      <c r="T5222" s="5">
        <v>0</v>
      </c>
      <c r="U5222" s="5">
        <v>0</v>
      </c>
      <c r="V5222" s="5">
        <v>0</v>
      </c>
      <c r="W5222" s="5">
        <v>0</v>
      </c>
      <c r="X5222" s="5">
        <v>0</v>
      </c>
      <c r="Y5222" s="5">
        <v>0</v>
      </c>
      <c r="Z5222" s="5">
        <v>0</v>
      </c>
      <c r="AA5222" s="5">
        <v>0</v>
      </c>
      <c r="AB5222" s="5">
        <v>0</v>
      </c>
      <c r="AC5222" s="5">
        <v>0</v>
      </c>
      <c r="AD5222" s="5">
        <v>0</v>
      </c>
      <c r="AE5222" s="115">
        <v>3552</v>
      </c>
      <c r="AF5222" s="5">
        <v>0</v>
      </c>
    </row>
    <row r="5223" spans="1:32" x14ac:dyDescent="0.25">
      <c r="A5223" s="2">
        <v>2007</v>
      </c>
      <c r="B5223" s="1" t="s">
        <v>29</v>
      </c>
      <c r="C5223" s="8">
        <v>32</v>
      </c>
      <c r="D5223" s="8">
        <v>1297</v>
      </c>
      <c r="E5223" s="8">
        <f t="shared" si="314"/>
        <v>3377.6041666666665</v>
      </c>
      <c r="F5223" s="15">
        <v>978</v>
      </c>
      <c r="G5223" s="8">
        <v>255</v>
      </c>
      <c r="H5223" s="8">
        <v>123</v>
      </c>
      <c r="I5223" s="15">
        <v>0</v>
      </c>
      <c r="J5223" s="8">
        <v>0</v>
      </c>
      <c r="K5223" s="8">
        <v>0</v>
      </c>
      <c r="L5223" s="8">
        <v>2453</v>
      </c>
      <c r="M5223" s="15">
        <f t="shared" si="312"/>
        <v>76.65625</v>
      </c>
      <c r="N5223" s="8">
        <v>9</v>
      </c>
      <c r="O5223" s="8">
        <v>2</v>
      </c>
      <c r="P5223" s="8">
        <v>0</v>
      </c>
      <c r="Q5223" s="8">
        <v>3527</v>
      </c>
      <c r="R5223" s="15">
        <f t="shared" si="313"/>
        <v>110.21875</v>
      </c>
      <c r="S5223" s="5">
        <v>1</v>
      </c>
      <c r="T5223" s="5">
        <v>0</v>
      </c>
      <c r="U5223" s="5">
        <v>0</v>
      </c>
      <c r="V5223" s="5">
        <v>0</v>
      </c>
      <c r="W5223" s="5">
        <v>0</v>
      </c>
      <c r="X5223" s="5">
        <v>0</v>
      </c>
      <c r="Y5223" s="5">
        <v>1</v>
      </c>
      <c r="Z5223" s="5">
        <v>1</v>
      </c>
      <c r="AA5223" s="5">
        <v>0</v>
      </c>
      <c r="AB5223" s="5">
        <v>0</v>
      </c>
      <c r="AC5223" s="5">
        <v>1</v>
      </c>
      <c r="AD5223" s="5">
        <v>0</v>
      </c>
      <c r="AE5223" s="115">
        <v>3339</v>
      </c>
      <c r="AF5223" s="5">
        <v>1</v>
      </c>
    </row>
    <row r="5224" spans="1:32" x14ac:dyDescent="0.25">
      <c r="A5224" s="2">
        <v>2007</v>
      </c>
      <c r="B5224" s="1" t="s">
        <v>29</v>
      </c>
      <c r="C5224" s="8">
        <v>7</v>
      </c>
      <c r="D5224" s="8">
        <v>326</v>
      </c>
      <c r="E5224" s="8">
        <f>IF(C5224&gt;0,D5224/C5224*1000/11,0)</f>
        <v>4233.7662337662341</v>
      </c>
      <c r="F5224" s="15">
        <v>650</v>
      </c>
      <c r="G5224" s="8">
        <v>15</v>
      </c>
      <c r="H5224" s="8">
        <v>15</v>
      </c>
      <c r="I5224" s="15">
        <v>0</v>
      </c>
      <c r="J5224" s="8">
        <v>0</v>
      </c>
      <c r="K5224" s="8">
        <v>0</v>
      </c>
      <c r="L5224" s="8">
        <v>935</v>
      </c>
      <c r="M5224" s="15">
        <f t="shared" si="312"/>
        <v>133.57142857142858</v>
      </c>
      <c r="N5224" s="8">
        <v>4</v>
      </c>
      <c r="O5224" s="8">
        <v>1</v>
      </c>
      <c r="P5224" s="8">
        <v>0</v>
      </c>
      <c r="Q5224" s="8">
        <v>474</v>
      </c>
      <c r="R5224" s="15">
        <f t="shared" si="313"/>
        <v>67.714285714285708</v>
      </c>
      <c r="S5224" s="5">
        <v>1</v>
      </c>
      <c r="T5224" s="5">
        <v>0</v>
      </c>
      <c r="U5224" s="5">
        <v>0</v>
      </c>
      <c r="V5224" s="5">
        <v>0</v>
      </c>
      <c r="W5224" s="5">
        <v>0</v>
      </c>
      <c r="X5224" s="5">
        <v>0</v>
      </c>
      <c r="Y5224" s="5">
        <v>0</v>
      </c>
      <c r="Z5224" s="5">
        <v>0</v>
      </c>
      <c r="AA5224" s="5">
        <v>0</v>
      </c>
      <c r="AB5224" s="5">
        <v>0</v>
      </c>
      <c r="AC5224" s="5">
        <v>1</v>
      </c>
      <c r="AD5224" s="5">
        <v>0</v>
      </c>
      <c r="AE5224" s="115">
        <v>500</v>
      </c>
      <c r="AF5224" s="5">
        <v>1</v>
      </c>
    </row>
    <row r="5225" spans="1:32" x14ac:dyDescent="0.25">
      <c r="A5225" s="2">
        <v>2007</v>
      </c>
      <c r="B5225" s="1" t="s">
        <v>29</v>
      </c>
      <c r="C5225" s="8">
        <v>21</v>
      </c>
      <c r="D5225" s="8">
        <v>638</v>
      </c>
      <c r="E5225" s="8">
        <f>IF(C5225&gt;0,D5225/C5225*1000/9,0)</f>
        <v>3375.6613756613751</v>
      </c>
      <c r="F5225" s="15">
        <v>1773</v>
      </c>
      <c r="G5225" s="8">
        <v>98</v>
      </c>
      <c r="H5225" s="8">
        <v>42</v>
      </c>
      <c r="I5225" s="15">
        <v>0</v>
      </c>
      <c r="J5225" s="8">
        <v>0</v>
      </c>
      <c r="K5225" s="8">
        <v>0</v>
      </c>
      <c r="L5225" s="8">
        <v>2301</v>
      </c>
      <c r="M5225" s="15">
        <f t="shared" si="312"/>
        <v>109.57142857142857</v>
      </c>
      <c r="N5225" s="8">
        <v>9</v>
      </c>
      <c r="O5225" s="8">
        <v>3</v>
      </c>
      <c r="P5225" s="8">
        <v>0</v>
      </c>
      <c r="Q5225" s="8">
        <v>622</v>
      </c>
      <c r="R5225" s="15">
        <f t="shared" si="313"/>
        <v>29.61904761904762</v>
      </c>
      <c r="S5225" s="5">
        <v>1</v>
      </c>
      <c r="T5225" s="5">
        <v>0</v>
      </c>
      <c r="U5225" s="5">
        <v>0</v>
      </c>
      <c r="V5225" s="5">
        <v>0</v>
      </c>
      <c r="W5225" s="5">
        <v>0</v>
      </c>
      <c r="X5225" s="5">
        <v>0</v>
      </c>
      <c r="Y5225" s="5">
        <v>0</v>
      </c>
      <c r="Z5225" s="5">
        <v>1</v>
      </c>
      <c r="AA5225" s="5">
        <v>0</v>
      </c>
      <c r="AB5225" s="5">
        <v>0</v>
      </c>
      <c r="AC5225" s="5">
        <v>1</v>
      </c>
      <c r="AD5225" s="5">
        <v>0</v>
      </c>
      <c r="AE5225" s="115">
        <v>688</v>
      </c>
      <c r="AF5225" s="5">
        <v>0</v>
      </c>
    </row>
    <row r="5226" spans="1:32" x14ac:dyDescent="0.25">
      <c r="A5226" s="2">
        <v>2007</v>
      </c>
      <c r="B5226" s="1" t="s">
        <v>29</v>
      </c>
      <c r="C5226" s="8">
        <v>50</v>
      </c>
      <c r="D5226" s="8">
        <v>2329</v>
      </c>
      <c r="E5226" s="8">
        <f t="shared" ref="E5226:E5247" si="315">IF(C5226&gt;0,D5226/C5226*1000/12,0)</f>
        <v>3881.6666666666665</v>
      </c>
      <c r="F5226" s="8">
        <v>3811</v>
      </c>
      <c r="G5226" s="15">
        <v>266</v>
      </c>
      <c r="H5226" s="15">
        <v>121</v>
      </c>
      <c r="I5226" s="15">
        <v>0</v>
      </c>
      <c r="J5226" s="15">
        <v>0</v>
      </c>
      <c r="K5226" s="15">
        <v>0</v>
      </c>
      <c r="L5226" s="15">
        <v>4238</v>
      </c>
      <c r="M5226" s="15">
        <f t="shared" si="312"/>
        <v>84.76</v>
      </c>
      <c r="N5226" s="15">
        <v>11</v>
      </c>
      <c r="O5226" s="15">
        <v>0</v>
      </c>
      <c r="P5226" s="15">
        <v>0</v>
      </c>
      <c r="Q5226" s="15">
        <v>11543</v>
      </c>
      <c r="R5226" s="15">
        <f t="shared" si="313"/>
        <v>230.86</v>
      </c>
      <c r="S5226" s="5">
        <v>1</v>
      </c>
      <c r="T5226" s="5">
        <v>0</v>
      </c>
      <c r="U5226" s="5">
        <v>1</v>
      </c>
      <c r="V5226" s="5">
        <v>0</v>
      </c>
      <c r="W5226" s="5">
        <v>0</v>
      </c>
      <c r="X5226" s="5">
        <v>0</v>
      </c>
      <c r="Y5226" s="5">
        <v>0</v>
      </c>
      <c r="Z5226" s="5">
        <v>1</v>
      </c>
      <c r="AA5226" s="5">
        <v>0</v>
      </c>
      <c r="AB5226" s="5">
        <v>0</v>
      </c>
      <c r="AC5226" s="5">
        <v>1</v>
      </c>
      <c r="AD5226" s="5">
        <v>0</v>
      </c>
      <c r="AE5226" s="115">
        <v>6092</v>
      </c>
      <c r="AF5226" s="5">
        <v>0</v>
      </c>
    </row>
    <row r="5227" spans="1:32" x14ac:dyDescent="0.25">
      <c r="A5227" s="2">
        <v>2007</v>
      </c>
      <c r="B5227" s="1" t="s">
        <v>29</v>
      </c>
      <c r="C5227" s="8">
        <v>48</v>
      </c>
      <c r="D5227" s="8">
        <v>1310</v>
      </c>
      <c r="E5227" s="8">
        <f t="shared" si="315"/>
        <v>2274.3055555555557</v>
      </c>
      <c r="F5227" s="8">
        <v>2197</v>
      </c>
      <c r="G5227" s="15">
        <v>211</v>
      </c>
      <c r="H5227" s="15">
        <v>106</v>
      </c>
      <c r="I5227" s="15">
        <v>0</v>
      </c>
      <c r="J5227" s="15">
        <v>0</v>
      </c>
      <c r="K5227" s="15">
        <v>0</v>
      </c>
      <c r="L5227" s="15">
        <v>3332</v>
      </c>
      <c r="M5227" s="15">
        <f t="shared" ref="M5227:M5259" si="316">IF(C5227&gt;0,L5227/C5227,0)</f>
        <v>69.416666666666671</v>
      </c>
      <c r="N5227" s="15">
        <v>15</v>
      </c>
      <c r="O5227" s="15">
        <v>3</v>
      </c>
      <c r="P5227" s="15">
        <v>0</v>
      </c>
      <c r="Q5227" s="15">
        <v>22914</v>
      </c>
      <c r="R5227" s="15">
        <f t="shared" si="313"/>
        <v>477.375</v>
      </c>
      <c r="S5227" s="5">
        <v>1</v>
      </c>
      <c r="T5227" s="5">
        <v>0</v>
      </c>
      <c r="U5227" s="5">
        <v>0</v>
      </c>
      <c r="V5227" s="5">
        <v>0</v>
      </c>
      <c r="W5227" s="5">
        <v>0</v>
      </c>
      <c r="X5227" s="5">
        <v>0</v>
      </c>
      <c r="Y5227" s="5">
        <v>0</v>
      </c>
      <c r="Z5227" s="5">
        <v>1</v>
      </c>
      <c r="AA5227" s="5">
        <v>0</v>
      </c>
      <c r="AB5227" s="5">
        <v>0</v>
      </c>
      <c r="AC5227" s="5">
        <v>1</v>
      </c>
      <c r="AD5227" s="5">
        <v>0</v>
      </c>
      <c r="AE5227" s="115">
        <v>9275</v>
      </c>
      <c r="AF5227" s="5">
        <v>1</v>
      </c>
    </row>
    <row r="5228" spans="1:32" x14ac:dyDescent="0.25">
      <c r="A5228" s="2">
        <v>2007</v>
      </c>
      <c r="B5228" s="1" t="s">
        <v>30</v>
      </c>
      <c r="C5228" s="8">
        <v>58</v>
      </c>
      <c r="D5228" s="8">
        <v>2922</v>
      </c>
      <c r="E5228" s="8">
        <f t="shared" si="315"/>
        <v>4198.2758620689656</v>
      </c>
      <c r="F5228" s="8">
        <v>2878</v>
      </c>
      <c r="G5228" s="15">
        <v>508</v>
      </c>
      <c r="H5228" s="15">
        <v>200</v>
      </c>
      <c r="I5228" s="15">
        <v>22</v>
      </c>
      <c r="J5228" s="15">
        <v>0</v>
      </c>
      <c r="K5228" s="15">
        <v>0</v>
      </c>
      <c r="L5228" s="15">
        <v>12115</v>
      </c>
      <c r="M5228" s="15">
        <f t="shared" si="316"/>
        <v>208.87931034482759</v>
      </c>
      <c r="N5228" s="15">
        <v>20</v>
      </c>
      <c r="O5228" s="15">
        <v>8</v>
      </c>
      <c r="P5228" s="15">
        <v>4</v>
      </c>
      <c r="Q5228" s="15">
        <v>47611</v>
      </c>
      <c r="R5228" s="15">
        <f t="shared" si="313"/>
        <v>820.87931034482756</v>
      </c>
      <c r="S5228" s="5">
        <v>1</v>
      </c>
      <c r="T5228" s="5">
        <v>0</v>
      </c>
      <c r="U5228" s="5">
        <v>1</v>
      </c>
      <c r="V5228" s="5">
        <v>0</v>
      </c>
      <c r="W5228" s="5">
        <v>0</v>
      </c>
      <c r="X5228" s="5">
        <v>0</v>
      </c>
      <c r="Y5228" s="5">
        <v>0</v>
      </c>
      <c r="Z5228" s="5">
        <v>1</v>
      </c>
      <c r="AA5228" s="5">
        <v>1</v>
      </c>
      <c r="AB5228" s="5">
        <v>0</v>
      </c>
      <c r="AC5228" s="5">
        <v>1</v>
      </c>
      <c r="AD5228" s="5">
        <v>0</v>
      </c>
      <c r="AE5228" s="115">
        <v>12724</v>
      </c>
      <c r="AF5228" s="5">
        <v>1</v>
      </c>
    </row>
    <row r="5229" spans="1:32" x14ac:dyDescent="0.25">
      <c r="A5229" s="2">
        <v>2007</v>
      </c>
      <c r="B5229" s="1" t="s">
        <v>30</v>
      </c>
      <c r="C5229" s="8">
        <v>50</v>
      </c>
      <c r="D5229" s="8">
        <v>1379</v>
      </c>
      <c r="E5229" s="8">
        <f t="shared" si="315"/>
        <v>2298.3333333333335</v>
      </c>
      <c r="F5229" s="8">
        <v>2875</v>
      </c>
      <c r="G5229" s="15">
        <v>406</v>
      </c>
      <c r="H5229" s="15">
        <v>187</v>
      </c>
      <c r="I5229" s="15">
        <v>0</v>
      </c>
      <c r="J5229" s="15">
        <v>0</v>
      </c>
      <c r="K5229" s="15">
        <v>0</v>
      </c>
      <c r="L5229" s="15">
        <v>4794</v>
      </c>
      <c r="M5229" s="15">
        <f t="shared" si="316"/>
        <v>95.88</v>
      </c>
      <c r="N5229" s="15">
        <v>18</v>
      </c>
      <c r="O5229" s="15">
        <v>7</v>
      </c>
      <c r="P5229" s="15">
        <v>3</v>
      </c>
      <c r="Q5229" s="15">
        <v>25924</v>
      </c>
      <c r="R5229" s="15">
        <f t="shared" si="313"/>
        <v>518.48</v>
      </c>
      <c r="S5229" s="5">
        <v>1</v>
      </c>
      <c r="T5229" s="5">
        <v>0</v>
      </c>
      <c r="U5229" s="5">
        <v>1</v>
      </c>
      <c r="V5229" s="5">
        <v>0</v>
      </c>
      <c r="W5229" s="5">
        <v>0</v>
      </c>
      <c r="X5229" s="5">
        <v>0</v>
      </c>
      <c r="Y5229" s="5">
        <v>0</v>
      </c>
      <c r="Z5229" s="5">
        <v>1</v>
      </c>
      <c r="AA5229" s="5">
        <v>0</v>
      </c>
      <c r="AB5229" s="5">
        <v>0</v>
      </c>
      <c r="AC5229" s="5">
        <v>1</v>
      </c>
      <c r="AD5229" s="5">
        <v>0</v>
      </c>
      <c r="AE5229" s="115">
        <v>6311</v>
      </c>
      <c r="AF5229" s="5">
        <v>0</v>
      </c>
    </row>
    <row r="5230" spans="1:32" x14ac:dyDescent="0.25">
      <c r="A5230" s="2">
        <v>2007</v>
      </c>
      <c r="B5230" s="1" t="s">
        <v>30</v>
      </c>
      <c r="C5230" s="8">
        <v>243</v>
      </c>
      <c r="D5230" s="8">
        <v>14929</v>
      </c>
      <c r="E5230" s="8">
        <f t="shared" si="315"/>
        <v>5119.6844993141285</v>
      </c>
      <c r="F5230" s="8">
        <v>4291</v>
      </c>
      <c r="G5230" s="15">
        <v>1334</v>
      </c>
      <c r="H5230" s="15">
        <v>450</v>
      </c>
      <c r="I5230" s="15">
        <v>137</v>
      </c>
      <c r="J5230" s="15">
        <v>0</v>
      </c>
      <c r="K5230" s="15">
        <v>0</v>
      </c>
      <c r="L5230" s="15">
        <v>10955</v>
      </c>
      <c r="M5230" s="15">
        <f t="shared" si="316"/>
        <v>45.08230452674897</v>
      </c>
      <c r="N5230" s="15">
        <v>32</v>
      </c>
      <c r="O5230" s="15">
        <v>9</v>
      </c>
      <c r="P5230" s="15">
        <v>2</v>
      </c>
      <c r="Q5230" s="15">
        <v>71690</v>
      </c>
      <c r="R5230" s="15">
        <f t="shared" si="313"/>
        <v>295.02057613168722</v>
      </c>
      <c r="S5230" s="5">
        <v>1</v>
      </c>
      <c r="T5230" s="5">
        <v>0</v>
      </c>
      <c r="U5230" s="5">
        <v>1</v>
      </c>
      <c r="V5230" s="5">
        <v>0</v>
      </c>
      <c r="W5230" s="5">
        <v>0</v>
      </c>
      <c r="X5230" s="5">
        <v>0</v>
      </c>
      <c r="Y5230" s="5">
        <v>0</v>
      </c>
      <c r="Z5230" s="5">
        <v>1</v>
      </c>
      <c r="AA5230" s="5">
        <v>1</v>
      </c>
      <c r="AB5230" s="5">
        <v>0</v>
      </c>
      <c r="AC5230" s="5">
        <v>1</v>
      </c>
      <c r="AD5230" s="5">
        <v>0</v>
      </c>
      <c r="AE5230" s="115">
        <v>39116</v>
      </c>
      <c r="AF5230" s="5">
        <v>0</v>
      </c>
    </row>
    <row r="5231" spans="1:32" x14ac:dyDescent="0.25">
      <c r="A5231" s="2">
        <v>2007</v>
      </c>
      <c r="B5231" s="1" t="s">
        <v>29</v>
      </c>
      <c r="C5231" s="8">
        <v>130</v>
      </c>
      <c r="D5231" s="8">
        <v>4558</v>
      </c>
      <c r="E5231" s="8">
        <f t="shared" si="315"/>
        <v>2921.7948717948716</v>
      </c>
      <c r="F5231" s="8">
        <v>4176</v>
      </c>
      <c r="G5231" s="15">
        <v>705</v>
      </c>
      <c r="H5231" s="15">
        <v>300</v>
      </c>
      <c r="I5231" s="15">
        <v>0</v>
      </c>
      <c r="J5231" s="15">
        <v>0</v>
      </c>
      <c r="K5231" s="15">
        <v>0</v>
      </c>
      <c r="L5231" s="15">
        <v>10813</v>
      </c>
      <c r="M5231" s="15">
        <f t="shared" si="316"/>
        <v>83.176923076923075</v>
      </c>
      <c r="N5231" s="15">
        <v>24</v>
      </c>
      <c r="O5231" s="15">
        <v>8</v>
      </c>
      <c r="P5231" s="15">
        <v>2</v>
      </c>
      <c r="Q5231" s="15">
        <v>62115</v>
      </c>
      <c r="R5231" s="15">
        <f t="shared" si="313"/>
        <v>477.80769230769232</v>
      </c>
      <c r="S5231" s="5">
        <v>1</v>
      </c>
      <c r="T5231" s="5">
        <v>0</v>
      </c>
      <c r="U5231" s="5">
        <v>1</v>
      </c>
      <c r="V5231" s="5">
        <v>0</v>
      </c>
      <c r="W5231" s="5">
        <v>0</v>
      </c>
      <c r="X5231" s="5">
        <v>0</v>
      </c>
      <c r="Y5231" s="5">
        <v>0</v>
      </c>
      <c r="Z5231" s="5">
        <v>1</v>
      </c>
      <c r="AA5231" s="5">
        <v>0</v>
      </c>
      <c r="AB5231" s="5">
        <v>0</v>
      </c>
      <c r="AC5231" s="5">
        <v>1</v>
      </c>
      <c r="AD5231" s="5">
        <v>0</v>
      </c>
      <c r="AE5231" s="115">
        <v>24938</v>
      </c>
      <c r="AF5231" s="5">
        <v>1</v>
      </c>
    </row>
    <row r="5232" spans="1:32" x14ac:dyDescent="0.25">
      <c r="A5232" s="2">
        <v>2007</v>
      </c>
      <c r="B5232" s="1" t="s">
        <v>29</v>
      </c>
      <c r="C5232" s="8">
        <v>42</v>
      </c>
      <c r="D5232" s="8">
        <v>1077</v>
      </c>
      <c r="E5232" s="8">
        <f t="shared" si="315"/>
        <v>2136.9047619047619</v>
      </c>
      <c r="F5232" s="8">
        <v>3501</v>
      </c>
      <c r="G5232" s="15">
        <v>282</v>
      </c>
      <c r="H5232" s="15">
        <v>85</v>
      </c>
      <c r="I5232" s="15">
        <v>0</v>
      </c>
      <c r="J5232" s="15">
        <v>0</v>
      </c>
      <c r="K5232" s="15">
        <v>0</v>
      </c>
      <c r="L5232" s="15">
        <v>1999</v>
      </c>
      <c r="M5232" s="15">
        <f t="shared" si="316"/>
        <v>47.595238095238095</v>
      </c>
      <c r="N5232" s="15">
        <v>8</v>
      </c>
      <c r="O5232" s="15">
        <v>2</v>
      </c>
      <c r="P5232" s="15">
        <v>2</v>
      </c>
      <c r="Q5232" s="15">
        <v>3824</v>
      </c>
      <c r="R5232" s="15">
        <f t="shared" si="313"/>
        <v>91.047619047619051</v>
      </c>
      <c r="S5232" s="5">
        <v>1</v>
      </c>
      <c r="T5232" s="5">
        <v>0</v>
      </c>
      <c r="U5232" s="5">
        <v>0</v>
      </c>
      <c r="V5232" s="5">
        <v>0</v>
      </c>
      <c r="W5232" s="5">
        <v>0</v>
      </c>
      <c r="X5232" s="5">
        <v>0</v>
      </c>
      <c r="Y5232" s="5">
        <v>0</v>
      </c>
      <c r="Z5232" s="5">
        <v>1</v>
      </c>
      <c r="AA5232" s="5">
        <v>0</v>
      </c>
      <c r="AB5232" s="5">
        <v>0</v>
      </c>
      <c r="AC5232" s="5">
        <v>1</v>
      </c>
      <c r="AD5232" s="5">
        <v>0</v>
      </c>
      <c r="AE5232" s="115">
        <v>2611</v>
      </c>
      <c r="AF5232" s="5">
        <v>1</v>
      </c>
    </row>
    <row r="5233" spans="1:32" x14ac:dyDescent="0.25">
      <c r="A5233" s="2">
        <v>2007</v>
      </c>
      <c r="B5233" s="1" t="s">
        <v>30</v>
      </c>
      <c r="C5233" s="8">
        <v>94</v>
      </c>
      <c r="D5233" s="8">
        <v>2767</v>
      </c>
      <c r="E5233" s="8">
        <f t="shared" si="315"/>
        <v>2453.0141843971633</v>
      </c>
      <c r="F5233" s="8">
        <v>3642</v>
      </c>
      <c r="G5233" s="15">
        <v>513</v>
      </c>
      <c r="H5233" s="15">
        <v>290</v>
      </c>
      <c r="I5233" s="15">
        <v>137</v>
      </c>
      <c r="J5233" s="15">
        <v>0</v>
      </c>
      <c r="K5233" s="15">
        <v>0</v>
      </c>
      <c r="L5233" s="15">
        <v>7958</v>
      </c>
      <c r="M5233" s="15">
        <f t="shared" si="316"/>
        <v>84.659574468085111</v>
      </c>
      <c r="N5233" s="15">
        <v>24</v>
      </c>
      <c r="O5233" s="15">
        <v>12</v>
      </c>
      <c r="P5233" s="15">
        <v>1</v>
      </c>
      <c r="Q5233" s="15">
        <v>25415</v>
      </c>
      <c r="R5233" s="15">
        <f t="shared" si="313"/>
        <v>270.37234042553189</v>
      </c>
      <c r="S5233" s="5">
        <v>1</v>
      </c>
      <c r="T5233" s="5">
        <v>0</v>
      </c>
      <c r="U5233" s="5">
        <v>1</v>
      </c>
      <c r="V5233" s="5">
        <v>0</v>
      </c>
      <c r="W5233" s="5">
        <v>0</v>
      </c>
      <c r="X5233" s="5">
        <v>0</v>
      </c>
      <c r="Y5233" s="5">
        <v>0</v>
      </c>
      <c r="Z5233" s="5">
        <v>1</v>
      </c>
      <c r="AA5233" s="5">
        <v>1</v>
      </c>
      <c r="AB5233" s="5">
        <v>0</v>
      </c>
      <c r="AC5233" s="5">
        <v>1</v>
      </c>
      <c r="AD5233" s="5">
        <v>0</v>
      </c>
      <c r="AE5233" s="115">
        <v>9947</v>
      </c>
      <c r="AF5233" s="5">
        <v>0</v>
      </c>
    </row>
    <row r="5234" spans="1:32" x14ac:dyDescent="0.25">
      <c r="A5234" s="2">
        <v>2007</v>
      </c>
      <c r="B5234" s="1" t="s">
        <v>30</v>
      </c>
      <c r="C5234" s="8">
        <v>98</v>
      </c>
      <c r="D5234" s="8">
        <v>3294</v>
      </c>
      <c r="E5234" s="8">
        <f t="shared" si="315"/>
        <v>2801.0204081632655</v>
      </c>
      <c r="F5234" s="8">
        <v>0</v>
      </c>
      <c r="G5234" s="15">
        <v>791</v>
      </c>
      <c r="H5234" s="15">
        <v>297</v>
      </c>
      <c r="I5234" s="15">
        <v>135</v>
      </c>
      <c r="J5234" s="15">
        <v>0</v>
      </c>
      <c r="K5234" s="15">
        <v>0</v>
      </c>
      <c r="L5234" s="15">
        <v>6290</v>
      </c>
      <c r="M5234" s="15">
        <f t="shared" si="316"/>
        <v>64.183673469387756</v>
      </c>
      <c r="N5234" s="15">
        <v>17</v>
      </c>
      <c r="O5234" s="15">
        <v>5</v>
      </c>
      <c r="P5234" s="15">
        <v>1</v>
      </c>
      <c r="Q5234" s="15">
        <v>35947</v>
      </c>
      <c r="R5234" s="15">
        <f t="shared" si="313"/>
        <v>366.80612244897958</v>
      </c>
      <c r="S5234" s="5">
        <v>0</v>
      </c>
      <c r="T5234" s="5">
        <v>0</v>
      </c>
      <c r="U5234" s="5">
        <v>0</v>
      </c>
      <c r="V5234" s="5">
        <v>0</v>
      </c>
      <c r="W5234" s="5">
        <v>0</v>
      </c>
      <c r="X5234" s="5">
        <v>0</v>
      </c>
      <c r="Y5234" s="5">
        <v>0</v>
      </c>
      <c r="Z5234" s="5">
        <v>1</v>
      </c>
      <c r="AA5234" s="5">
        <v>1</v>
      </c>
      <c r="AB5234" s="5">
        <v>0</v>
      </c>
      <c r="AC5234" s="5">
        <v>1</v>
      </c>
      <c r="AD5234" s="5">
        <v>0</v>
      </c>
      <c r="AE5234" s="115">
        <v>9186</v>
      </c>
      <c r="AF5234" s="5">
        <v>0</v>
      </c>
    </row>
    <row r="5235" spans="1:32" x14ac:dyDescent="0.25">
      <c r="A5235" s="2">
        <v>2007</v>
      </c>
      <c r="B5235" s="1" t="s">
        <v>31</v>
      </c>
      <c r="C5235" s="8">
        <v>8</v>
      </c>
      <c r="D5235" s="8">
        <v>130</v>
      </c>
      <c r="E5235" s="8">
        <f t="shared" si="315"/>
        <v>1354.1666666666667</v>
      </c>
      <c r="F5235" s="8">
        <v>2524</v>
      </c>
      <c r="G5235" s="15">
        <v>0</v>
      </c>
      <c r="H5235" s="15">
        <v>0</v>
      </c>
      <c r="I5235" s="15">
        <v>0</v>
      </c>
      <c r="J5235" s="15">
        <v>0</v>
      </c>
      <c r="K5235" s="15">
        <v>0</v>
      </c>
      <c r="L5235" s="15">
        <v>1190</v>
      </c>
      <c r="M5235" s="15">
        <f t="shared" si="316"/>
        <v>148.75</v>
      </c>
      <c r="N5235" s="15">
        <v>1</v>
      </c>
      <c r="O5235" s="15">
        <v>2</v>
      </c>
      <c r="P5235" s="15">
        <v>0</v>
      </c>
      <c r="Q5235" s="15">
        <v>9062</v>
      </c>
      <c r="R5235" s="15">
        <f t="shared" si="313"/>
        <v>1132.75</v>
      </c>
      <c r="S5235" s="5">
        <v>1</v>
      </c>
      <c r="T5235" s="5">
        <v>0</v>
      </c>
      <c r="U5235" s="5">
        <v>0</v>
      </c>
      <c r="V5235" s="5">
        <v>0</v>
      </c>
      <c r="W5235" s="5">
        <v>0</v>
      </c>
      <c r="X5235" s="5">
        <v>0</v>
      </c>
      <c r="Y5235" s="5">
        <v>0</v>
      </c>
      <c r="Z5235" s="5">
        <v>0</v>
      </c>
      <c r="AA5235" s="5">
        <v>0</v>
      </c>
      <c r="AB5235" s="5">
        <v>0</v>
      </c>
      <c r="AC5235" s="5">
        <v>0</v>
      </c>
      <c r="AD5235" s="5">
        <v>0</v>
      </c>
      <c r="AE5235" s="115">
        <v>6895</v>
      </c>
      <c r="AF5235" s="5">
        <v>1</v>
      </c>
    </row>
    <row r="5236" spans="1:32" x14ac:dyDescent="0.25">
      <c r="A5236" s="2">
        <v>2007</v>
      </c>
      <c r="B5236" s="1" t="s">
        <v>30</v>
      </c>
      <c r="C5236" s="8">
        <v>56</v>
      </c>
      <c r="D5236" s="8">
        <v>1472</v>
      </c>
      <c r="E5236" s="8">
        <f t="shared" si="315"/>
        <v>2190.4761904761904</v>
      </c>
      <c r="F5236" s="8">
        <v>1779</v>
      </c>
      <c r="G5236" s="15">
        <v>248</v>
      </c>
      <c r="H5236" s="15">
        <v>135</v>
      </c>
      <c r="I5236" s="15">
        <v>0</v>
      </c>
      <c r="J5236" s="15">
        <v>0</v>
      </c>
      <c r="K5236" s="15">
        <v>0</v>
      </c>
      <c r="L5236" s="15">
        <v>5463</v>
      </c>
      <c r="M5236" s="15">
        <f t="shared" si="316"/>
        <v>97.553571428571431</v>
      </c>
      <c r="N5236" s="15">
        <v>17</v>
      </c>
      <c r="O5236" s="15">
        <v>6</v>
      </c>
      <c r="P5236" s="15">
        <v>2</v>
      </c>
      <c r="Q5236" s="15">
        <v>15777</v>
      </c>
      <c r="R5236" s="15">
        <f t="shared" si="313"/>
        <v>281.73214285714283</v>
      </c>
      <c r="S5236" s="5">
        <v>1</v>
      </c>
      <c r="T5236" s="5">
        <v>0</v>
      </c>
      <c r="U5236" s="5">
        <v>1</v>
      </c>
      <c r="V5236" s="5">
        <v>0</v>
      </c>
      <c r="W5236" s="5">
        <v>0</v>
      </c>
      <c r="X5236" s="5">
        <v>0</v>
      </c>
      <c r="Y5236" s="5">
        <v>0</v>
      </c>
      <c r="Z5236" s="5">
        <v>1</v>
      </c>
      <c r="AA5236" s="5">
        <v>0</v>
      </c>
      <c r="AB5236" s="5">
        <v>0</v>
      </c>
      <c r="AC5236" s="5">
        <v>1</v>
      </c>
      <c r="AD5236" s="5">
        <v>0</v>
      </c>
      <c r="AE5236" s="115">
        <v>3733</v>
      </c>
      <c r="AF5236" s="5">
        <v>0</v>
      </c>
    </row>
    <row r="5237" spans="1:32" x14ac:dyDescent="0.25">
      <c r="A5237" s="2">
        <v>2007</v>
      </c>
      <c r="B5237" s="1" t="s">
        <v>30</v>
      </c>
      <c r="C5237" s="8">
        <v>105</v>
      </c>
      <c r="D5237" s="8">
        <v>7861</v>
      </c>
      <c r="E5237" s="8">
        <f t="shared" si="315"/>
        <v>6238.8888888888878</v>
      </c>
      <c r="F5237" s="8">
        <v>2326</v>
      </c>
      <c r="G5237" s="15">
        <v>695</v>
      </c>
      <c r="H5237" s="15">
        <v>300</v>
      </c>
      <c r="I5237" s="15">
        <v>47</v>
      </c>
      <c r="J5237" s="15">
        <v>0</v>
      </c>
      <c r="K5237" s="15">
        <v>0</v>
      </c>
      <c r="L5237" s="15">
        <v>8641</v>
      </c>
      <c r="M5237" s="15">
        <f t="shared" si="316"/>
        <v>82.295238095238091</v>
      </c>
      <c r="N5237" s="15">
        <v>35</v>
      </c>
      <c r="O5237" s="15">
        <v>11</v>
      </c>
      <c r="P5237" s="15">
        <v>5</v>
      </c>
      <c r="Q5237" s="15">
        <v>40912</v>
      </c>
      <c r="R5237" s="15">
        <f t="shared" si="313"/>
        <v>389.63809523809522</v>
      </c>
      <c r="S5237" s="5">
        <v>1</v>
      </c>
      <c r="T5237" s="5">
        <v>0</v>
      </c>
      <c r="U5237" s="5">
        <v>1</v>
      </c>
      <c r="V5237" s="5">
        <v>0</v>
      </c>
      <c r="W5237" s="5">
        <v>0</v>
      </c>
      <c r="X5237" s="5">
        <v>0</v>
      </c>
      <c r="Y5237" s="5">
        <v>0</v>
      </c>
      <c r="Z5237" s="5">
        <v>1</v>
      </c>
      <c r="AA5237" s="5">
        <v>1</v>
      </c>
      <c r="AB5237" s="5">
        <v>0</v>
      </c>
      <c r="AC5237" s="5">
        <v>1</v>
      </c>
      <c r="AD5237" s="5">
        <v>0</v>
      </c>
      <c r="AE5237" s="115">
        <v>20022</v>
      </c>
      <c r="AF5237" s="5">
        <v>1</v>
      </c>
    </row>
    <row r="5238" spans="1:32" x14ac:dyDescent="0.25">
      <c r="A5238" s="2">
        <v>2007</v>
      </c>
      <c r="B5238" s="1" t="s">
        <v>30</v>
      </c>
      <c r="C5238" s="8">
        <v>61</v>
      </c>
      <c r="D5238" s="8">
        <v>1568</v>
      </c>
      <c r="E5238" s="8">
        <f t="shared" si="315"/>
        <v>2142.0765027322404</v>
      </c>
      <c r="F5238" s="8">
        <v>1827</v>
      </c>
      <c r="G5238" s="15">
        <v>410</v>
      </c>
      <c r="H5238" s="15">
        <v>177</v>
      </c>
      <c r="I5238" s="15">
        <v>0</v>
      </c>
      <c r="J5238" s="15">
        <v>0</v>
      </c>
      <c r="K5238" s="15">
        <v>0</v>
      </c>
      <c r="L5238" s="15">
        <v>4306</v>
      </c>
      <c r="M5238" s="15">
        <f t="shared" si="316"/>
        <v>70.590163934426229</v>
      </c>
      <c r="N5238" s="15">
        <v>16</v>
      </c>
      <c r="O5238" s="15">
        <v>4</v>
      </c>
      <c r="P5238" s="15">
        <v>3</v>
      </c>
      <c r="Q5238" s="15">
        <v>23812</v>
      </c>
      <c r="R5238" s="15">
        <f t="shared" si="313"/>
        <v>390.36065573770492</v>
      </c>
      <c r="S5238" s="5">
        <v>1</v>
      </c>
      <c r="T5238" s="5">
        <v>0</v>
      </c>
      <c r="U5238" s="5">
        <v>0</v>
      </c>
      <c r="V5238" s="5">
        <v>0</v>
      </c>
      <c r="W5238" s="5">
        <v>0</v>
      </c>
      <c r="X5238" s="5">
        <v>0</v>
      </c>
      <c r="Y5238" s="5">
        <v>0</v>
      </c>
      <c r="Z5238" s="5">
        <v>1</v>
      </c>
      <c r="AA5238" s="5">
        <v>0</v>
      </c>
      <c r="AB5238" s="5">
        <v>0</v>
      </c>
      <c r="AC5238" s="5">
        <v>1</v>
      </c>
      <c r="AD5238" s="5">
        <v>0</v>
      </c>
      <c r="AE5238" s="115">
        <v>6025</v>
      </c>
      <c r="AF5238" s="5">
        <v>0</v>
      </c>
    </row>
    <row r="5239" spans="1:32" x14ac:dyDescent="0.25">
      <c r="A5239" s="2">
        <v>2007</v>
      </c>
      <c r="B5239" s="1" t="s">
        <v>29</v>
      </c>
      <c r="C5239" s="8">
        <v>171</v>
      </c>
      <c r="D5239" s="8">
        <v>3083</v>
      </c>
      <c r="E5239" s="8">
        <f>IF(C5239&gt;0,D5239/C5239*1000/3,0)</f>
        <v>6009.7465886939572</v>
      </c>
      <c r="F5239" s="8">
        <v>2004</v>
      </c>
      <c r="G5239" s="15">
        <v>389</v>
      </c>
      <c r="H5239" s="15">
        <v>60</v>
      </c>
      <c r="I5239" s="15">
        <v>206</v>
      </c>
      <c r="J5239" s="15">
        <v>0</v>
      </c>
      <c r="K5239" s="15">
        <v>0</v>
      </c>
      <c r="L5239" s="15">
        <v>5537</v>
      </c>
      <c r="M5239" s="15">
        <f t="shared" si="316"/>
        <v>32.380116959064324</v>
      </c>
      <c r="N5239" s="15">
        <v>17</v>
      </c>
      <c r="O5239" s="15">
        <v>3</v>
      </c>
      <c r="P5239" s="15">
        <v>0</v>
      </c>
      <c r="Q5239" s="15">
        <v>15167</v>
      </c>
      <c r="R5239" s="15">
        <f t="shared" si="313"/>
        <v>88.695906432748544</v>
      </c>
      <c r="S5239" s="5">
        <v>0</v>
      </c>
      <c r="T5239" s="5">
        <v>0</v>
      </c>
      <c r="U5239" s="5">
        <v>0</v>
      </c>
      <c r="V5239" s="5">
        <v>0</v>
      </c>
      <c r="W5239" s="5">
        <v>0</v>
      </c>
      <c r="X5239" s="5">
        <v>0</v>
      </c>
      <c r="Y5239" s="5">
        <v>0</v>
      </c>
      <c r="Z5239" s="5">
        <v>1</v>
      </c>
      <c r="AA5239" s="5">
        <v>1</v>
      </c>
      <c r="AB5239" s="5">
        <v>0</v>
      </c>
      <c r="AC5239" s="5">
        <v>1</v>
      </c>
      <c r="AD5239" s="5">
        <v>0</v>
      </c>
      <c r="AE5239" s="115">
        <v>2234</v>
      </c>
      <c r="AF5239" s="5">
        <v>1</v>
      </c>
    </row>
    <row r="5240" spans="1:32" x14ac:dyDescent="0.25">
      <c r="A5240" s="2">
        <v>2007</v>
      </c>
      <c r="B5240" s="1" t="s">
        <v>29</v>
      </c>
      <c r="C5240" s="8">
        <v>64</v>
      </c>
      <c r="D5240" s="8">
        <v>1713</v>
      </c>
      <c r="E5240" s="8">
        <f t="shared" si="315"/>
        <v>2230.46875</v>
      </c>
      <c r="F5240" s="8">
        <v>1870</v>
      </c>
      <c r="G5240" s="15">
        <v>355</v>
      </c>
      <c r="H5240" s="15">
        <v>200</v>
      </c>
      <c r="I5240" s="15">
        <v>0</v>
      </c>
      <c r="J5240" s="15">
        <v>0</v>
      </c>
      <c r="K5240" s="15">
        <v>0</v>
      </c>
      <c r="L5240" s="15">
        <v>1534</v>
      </c>
      <c r="M5240" s="15">
        <f t="shared" si="316"/>
        <v>23.96875</v>
      </c>
      <c r="N5240" s="15">
        <v>2</v>
      </c>
      <c r="O5240" s="15">
        <v>1</v>
      </c>
      <c r="P5240" s="15">
        <v>1</v>
      </c>
      <c r="Q5240" s="15">
        <v>19566</v>
      </c>
      <c r="R5240" s="15">
        <f t="shared" si="313"/>
        <v>305.71875</v>
      </c>
      <c r="S5240" s="5">
        <v>1</v>
      </c>
      <c r="T5240" s="5">
        <v>0</v>
      </c>
      <c r="U5240" s="5">
        <v>0</v>
      </c>
      <c r="V5240" s="5">
        <v>0</v>
      </c>
      <c r="W5240" s="5">
        <v>0</v>
      </c>
      <c r="X5240" s="5">
        <v>0</v>
      </c>
      <c r="Y5240" s="5">
        <v>0</v>
      </c>
      <c r="Z5240" s="5">
        <v>1</v>
      </c>
      <c r="AA5240" s="5">
        <v>0</v>
      </c>
      <c r="AB5240" s="5">
        <v>0</v>
      </c>
      <c r="AC5240" s="5">
        <v>1</v>
      </c>
      <c r="AD5240" s="5">
        <v>0</v>
      </c>
      <c r="AE5240" s="115">
        <v>5664</v>
      </c>
      <c r="AF5240" s="5">
        <v>0</v>
      </c>
    </row>
    <row r="5241" spans="1:32" x14ac:dyDescent="0.25">
      <c r="A5241" s="2">
        <v>2007</v>
      </c>
      <c r="B5241" s="1" t="s">
        <v>29</v>
      </c>
      <c r="C5241" s="8">
        <v>56</v>
      </c>
      <c r="D5241" s="8">
        <v>1157</v>
      </c>
      <c r="E5241" s="8">
        <f t="shared" si="315"/>
        <v>1721.7261904761906</v>
      </c>
      <c r="F5241" s="8">
        <v>2201</v>
      </c>
      <c r="G5241" s="15">
        <v>239</v>
      </c>
      <c r="H5241" s="15">
        <v>150</v>
      </c>
      <c r="I5241" s="15">
        <v>0</v>
      </c>
      <c r="J5241" s="15">
        <v>0</v>
      </c>
      <c r="K5241" s="15">
        <v>0</v>
      </c>
      <c r="L5241" s="15">
        <v>1036</v>
      </c>
      <c r="M5241" s="15">
        <f t="shared" si="316"/>
        <v>18.5</v>
      </c>
      <c r="N5241" s="15">
        <v>12</v>
      </c>
      <c r="O5241" s="15">
        <v>4</v>
      </c>
      <c r="P5241" s="15">
        <v>1</v>
      </c>
      <c r="Q5241" s="15">
        <v>11967</v>
      </c>
      <c r="R5241" s="15">
        <f t="shared" si="313"/>
        <v>213.69642857142858</v>
      </c>
      <c r="S5241" s="5">
        <v>1</v>
      </c>
      <c r="T5241" s="5">
        <v>0</v>
      </c>
      <c r="U5241" s="5">
        <v>0</v>
      </c>
      <c r="V5241" s="5">
        <v>0</v>
      </c>
      <c r="W5241" s="5">
        <v>0</v>
      </c>
      <c r="X5241" s="5">
        <v>0</v>
      </c>
      <c r="Y5241" s="5">
        <v>0</v>
      </c>
      <c r="Z5241" s="5">
        <v>1</v>
      </c>
      <c r="AA5241" s="5">
        <v>0</v>
      </c>
      <c r="AB5241" s="5">
        <v>0</v>
      </c>
      <c r="AC5241" s="5">
        <v>1</v>
      </c>
      <c r="AD5241" s="5">
        <v>0</v>
      </c>
      <c r="AE5241" s="115">
        <v>2933</v>
      </c>
      <c r="AF5241" s="5">
        <v>0</v>
      </c>
    </row>
    <row r="5242" spans="1:32" x14ac:dyDescent="0.25">
      <c r="A5242" s="2">
        <v>2007</v>
      </c>
      <c r="B5242" s="1" t="s">
        <v>29</v>
      </c>
      <c r="C5242" s="8">
        <v>114</v>
      </c>
      <c r="D5242" s="8">
        <v>4958</v>
      </c>
      <c r="E5242" s="8">
        <f t="shared" si="315"/>
        <v>3624.2690058479529</v>
      </c>
      <c r="F5242" s="8">
        <v>3261</v>
      </c>
      <c r="G5242" s="15">
        <v>1066</v>
      </c>
      <c r="H5242" s="15">
        <v>350</v>
      </c>
      <c r="I5242" s="15">
        <v>62</v>
      </c>
      <c r="J5242" s="15">
        <v>0</v>
      </c>
      <c r="K5242" s="15">
        <v>0</v>
      </c>
      <c r="L5242" s="15">
        <v>4521</v>
      </c>
      <c r="M5242" s="15">
        <f t="shared" si="316"/>
        <v>39.657894736842103</v>
      </c>
      <c r="N5242" s="15">
        <v>2</v>
      </c>
      <c r="O5242" s="15">
        <v>10</v>
      </c>
      <c r="P5242" s="15">
        <v>2</v>
      </c>
      <c r="Q5242" s="15">
        <v>36960</v>
      </c>
      <c r="R5242" s="15">
        <f t="shared" si="313"/>
        <v>324.21052631578948</v>
      </c>
      <c r="S5242" s="5">
        <v>1</v>
      </c>
      <c r="T5242" s="5">
        <v>0</v>
      </c>
      <c r="U5242" s="5">
        <v>1</v>
      </c>
      <c r="V5242" s="5">
        <v>0</v>
      </c>
      <c r="W5242" s="5">
        <v>0</v>
      </c>
      <c r="X5242" s="5">
        <v>0</v>
      </c>
      <c r="Y5242" s="5">
        <v>0</v>
      </c>
      <c r="Z5242" s="5">
        <v>1</v>
      </c>
      <c r="AA5242" s="5">
        <v>1</v>
      </c>
      <c r="AB5242" s="5">
        <v>0</v>
      </c>
      <c r="AC5242" s="5">
        <v>1</v>
      </c>
      <c r="AD5242" s="5">
        <v>0</v>
      </c>
      <c r="AE5242" s="115">
        <v>18820</v>
      </c>
      <c r="AF5242" s="5">
        <v>1</v>
      </c>
    </row>
    <row r="5243" spans="1:32" x14ac:dyDescent="0.25">
      <c r="A5243" s="2">
        <v>2007</v>
      </c>
      <c r="B5243" s="1" t="s">
        <v>29</v>
      </c>
      <c r="C5243" s="8">
        <v>40</v>
      </c>
      <c r="D5243" s="8">
        <v>1424</v>
      </c>
      <c r="E5243" s="8">
        <f t="shared" si="315"/>
        <v>2966.6666666666665</v>
      </c>
      <c r="F5243" s="8">
        <v>1371</v>
      </c>
      <c r="G5243" s="15">
        <v>189</v>
      </c>
      <c r="H5243" s="15">
        <v>150</v>
      </c>
      <c r="I5243" s="15">
        <v>0</v>
      </c>
      <c r="J5243" s="15">
        <v>0</v>
      </c>
      <c r="K5243" s="15">
        <v>0</v>
      </c>
      <c r="L5243" s="15">
        <v>2758</v>
      </c>
      <c r="M5243" s="15">
        <f t="shared" si="316"/>
        <v>68.95</v>
      </c>
      <c r="N5243" s="15">
        <v>1</v>
      </c>
      <c r="O5243" s="15">
        <v>6</v>
      </c>
      <c r="P5243" s="15">
        <v>1</v>
      </c>
      <c r="Q5243" s="15">
        <v>23670</v>
      </c>
      <c r="R5243" s="15">
        <f t="shared" si="313"/>
        <v>591.75</v>
      </c>
      <c r="S5243" s="5">
        <v>1</v>
      </c>
      <c r="T5243" s="5">
        <v>0</v>
      </c>
      <c r="U5243" s="5">
        <v>0</v>
      </c>
      <c r="V5243" s="5">
        <v>0</v>
      </c>
      <c r="W5243" s="5">
        <v>0</v>
      </c>
      <c r="X5243" s="5">
        <v>0</v>
      </c>
      <c r="Y5243" s="5">
        <v>0</v>
      </c>
      <c r="Z5243" s="5">
        <v>1</v>
      </c>
      <c r="AA5243" s="5">
        <v>0</v>
      </c>
      <c r="AB5243" s="5">
        <v>0</v>
      </c>
      <c r="AC5243" s="5">
        <v>1</v>
      </c>
      <c r="AD5243" s="5">
        <v>0</v>
      </c>
      <c r="AE5243" s="115">
        <v>8055</v>
      </c>
      <c r="AF5243" s="5">
        <v>0</v>
      </c>
    </row>
    <row r="5244" spans="1:32" x14ac:dyDescent="0.25">
      <c r="A5244" s="2">
        <v>2007</v>
      </c>
      <c r="B5244" s="1" t="s">
        <v>29</v>
      </c>
      <c r="C5244" s="8">
        <v>38</v>
      </c>
      <c r="D5244" s="8">
        <v>814</v>
      </c>
      <c r="E5244" s="8">
        <f t="shared" si="315"/>
        <v>1785.0877192982459</v>
      </c>
      <c r="F5244" s="8">
        <v>1407</v>
      </c>
      <c r="G5244" s="15">
        <v>121</v>
      </c>
      <c r="H5244" s="15">
        <v>80</v>
      </c>
      <c r="I5244" s="15">
        <v>0</v>
      </c>
      <c r="J5244" s="15">
        <v>0</v>
      </c>
      <c r="K5244" s="15">
        <v>0</v>
      </c>
      <c r="L5244" s="15">
        <v>601</v>
      </c>
      <c r="M5244" s="15">
        <f t="shared" si="316"/>
        <v>15.815789473684211</v>
      </c>
      <c r="N5244" s="15">
        <v>2</v>
      </c>
      <c r="O5244" s="15">
        <v>2</v>
      </c>
      <c r="P5244" s="15">
        <v>1</v>
      </c>
      <c r="Q5244" s="15">
        <v>2049</v>
      </c>
      <c r="R5244" s="15">
        <f t="shared" si="313"/>
        <v>53.921052631578945</v>
      </c>
      <c r="S5244" s="5">
        <v>1</v>
      </c>
      <c r="T5244" s="5">
        <v>0</v>
      </c>
      <c r="U5244" s="5">
        <v>1</v>
      </c>
      <c r="V5244" s="5">
        <v>0</v>
      </c>
      <c r="W5244" s="5">
        <v>0</v>
      </c>
      <c r="X5244" s="5">
        <v>0</v>
      </c>
      <c r="Y5244" s="5">
        <v>0</v>
      </c>
      <c r="Z5244" s="5">
        <v>1</v>
      </c>
      <c r="AA5244" s="5">
        <v>0</v>
      </c>
      <c r="AB5244" s="5">
        <v>0</v>
      </c>
      <c r="AC5244" s="5">
        <v>1</v>
      </c>
      <c r="AD5244" s="5">
        <v>0</v>
      </c>
      <c r="AE5244" s="115">
        <v>1526</v>
      </c>
      <c r="AF5244" s="5">
        <v>0</v>
      </c>
    </row>
    <row r="5245" spans="1:32" x14ac:dyDescent="0.25">
      <c r="A5245" s="2">
        <v>2007</v>
      </c>
      <c r="B5245" s="1" t="s">
        <v>31</v>
      </c>
      <c r="C5245" s="8">
        <v>54</v>
      </c>
      <c r="D5245" s="8">
        <v>2162</v>
      </c>
      <c r="E5245" s="8">
        <f t="shared" si="315"/>
        <v>3336.4197530864199</v>
      </c>
      <c r="F5245" s="8">
        <v>2508</v>
      </c>
      <c r="G5245" s="15">
        <v>0</v>
      </c>
      <c r="H5245" s="15">
        <v>0</v>
      </c>
      <c r="I5245" s="15">
        <v>0</v>
      </c>
      <c r="J5245" s="15">
        <v>0</v>
      </c>
      <c r="K5245" s="15">
        <v>0</v>
      </c>
      <c r="L5245" s="15">
        <v>3505</v>
      </c>
      <c r="M5245" s="15">
        <f t="shared" si="316"/>
        <v>64.907407407407405</v>
      </c>
      <c r="N5245" s="15">
        <v>8</v>
      </c>
      <c r="O5245" s="15">
        <v>2</v>
      </c>
      <c r="P5245" s="15">
        <v>1</v>
      </c>
      <c r="Q5245" s="15">
        <v>16043</v>
      </c>
      <c r="R5245" s="15">
        <f t="shared" si="313"/>
        <v>297.09259259259261</v>
      </c>
      <c r="S5245" s="5">
        <v>1</v>
      </c>
      <c r="T5245" s="5">
        <v>0</v>
      </c>
      <c r="U5245" s="5">
        <v>1</v>
      </c>
      <c r="V5245" s="5">
        <v>0</v>
      </c>
      <c r="W5245" s="5">
        <v>0</v>
      </c>
      <c r="X5245" s="5">
        <v>0</v>
      </c>
      <c r="Y5245" s="5">
        <v>0</v>
      </c>
      <c r="Z5245" s="5">
        <v>0</v>
      </c>
      <c r="AA5245" s="5">
        <v>0</v>
      </c>
      <c r="AB5245" s="5">
        <v>0</v>
      </c>
      <c r="AC5245" s="5">
        <v>0</v>
      </c>
      <c r="AD5245" s="5">
        <v>0</v>
      </c>
      <c r="AE5245" s="115">
        <v>6182</v>
      </c>
      <c r="AF5245" s="5">
        <v>0</v>
      </c>
    </row>
    <row r="5246" spans="1:32" x14ac:dyDescent="0.25">
      <c r="A5246" s="2">
        <v>2007</v>
      </c>
      <c r="B5246" s="1" t="s">
        <v>29</v>
      </c>
      <c r="C5246" s="8">
        <v>56</v>
      </c>
      <c r="D5246" s="8">
        <v>2122</v>
      </c>
      <c r="E5246" s="8">
        <f t="shared" si="315"/>
        <v>3157.7380952380954</v>
      </c>
      <c r="F5246" s="8">
        <v>0</v>
      </c>
      <c r="G5246" s="15">
        <v>877</v>
      </c>
      <c r="H5246" s="15">
        <v>384</v>
      </c>
      <c r="I5246" s="15">
        <v>0</v>
      </c>
      <c r="J5246" s="15">
        <v>0</v>
      </c>
      <c r="K5246" s="15">
        <v>0</v>
      </c>
      <c r="L5246" s="15">
        <v>246</v>
      </c>
      <c r="M5246" s="15">
        <f t="shared" si="316"/>
        <v>4.3928571428571432</v>
      </c>
      <c r="N5246" s="15">
        <v>3</v>
      </c>
      <c r="O5246" s="15">
        <v>0</v>
      </c>
      <c r="P5246" s="15">
        <v>0</v>
      </c>
      <c r="Q5246" s="15">
        <v>17894</v>
      </c>
      <c r="R5246" s="15">
        <f t="shared" si="313"/>
        <v>319.53571428571428</v>
      </c>
      <c r="S5246" s="5">
        <v>0</v>
      </c>
      <c r="T5246" s="5">
        <v>0</v>
      </c>
      <c r="U5246" s="5">
        <v>0</v>
      </c>
      <c r="V5246" s="5">
        <v>0</v>
      </c>
      <c r="W5246" s="5">
        <v>0</v>
      </c>
      <c r="X5246" s="5">
        <v>0</v>
      </c>
      <c r="Y5246" s="5">
        <v>0</v>
      </c>
      <c r="Z5246" s="5">
        <v>1</v>
      </c>
      <c r="AA5246" s="5">
        <v>0</v>
      </c>
      <c r="AB5246" s="5">
        <v>0</v>
      </c>
      <c r="AC5246" s="5">
        <v>1</v>
      </c>
      <c r="AD5246" s="5">
        <v>0</v>
      </c>
      <c r="AE5246" s="115">
        <v>11602</v>
      </c>
      <c r="AF5246" s="5">
        <v>0</v>
      </c>
    </row>
    <row r="5247" spans="1:32" x14ac:dyDescent="0.25">
      <c r="A5247" s="2">
        <v>2007</v>
      </c>
      <c r="B5247" s="1" t="s">
        <v>29</v>
      </c>
      <c r="C5247" s="8">
        <v>23</v>
      </c>
      <c r="D5247" s="8">
        <v>1433</v>
      </c>
      <c r="E5247" s="8">
        <f t="shared" si="315"/>
        <v>5192.028985507246</v>
      </c>
      <c r="F5247" s="8">
        <v>0</v>
      </c>
      <c r="G5247" s="15">
        <v>0</v>
      </c>
      <c r="H5247" s="15">
        <v>0</v>
      </c>
      <c r="I5247" s="15">
        <v>0</v>
      </c>
      <c r="J5247" s="15">
        <v>18</v>
      </c>
      <c r="K5247" s="15">
        <v>18</v>
      </c>
      <c r="L5247" s="15">
        <v>1966</v>
      </c>
      <c r="M5247" s="15">
        <f t="shared" si="316"/>
        <v>85.478260869565219</v>
      </c>
      <c r="N5247" s="15">
        <v>2</v>
      </c>
      <c r="O5247" s="15">
        <v>0</v>
      </c>
      <c r="P5247" s="15">
        <v>0</v>
      </c>
      <c r="Q5247" s="15">
        <v>2777</v>
      </c>
      <c r="R5247" s="15">
        <f t="shared" si="313"/>
        <v>120.73913043478261</v>
      </c>
      <c r="S5247" s="5">
        <v>0</v>
      </c>
      <c r="T5247" s="5">
        <v>0</v>
      </c>
      <c r="U5247" s="5">
        <v>0</v>
      </c>
      <c r="V5247" s="5">
        <v>0</v>
      </c>
      <c r="W5247" s="5">
        <v>0</v>
      </c>
      <c r="X5247" s="5">
        <v>0</v>
      </c>
      <c r="Y5247" s="5">
        <v>0</v>
      </c>
      <c r="Z5247" s="5">
        <v>0</v>
      </c>
      <c r="AA5247" s="5">
        <v>0</v>
      </c>
      <c r="AB5247" s="5">
        <v>0</v>
      </c>
      <c r="AC5247" s="5">
        <v>0</v>
      </c>
      <c r="AD5247" s="5">
        <v>1</v>
      </c>
      <c r="AE5247" s="115">
        <v>8982</v>
      </c>
      <c r="AF5247" s="5">
        <v>0</v>
      </c>
    </row>
    <row r="5248" spans="1:32" x14ac:dyDescent="0.25">
      <c r="A5248" s="2">
        <v>2007</v>
      </c>
      <c r="B5248" s="1" t="s">
        <v>30</v>
      </c>
      <c r="C5248" s="8">
        <v>29</v>
      </c>
      <c r="D5248" s="8">
        <v>954</v>
      </c>
      <c r="E5248" s="8">
        <f t="shared" ref="E5248:E5259" si="317">IF(C5248&gt;0,D5248/C5248*1000/12,0)</f>
        <v>2741.3793103448274</v>
      </c>
      <c r="F5248" s="8">
        <v>2716</v>
      </c>
      <c r="G5248" s="8">
        <v>175</v>
      </c>
      <c r="H5248" s="8">
        <v>80</v>
      </c>
      <c r="I5248" s="15">
        <v>0</v>
      </c>
      <c r="J5248" s="8">
        <v>0</v>
      </c>
      <c r="K5248" s="8">
        <v>0</v>
      </c>
      <c r="L5248" s="8">
        <v>3680</v>
      </c>
      <c r="M5248" s="15">
        <f t="shared" si="316"/>
        <v>126.89655172413794</v>
      </c>
      <c r="N5248" s="8">
        <v>13</v>
      </c>
      <c r="O5248" s="8">
        <v>5</v>
      </c>
      <c r="P5248" s="8">
        <v>0</v>
      </c>
      <c r="Q5248" s="8">
        <v>12279</v>
      </c>
      <c r="R5248" s="15">
        <f t="shared" si="313"/>
        <v>423.41379310344826</v>
      </c>
      <c r="S5248" s="5">
        <v>1</v>
      </c>
      <c r="T5248" s="5">
        <v>0</v>
      </c>
      <c r="U5248" s="5">
        <v>0</v>
      </c>
      <c r="V5248" s="5">
        <v>0</v>
      </c>
      <c r="W5248" s="5">
        <v>0</v>
      </c>
      <c r="X5248" s="5">
        <v>0</v>
      </c>
      <c r="Y5248" s="5">
        <v>0</v>
      </c>
      <c r="Z5248" s="5">
        <v>1</v>
      </c>
      <c r="AA5248" s="5">
        <v>0</v>
      </c>
      <c r="AB5248" s="5">
        <v>0</v>
      </c>
      <c r="AC5248" s="5">
        <v>1</v>
      </c>
      <c r="AD5248" s="5">
        <v>0</v>
      </c>
      <c r="AE5248" s="115">
        <v>1999</v>
      </c>
      <c r="AF5248" s="5">
        <v>0</v>
      </c>
    </row>
    <row r="5249" spans="1:32" x14ac:dyDescent="0.25">
      <c r="A5249" s="2">
        <v>2007</v>
      </c>
      <c r="B5249" s="1" t="s">
        <v>30</v>
      </c>
      <c r="C5249" s="8">
        <v>116</v>
      </c>
      <c r="D5249" s="8">
        <v>6888</v>
      </c>
      <c r="E5249" s="8">
        <f t="shared" si="317"/>
        <v>4948.2758620689656</v>
      </c>
      <c r="F5249" s="8">
        <v>3901</v>
      </c>
      <c r="G5249" s="8">
        <v>1423</v>
      </c>
      <c r="H5249" s="8">
        <v>480</v>
      </c>
      <c r="I5249" s="15">
        <v>0</v>
      </c>
      <c r="J5249" s="8">
        <v>0</v>
      </c>
      <c r="K5249" s="8">
        <v>0</v>
      </c>
      <c r="L5249" s="8">
        <v>9833</v>
      </c>
      <c r="M5249" s="15">
        <f t="shared" si="316"/>
        <v>84.767241379310349</v>
      </c>
      <c r="N5249" s="8">
        <v>16</v>
      </c>
      <c r="O5249" s="8">
        <v>4</v>
      </c>
      <c r="P5249" s="8">
        <v>1</v>
      </c>
      <c r="Q5249" s="8">
        <v>48407</v>
      </c>
      <c r="R5249" s="15">
        <f t="shared" si="313"/>
        <v>417.30172413793105</v>
      </c>
      <c r="S5249" s="5">
        <v>1</v>
      </c>
      <c r="T5249" s="5">
        <v>0</v>
      </c>
      <c r="U5249" s="5">
        <v>1</v>
      </c>
      <c r="V5249" s="5">
        <v>0</v>
      </c>
      <c r="W5249" s="5">
        <v>0</v>
      </c>
      <c r="X5249" s="5">
        <v>0</v>
      </c>
      <c r="Y5249" s="5">
        <v>0</v>
      </c>
      <c r="Z5249" s="5">
        <v>1</v>
      </c>
      <c r="AA5249" s="5">
        <v>0</v>
      </c>
      <c r="AB5249" s="5">
        <v>0</v>
      </c>
      <c r="AC5249" s="5">
        <v>1</v>
      </c>
      <c r="AD5249" s="5">
        <v>0</v>
      </c>
      <c r="AE5249" s="115">
        <v>17347</v>
      </c>
      <c r="AF5249" s="5">
        <v>1</v>
      </c>
    </row>
    <row r="5250" spans="1:32" x14ac:dyDescent="0.25">
      <c r="A5250" s="2">
        <v>2007</v>
      </c>
      <c r="B5250" s="1" t="s">
        <v>31</v>
      </c>
      <c r="C5250" s="8">
        <v>182</v>
      </c>
      <c r="D5250" s="8">
        <v>10373</v>
      </c>
      <c r="E5250" s="8">
        <f t="shared" si="317"/>
        <v>4749.5421245421248</v>
      </c>
      <c r="F5250" s="8">
        <v>3130</v>
      </c>
      <c r="G5250" s="8">
        <v>1374</v>
      </c>
      <c r="H5250" s="8">
        <v>600</v>
      </c>
      <c r="I5250" s="15">
        <v>0</v>
      </c>
      <c r="J5250" s="8">
        <v>0</v>
      </c>
      <c r="K5250" s="8">
        <v>0</v>
      </c>
      <c r="L5250" s="8">
        <v>9802</v>
      </c>
      <c r="M5250" s="15">
        <f t="shared" si="316"/>
        <v>53.857142857142854</v>
      </c>
      <c r="N5250" s="8">
        <v>39</v>
      </c>
      <c r="O5250" s="8">
        <v>7</v>
      </c>
      <c r="P5250" s="8">
        <v>5</v>
      </c>
      <c r="Q5250" s="8">
        <v>57177</v>
      </c>
      <c r="R5250" s="15">
        <f t="shared" si="313"/>
        <v>314.15934065934067</v>
      </c>
      <c r="S5250" s="5">
        <v>1</v>
      </c>
      <c r="T5250" s="5">
        <v>0</v>
      </c>
      <c r="U5250" s="5">
        <v>0</v>
      </c>
      <c r="V5250" s="5">
        <v>0</v>
      </c>
      <c r="W5250" s="5">
        <v>0</v>
      </c>
      <c r="X5250" s="5">
        <v>0</v>
      </c>
      <c r="Y5250" s="5">
        <v>0</v>
      </c>
      <c r="Z5250" s="5">
        <v>1</v>
      </c>
      <c r="AA5250" s="5">
        <v>0</v>
      </c>
      <c r="AB5250" s="5">
        <v>0</v>
      </c>
      <c r="AC5250" s="5">
        <v>1</v>
      </c>
      <c r="AD5250" s="5">
        <v>0</v>
      </c>
      <c r="AE5250" s="115">
        <v>24071</v>
      </c>
      <c r="AF5250" s="5">
        <v>1</v>
      </c>
    </row>
    <row r="5251" spans="1:32" x14ac:dyDescent="0.25">
      <c r="A5251" s="2">
        <v>2007</v>
      </c>
      <c r="B5251" s="1" t="s">
        <v>30</v>
      </c>
      <c r="C5251" s="8">
        <v>30</v>
      </c>
      <c r="D5251" s="8">
        <v>1039</v>
      </c>
      <c r="E5251" s="8">
        <f t="shared" si="317"/>
        <v>2886.1111111111113</v>
      </c>
      <c r="F5251" s="8">
        <v>3188</v>
      </c>
      <c r="G5251" s="8">
        <v>242</v>
      </c>
      <c r="H5251" s="8">
        <v>131</v>
      </c>
      <c r="I5251" s="15">
        <v>0</v>
      </c>
      <c r="J5251" s="8">
        <v>0</v>
      </c>
      <c r="K5251" s="8">
        <v>0</v>
      </c>
      <c r="L5251" s="8">
        <v>3731</v>
      </c>
      <c r="M5251" s="15">
        <f t="shared" si="316"/>
        <v>124.36666666666666</v>
      </c>
      <c r="N5251" s="8">
        <v>19</v>
      </c>
      <c r="O5251" s="8">
        <v>3</v>
      </c>
      <c r="P5251" s="8">
        <v>1</v>
      </c>
      <c r="Q5251" s="8">
        <v>14931</v>
      </c>
      <c r="R5251" s="15">
        <f t="shared" si="313"/>
        <v>497.7</v>
      </c>
      <c r="S5251" s="5">
        <v>1</v>
      </c>
      <c r="T5251" s="5">
        <v>0</v>
      </c>
      <c r="U5251" s="5">
        <v>0</v>
      </c>
      <c r="V5251" s="5">
        <v>0</v>
      </c>
      <c r="W5251" s="5">
        <v>0</v>
      </c>
      <c r="X5251" s="5">
        <v>0</v>
      </c>
      <c r="Y5251" s="5">
        <v>0</v>
      </c>
      <c r="Z5251" s="5">
        <v>1</v>
      </c>
      <c r="AA5251" s="5">
        <v>0</v>
      </c>
      <c r="AB5251" s="5">
        <v>0</v>
      </c>
      <c r="AC5251" s="5">
        <v>1</v>
      </c>
      <c r="AD5251" s="5">
        <v>0</v>
      </c>
      <c r="AE5251" s="115">
        <v>3149</v>
      </c>
      <c r="AF5251" s="5">
        <v>1</v>
      </c>
    </row>
    <row r="5252" spans="1:32" x14ac:dyDescent="0.25">
      <c r="A5252" s="2">
        <v>2007</v>
      </c>
      <c r="B5252" s="1" t="s">
        <v>30</v>
      </c>
      <c r="C5252" s="8">
        <v>92</v>
      </c>
      <c r="D5252" s="8">
        <v>4198</v>
      </c>
      <c r="E5252" s="8">
        <f t="shared" si="317"/>
        <v>3802.536231884058</v>
      </c>
      <c r="F5252" s="8">
        <v>4278</v>
      </c>
      <c r="G5252" s="8">
        <v>787</v>
      </c>
      <c r="H5252" s="8">
        <v>283</v>
      </c>
      <c r="I5252" s="15">
        <v>86</v>
      </c>
      <c r="J5252" s="8">
        <v>0</v>
      </c>
      <c r="K5252" s="8">
        <v>0</v>
      </c>
      <c r="L5252" s="8">
        <v>8830</v>
      </c>
      <c r="M5252" s="15">
        <f t="shared" si="316"/>
        <v>95.978260869565219</v>
      </c>
      <c r="N5252" s="8">
        <v>22</v>
      </c>
      <c r="O5252" s="8">
        <v>4</v>
      </c>
      <c r="P5252" s="8">
        <v>1</v>
      </c>
      <c r="Q5252" s="8">
        <v>30474</v>
      </c>
      <c r="R5252" s="15">
        <f t="shared" si="313"/>
        <v>331.23913043478262</v>
      </c>
      <c r="S5252" s="5">
        <v>1</v>
      </c>
      <c r="T5252" s="5">
        <v>0</v>
      </c>
      <c r="U5252" s="5">
        <v>0</v>
      </c>
      <c r="V5252" s="5">
        <v>0</v>
      </c>
      <c r="W5252" s="5">
        <v>0</v>
      </c>
      <c r="X5252" s="5">
        <v>0</v>
      </c>
      <c r="Y5252" s="5">
        <v>0</v>
      </c>
      <c r="Z5252" s="5">
        <v>1</v>
      </c>
      <c r="AA5252" s="5">
        <v>1</v>
      </c>
      <c r="AB5252" s="5">
        <v>0</v>
      </c>
      <c r="AC5252" s="5">
        <v>1</v>
      </c>
      <c r="AD5252" s="5">
        <v>0</v>
      </c>
      <c r="AE5252" s="115">
        <v>9466</v>
      </c>
      <c r="AF5252" s="5">
        <v>1</v>
      </c>
    </row>
    <row r="5253" spans="1:32" x14ac:dyDescent="0.25">
      <c r="A5253" s="2">
        <v>2007</v>
      </c>
      <c r="B5253" s="1" t="s">
        <v>30</v>
      </c>
      <c r="C5253" s="8">
        <v>27</v>
      </c>
      <c r="D5253" s="8">
        <v>722</v>
      </c>
      <c r="E5253" s="8">
        <f t="shared" si="317"/>
        <v>2228.3950617283949</v>
      </c>
      <c r="F5253" s="8">
        <v>5818</v>
      </c>
      <c r="G5253" s="8">
        <v>69</v>
      </c>
      <c r="H5253" s="8">
        <v>54</v>
      </c>
      <c r="I5253" s="15">
        <v>0</v>
      </c>
      <c r="J5253" s="8">
        <v>0</v>
      </c>
      <c r="K5253" s="8">
        <v>0</v>
      </c>
      <c r="L5253" s="8">
        <v>1741</v>
      </c>
      <c r="M5253" s="15">
        <f t="shared" si="316"/>
        <v>64.481481481481481</v>
      </c>
      <c r="N5253" s="8">
        <v>7</v>
      </c>
      <c r="O5253" s="8">
        <v>2</v>
      </c>
      <c r="P5253" s="8">
        <v>0</v>
      </c>
      <c r="Q5253" s="8">
        <v>19294</v>
      </c>
      <c r="R5253" s="15">
        <f t="shared" si="313"/>
        <v>714.59259259259261</v>
      </c>
      <c r="S5253" s="5">
        <v>1</v>
      </c>
      <c r="T5253" s="5">
        <v>0</v>
      </c>
      <c r="U5253" s="5">
        <v>0</v>
      </c>
      <c r="V5253" s="5">
        <v>0</v>
      </c>
      <c r="W5253" s="5">
        <v>0</v>
      </c>
      <c r="X5253" s="5">
        <v>0</v>
      </c>
      <c r="Y5253" s="5">
        <v>0</v>
      </c>
      <c r="Z5253" s="5">
        <v>1</v>
      </c>
      <c r="AA5253" s="5">
        <v>0</v>
      </c>
      <c r="AB5253" s="5">
        <v>0</v>
      </c>
      <c r="AC5253" s="5">
        <v>1</v>
      </c>
      <c r="AD5253" s="5">
        <v>0</v>
      </c>
      <c r="AE5253" s="115">
        <v>2477</v>
      </c>
      <c r="AF5253" s="5">
        <v>0</v>
      </c>
    </row>
    <row r="5254" spans="1:32" x14ac:dyDescent="0.25">
      <c r="A5254" s="2">
        <v>2007</v>
      </c>
      <c r="B5254" s="1" t="s">
        <v>29</v>
      </c>
      <c r="C5254" s="8">
        <v>9</v>
      </c>
      <c r="D5254" s="8">
        <v>273</v>
      </c>
      <c r="E5254" s="8">
        <f t="shared" si="317"/>
        <v>2527.7777777777778</v>
      </c>
      <c r="F5254" s="8">
        <v>897</v>
      </c>
      <c r="G5254" s="8">
        <v>36</v>
      </c>
      <c r="H5254" s="8">
        <v>8</v>
      </c>
      <c r="I5254" s="15">
        <v>0</v>
      </c>
      <c r="J5254" s="8">
        <v>0</v>
      </c>
      <c r="K5254" s="8">
        <v>0</v>
      </c>
      <c r="L5254" s="8">
        <v>1430</v>
      </c>
      <c r="M5254" s="15">
        <f t="shared" si="316"/>
        <v>158.88888888888889</v>
      </c>
      <c r="N5254" s="8">
        <v>5</v>
      </c>
      <c r="O5254" s="8">
        <v>2</v>
      </c>
      <c r="P5254" s="8">
        <v>0</v>
      </c>
      <c r="Q5254" s="8">
        <v>410</v>
      </c>
      <c r="R5254" s="15">
        <f t="shared" si="313"/>
        <v>45.555555555555557</v>
      </c>
      <c r="S5254" s="5">
        <v>1</v>
      </c>
      <c r="T5254" s="5">
        <v>0</v>
      </c>
      <c r="U5254" s="5">
        <v>1</v>
      </c>
      <c r="V5254" s="5">
        <v>0</v>
      </c>
      <c r="W5254" s="5">
        <v>0</v>
      </c>
      <c r="X5254" s="5">
        <v>0</v>
      </c>
      <c r="Y5254" s="5">
        <v>0</v>
      </c>
      <c r="Z5254" s="5">
        <v>1</v>
      </c>
      <c r="AA5254" s="5">
        <v>0</v>
      </c>
      <c r="AB5254" s="5">
        <v>0</v>
      </c>
      <c r="AC5254" s="5">
        <v>1</v>
      </c>
      <c r="AD5254" s="5">
        <v>0</v>
      </c>
      <c r="AE5254" s="115">
        <v>348</v>
      </c>
      <c r="AF5254" s="5">
        <v>1</v>
      </c>
    </row>
    <row r="5255" spans="1:32" x14ac:dyDescent="0.25">
      <c r="A5255" s="2">
        <v>2007</v>
      </c>
      <c r="B5255" s="1" t="s">
        <v>30</v>
      </c>
      <c r="C5255" s="8">
        <v>29</v>
      </c>
      <c r="D5255" s="8">
        <v>1067</v>
      </c>
      <c r="E5255" s="8">
        <f t="shared" si="317"/>
        <v>3066.0919540229884</v>
      </c>
      <c r="F5255" s="8">
        <v>1509</v>
      </c>
      <c r="G5255" s="8">
        <v>120</v>
      </c>
      <c r="H5255" s="8">
        <v>58</v>
      </c>
      <c r="I5255" s="15">
        <v>11</v>
      </c>
      <c r="J5255" s="8">
        <v>0</v>
      </c>
      <c r="K5255" s="8">
        <v>0</v>
      </c>
      <c r="L5255" s="8">
        <v>2800</v>
      </c>
      <c r="M5255" s="15">
        <f t="shared" si="316"/>
        <v>96.551724137931032</v>
      </c>
      <c r="N5255" s="8">
        <v>7</v>
      </c>
      <c r="O5255" s="8">
        <v>2</v>
      </c>
      <c r="P5255" s="8">
        <v>2</v>
      </c>
      <c r="Q5255" s="8">
        <v>2018</v>
      </c>
      <c r="R5255" s="15">
        <f t="shared" si="313"/>
        <v>69.58620689655173</v>
      </c>
      <c r="S5255" s="5">
        <v>1</v>
      </c>
      <c r="T5255" s="5">
        <v>0</v>
      </c>
      <c r="U5255" s="5">
        <v>0</v>
      </c>
      <c r="V5255" s="5">
        <v>0</v>
      </c>
      <c r="W5255" s="5">
        <v>0</v>
      </c>
      <c r="X5255" s="5">
        <v>0</v>
      </c>
      <c r="Y5255" s="5">
        <v>0</v>
      </c>
      <c r="Z5255" s="5">
        <v>1</v>
      </c>
      <c r="AA5255" s="5">
        <v>1</v>
      </c>
      <c r="AB5255" s="5">
        <v>0</v>
      </c>
      <c r="AC5255" s="5">
        <v>1</v>
      </c>
      <c r="AD5255" s="5">
        <v>0</v>
      </c>
      <c r="AE5255" s="115">
        <v>1961</v>
      </c>
      <c r="AF5255" s="5">
        <v>0</v>
      </c>
    </row>
    <row r="5256" spans="1:32" x14ac:dyDescent="0.25">
      <c r="A5256" s="2">
        <v>2007</v>
      </c>
      <c r="B5256" s="1" t="s">
        <v>30</v>
      </c>
      <c r="C5256" s="8">
        <v>29</v>
      </c>
      <c r="D5256" s="8">
        <v>585</v>
      </c>
      <c r="E5256" s="8">
        <f t="shared" si="317"/>
        <v>1681.0344827586207</v>
      </c>
      <c r="F5256" s="8">
        <v>1510</v>
      </c>
      <c r="G5256" s="8">
        <v>56</v>
      </c>
      <c r="H5256" s="8">
        <v>21</v>
      </c>
      <c r="I5256" s="15">
        <v>59</v>
      </c>
      <c r="J5256" s="8">
        <v>0</v>
      </c>
      <c r="K5256" s="8">
        <v>0</v>
      </c>
      <c r="L5256" s="8">
        <v>2200</v>
      </c>
      <c r="M5256" s="15">
        <f t="shared" si="316"/>
        <v>75.862068965517238</v>
      </c>
      <c r="N5256" s="8">
        <v>10</v>
      </c>
      <c r="O5256" s="8">
        <v>3</v>
      </c>
      <c r="P5256" s="8">
        <v>0</v>
      </c>
      <c r="Q5256" s="8">
        <v>1827</v>
      </c>
      <c r="R5256" s="15">
        <f t="shared" si="313"/>
        <v>63</v>
      </c>
      <c r="S5256" s="5">
        <v>1</v>
      </c>
      <c r="T5256" s="5">
        <v>0</v>
      </c>
      <c r="U5256" s="5">
        <v>0</v>
      </c>
      <c r="V5256" s="5">
        <v>0</v>
      </c>
      <c r="W5256" s="5">
        <v>0</v>
      </c>
      <c r="X5256" s="5">
        <v>0</v>
      </c>
      <c r="Y5256" s="5">
        <v>0</v>
      </c>
      <c r="Z5256" s="5">
        <v>1</v>
      </c>
      <c r="AA5256" s="5">
        <v>1</v>
      </c>
      <c r="AB5256" s="5">
        <v>0</v>
      </c>
      <c r="AC5256" s="5">
        <v>1</v>
      </c>
      <c r="AD5256" s="5">
        <v>0</v>
      </c>
      <c r="AE5256" s="115">
        <v>1377</v>
      </c>
      <c r="AF5256" s="5">
        <v>0</v>
      </c>
    </row>
    <row r="5257" spans="1:32" x14ac:dyDescent="0.25">
      <c r="A5257" s="2">
        <v>2007</v>
      </c>
      <c r="B5257" s="1" t="s">
        <v>29</v>
      </c>
      <c r="C5257" s="8">
        <v>13</v>
      </c>
      <c r="D5257" s="8">
        <v>494</v>
      </c>
      <c r="E5257" s="8">
        <f t="shared" si="317"/>
        <v>3166.6666666666665</v>
      </c>
      <c r="F5257" s="8">
        <v>2068</v>
      </c>
      <c r="G5257" s="8">
        <v>0</v>
      </c>
      <c r="H5257" s="8">
        <v>0</v>
      </c>
      <c r="I5257" s="15">
        <v>0</v>
      </c>
      <c r="J5257" s="8">
        <v>0</v>
      </c>
      <c r="K5257" s="8">
        <v>0</v>
      </c>
      <c r="L5257" s="8">
        <v>772</v>
      </c>
      <c r="M5257" s="15">
        <f t="shared" si="316"/>
        <v>59.384615384615387</v>
      </c>
      <c r="N5257" s="8">
        <v>4</v>
      </c>
      <c r="O5257" s="8">
        <v>1</v>
      </c>
      <c r="P5257" s="8">
        <v>0</v>
      </c>
      <c r="Q5257" s="8">
        <v>22558</v>
      </c>
      <c r="R5257" s="15">
        <f t="shared" si="313"/>
        <v>1735.2307692307693</v>
      </c>
      <c r="S5257" s="5">
        <v>1</v>
      </c>
      <c r="T5257" s="5">
        <v>0</v>
      </c>
      <c r="U5257" s="5">
        <v>0</v>
      </c>
      <c r="V5257" s="5">
        <v>0</v>
      </c>
      <c r="W5257" s="5">
        <v>0</v>
      </c>
      <c r="X5257" s="5">
        <v>0</v>
      </c>
      <c r="Y5257" s="5">
        <v>0</v>
      </c>
      <c r="Z5257" s="5">
        <v>0</v>
      </c>
      <c r="AA5257" s="5">
        <v>0</v>
      </c>
      <c r="AB5257" s="5">
        <v>0</v>
      </c>
      <c r="AC5257" s="5">
        <v>0</v>
      </c>
      <c r="AD5257" s="5">
        <v>0</v>
      </c>
      <c r="AE5257" s="115">
        <v>1504</v>
      </c>
      <c r="AF5257" s="5">
        <v>0</v>
      </c>
    </row>
    <row r="5258" spans="1:32" x14ac:dyDescent="0.25">
      <c r="A5258" s="2">
        <v>2007</v>
      </c>
      <c r="B5258" s="1" t="s">
        <v>30</v>
      </c>
      <c r="C5258" s="8">
        <v>32</v>
      </c>
      <c r="D5258" s="8">
        <v>687</v>
      </c>
      <c r="E5258" s="8">
        <f t="shared" si="317"/>
        <v>1789.0625</v>
      </c>
      <c r="F5258" s="8">
        <v>945</v>
      </c>
      <c r="G5258" s="8">
        <v>103</v>
      </c>
      <c r="H5258" s="8">
        <v>53</v>
      </c>
      <c r="I5258" s="15">
        <v>0</v>
      </c>
      <c r="J5258" s="8">
        <v>0</v>
      </c>
      <c r="K5258" s="8">
        <v>0</v>
      </c>
      <c r="L5258" s="8">
        <v>1785</v>
      </c>
      <c r="M5258" s="15">
        <f t="shared" si="316"/>
        <v>55.78125</v>
      </c>
      <c r="N5258" s="8">
        <v>7</v>
      </c>
      <c r="O5258" s="8">
        <v>1</v>
      </c>
      <c r="P5258" s="8">
        <v>0</v>
      </c>
      <c r="Q5258" s="8">
        <v>2234</v>
      </c>
      <c r="R5258" s="15">
        <f t="shared" si="313"/>
        <v>69.8125</v>
      </c>
      <c r="S5258" s="5">
        <v>1</v>
      </c>
      <c r="T5258" s="5">
        <v>0</v>
      </c>
      <c r="U5258" s="5">
        <v>0</v>
      </c>
      <c r="V5258" s="5">
        <v>0</v>
      </c>
      <c r="W5258" s="5">
        <v>0</v>
      </c>
      <c r="X5258" s="5">
        <v>0</v>
      </c>
      <c r="Y5258" s="5">
        <v>0</v>
      </c>
      <c r="Z5258" s="5">
        <v>1</v>
      </c>
      <c r="AA5258" s="5">
        <v>0</v>
      </c>
      <c r="AB5258" s="5">
        <v>0</v>
      </c>
      <c r="AC5258" s="5">
        <v>1</v>
      </c>
      <c r="AD5258" s="5">
        <v>0</v>
      </c>
      <c r="AE5258" s="115">
        <v>1520</v>
      </c>
      <c r="AF5258" s="5">
        <v>0</v>
      </c>
    </row>
    <row r="5259" spans="1:32" x14ac:dyDescent="0.25">
      <c r="A5259" s="3">
        <v>0</v>
      </c>
      <c r="B5259">
        <v>0</v>
      </c>
      <c r="C5259" s="119">
        <v>0</v>
      </c>
      <c r="D5259" s="119">
        <v>0</v>
      </c>
      <c r="E5259" s="119">
        <f t="shared" si="317"/>
        <v>0</v>
      </c>
      <c r="F5259" s="119">
        <v>0</v>
      </c>
      <c r="G5259" s="119">
        <v>0</v>
      </c>
      <c r="H5259" s="119">
        <v>0</v>
      </c>
      <c r="I5259" s="119">
        <v>0</v>
      </c>
      <c r="J5259" s="119">
        <v>0</v>
      </c>
      <c r="K5259" s="119">
        <v>0</v>
      </c>
      <c r="L5259" s="119">
        <v>0</v>
      </c>
      <c r="M5259" s="119">
        <f t="shared" si="316"/>
        <v>0</v>
      </c>
      <c r="N5259" s="119">
        <v>0</v>
      </c>
      <c r="O5259" s="119">
        <v>0</v>
      </c>
      <c r="P5259" s="119">
        <v>0</v>
      </c>
      <c r="Q5259" s="119">
        <v>0</v>
      </c>
      <c r="R5259" s="119">
        <f t="shared" si="313"/>
        <v>0</v>
      </c>
      <c r="S5259" s="120">
        <v>0</v>
      </c>
      <c r="T5259" s="120">
        <v>0</v>
      </c>
      <c r="U5259" s="120">
        <v>0</v>
      </c>
      <c r="V5259" s="120">
        <v>0</v>
      </c>
      <c r="W5259" s="120">
        <v>0</v>
      </c>
      <c r="X5259" s="120">
        <v>0</v>
      </c>
      <c r="Y5259" s="120">
        <v>0</v>
      </c>
      <c r="Z5259" s="120">
        <v>0</v>
      </c>
      <c r="AA5259" s="120">
        <v>0</v>
      </c>
      <c r="AB5259" s="120">
        <v>0</v>
      </c>
      <c r="AC5259" s="120">
        <v>0</v>
      </c>
      <c r="AD5259" s="120">
        <v>0</v>
      </c>
      <c r="AE5259" s="121">
        <v>0</v>
      </c>
      <c r="AF5259" s="120">
        <v>0</v>
      </c>
    </row>
  </sheetData>
  <autoFilter ref="A1:AF5259"/>
  <mergeCells count="32">
    <mergeCell ref="A1:A3"/>
    <mergeCell ref="B1:B3"/>
    <mergeCell ref="C1:C3"/>
    <mergeCell ref="E1:E3"/>
    <mergeCell ref="J1:J3"/>
    <mergeCell ref="D1:D3"/>
    <mergeCell ref="F1:F3"/>
    <mergeCell ref="G1:G3"/>
    <mergeCell ref="H1:H3"/>
    <mergeCell ref="I1:I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AE1:AE3"/>
    <mergeCell ref="AF1:AF3"/>
    <mergeCell ref="Z1:Z3"/>
    <mergeCell ref="AA1:AA3"/>
    <mergeCell ref="AB1:AB3"/>
    <mergeCell ref="AC1:AC3"/>
    <mergeCell ref="AD1:A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</dc:creator>
  <cp:lastModifiedBy>Andr</cp:lastModifiedBy>
  <dcterms:created xsi:type="dcterms:W3CDTF">2006-09-16T00:00:00Z</dcterms:created>
  <dcterms:modified xsi:type="dcterms:W3CDTF">2020-08-17T11:04:53Z</dcterms:modified>
</cp:coreProperties>
</file>