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Beeb/Languages/Tak/Release/"/>
    </mc:Choice>
  </mc:AlternateContent>
  <xr:revisionPtr revIDLastSave="0" documentId="13_ncr:1_{6B961104-8B75-EB4E-BF96-5092EF9CCFD0}" xr6:coauthVersionLast="47" xr6:coauthVersionMax="47" xr10:uidLastSave="{00000000-0000-0000-0000-000000000000}"/>
  <bookViews>
    <workbookView xWindow="3080" yWindow="1220" windowWidth="27020" windowHeight="24140" xr2:uid="{C17E3523-D419-9649-A654-CBF24DF94B1F}"/>
  </bookViews>
  <sheets>
    <sheet name="Sizes" sheetId="4" r:id="rId1"/>
    <sheet name="Timings" sheetId="1" r:id="rId2"/>
    <sheet name="Scatter Graph" sheetId="5" r:id="rId3"/>
    <sheet name="HeatMaps" sheetId="2" r:id="rId4"/>
    <sheet name="BCPL ADFSvDF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5" l="1"/>
  <c r="B30" i="5"/>
  <c r="B29" i="5"/>
  <c r="O2" i="2"/>
  <c r="J2" i="2" s="1"/>
  <c r="O3" i="2"/>
  <c r="I3" i="2" s="1"/>
  <c r="O4" i="2"/>
  <c r="H4" i="2" s="1"/>
  <c r="O5" i="2"/>
  <c r="J5" i="2" s="1"/>
  <c r="O6" i="2"/>
  <c r="H6" i="2" s="1"/>
  <c r="O7" i="2"/>
  <c r="K7" i="2" s="1"/>
  <c r="O8" i="2"/>
  <c r="J8" i="2" s="1"/>
  <c r="O9" i="2"/>
  <c r="K9" i="2" s="1"/>
  <c r="O10" i="2"/>
  <c r="O11" i="2"/>
  <c r="K11" i="2" s="1"/>
  <c r="O12" i="2"/>
  <c r="O13" i="2"/>
  <c r="H13" i="2" s="1"/>
  <c r="O14" i="2"/>
  <c r="O15" i="2"/>
  <c r="I15" i="2" s="1"/>
  <c r="O16" i="2"/>
  <c r="O17" i="2"/>
  <c r="O18" i="2"/>
  <c r="J18" i="2" s="1"/>
  <c r="O19" i="2"/>
  <c r="I19" i="2" s="1"/>
  <c r="O20" i="2"/>
  <c r="J20" i="2" s="1"/>
  <c r="H16" i="2"/>
  <c r="K12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C36" i="1"/>
  <c r="B36" i="1"/>
  <c r="C35" i="1"/>
  <c r="B35" i="1"/>
  <c r="E36" i="1"/>
  <c r="D36" i="1"/>
  <c r="E35" i="1"/>
  <c r="D35" i="1"/>
  <c r="C44" i="1"/>
  <c r="B44" i="1"/>
  <c r="C43" i="1"/>
  <c r="B43" i="1"/>
  <c r="C42" i="1"/>
  <c r="B42" i="1"/>
  <c r="C41" i="1"/>
  <c r="B41" i="1"/>
  <c r="C40" i="1"/>
  <c r="B40" i="1"/>
  <c r="C39" i="1"/>
  <c r="B39" i="1"/>
  <c r="E39" i="1" s="1"/>
  <c r="C38" i="1"/>
  <c r="D38" i="1" s="1"/>
  <c r="B38" i="1"/>
  <c r="E38" i="1" s="1"/>
  <c r="C37" i="1"/>
  <c r="B37" i="1"/>
  <c r="C34" i="1"/>
  <c r="B34" i="1"/>
  <c r="C33" i="1"/>
  <c r="B33" i="1"/>
  <c r="C32" i="1"/>
  <c r="B32" i="1"/>
  <c r="E49" i="2"/>
  <c r="F52" i="2"/>
  <c r="E34" i="4"/>
  <c r="E33" i="4"/>
  <c r="E32" i="4"/>
  <c r="E31" i="4"/>
  <c r="E30" i="4"/>
  <c r="E29" i="4"/>
  <c r="E28" i="4"/>
  <c r="E27" i="4"/>
  <c r="E26" i="4"/>
  <c r="E25" i="4"/>
  <c r="B32" i="5"/>
  <c r="B16" i="5"/>
  <c r="B19" i="5"/>
  <c r="E40" i="2"/>
  <c r="E41" i="2"/>
  <c r="E42" i="2"/>
  <c r="E43" i="2"/>
  <c r="F44" i="2"/>
  <c r="F45" i="2"/>
  <c r="D29" i="2"/>
  <c r="E52" i="2"/>
  <c r="B25" i="5"/>
  <c r="B24" i="5"/>
  <c r="B21" i="5"/>
  <c r="B20" i="5"/>
  <c r="B18" i="5"/>
  <c r="B17" i="5"/>
  <c r="D25" i="4"/>
  <c r="D26" i="4"/>
  <c r="D27" i="4"/>
  <c r="D28" i="4"/>
  <c r="D29" i="4"/>
  <c r="D30" i="4"/>
  <c r="D31" i="4"/>
  <c r="D32" i="4"/>
  <c r="D33" i="4"/>
  <c r="D34" i="4"/>
  <c r="E51" i="2"/>
  <c r="E50" i="2"/>
  <c r="E48" i="2"/>
  <c r="E47" i="2"/>
  <c r="E44" i="2"/>
  <c r="E39" i="2"/>
  <c r="E38" i="2"/>
  <c r="E37" i="2"/>
  <c r="E36" i="2"/>
  <c r="E35" i="2"/>
  <c r="E34" i="2"/>
  <c r="F51" i="2"/>
  <c r="F50" i="2"/>
  <c r="F48" i="2"/>
  <c r="F47" i="2"/>
  <c r="F41" i="2"/>
  <c r="F40" i="2"/>
  <c r="F39" i="2"/>
  <c r="F38" i="2"/>
  <c r="F37" i="2"/>
  <c r="F36" i="2"/>
  <c r="F35" i="2"/>
  <c r="N20" i="2"/>
  <c r="N19" i="2"/>
  <c r="N18" i="2"/>
  <c r="N9" i="2"/>
  <c r="N6" i="2"/>
  <c r="N5" i="2"/>
  <c r="M57" i="2"/>
  <c r="I57" i="2" s="1"/>
  <c r="M58" i="2"/>
  <c r="G58" i="2" s="1"/>
  <c r="M59" i="2"/>
  <c r="G59" i="2" s="1"/>
  <c r="M60" i="2"/>
  <c r="I60" i="2" s="1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7" i="2"/>
  <c r="K47" i="2"/>
  <c r="J48" i="2"/>
  <c r="K48" i="2"/>
  <c r="J49" i="2"/>
  <c r="K49" i="2"/>
  <c r="J50" i="2"/>
  <c r="K50" i="2"/>
  <c r="J51" i="2"/>
  <c r="K51" i="2"/>
  <c r="J52" i="2"/>
  <c r="K52" i="2"/>
  <c r="G29" i="2"/>
  <c r="F29" i="2"/>
  <c r="G30" i="2"/>
  <c r="F30" i="2"/>
  <c r="P20" i="2"/>
  <c r="P19" i="2"/>
  <c r="P18" i="2"/>
  <c r="P17" i="2"/>
  <c r="P16" i="2"/>
  <c r="P15" i="2"/>
  <c r="P13" i="2"/>
  <c r="P12" i="2"/>
  <c r="P11" i="2"/>
  <c r="P10" i="2"/>
  <c r="P9" i="2"/>
  <c r="P8" i="2"/>
  <c r="P7" i="2"/>
  <c r="P6" i="2"/>
  <c r="P5" i="2"/>
  <c r="P4" i="2"/>
  <c r="P3" i="2"/>
  <c r="P2" i="2"/>
  <c r="N15" i="2"/>
  <c r="N10" i="2"/>
  <c r="N8" i="2"/>
  <c r="N7" i="2"/>
  <c r="K14" i="1"/>
  <c r="J14" i="1"/>
  <c r="J29" i="2" s="1"/>
  <c r="I14" i="1"/>
  <c r="I29" i="2" s="1"/>
  <c r="H14" i="1"/>
  <c r="E14" i="1"/>
  <c r="E29" i="2" s="1"/>
  <c r="E43" i="1" l="1"/>
  <c r="D39" i="1"/>
  <c r="E40" i="1"/>
  <c r="D6" i="2"/>
  <c r="E33" i="1"/>
  <c r="E32" i="1"/>
  <c r="E34" i="1"/>
  <c r="E37" i="1"/>
  <c r="E41" i="1"/>
  <c r="E42" i="1"/>
  <c r="E44" i="1"/>
  <c r="D32" i="1"/>
  <c r="D40" i="1"/>
  <c r="D33" i="1"/>
  <c r="D41" i="1"/>
  <c r="D34" i="1"/>
  <c r="D42" i="1"/>
  <c r="D37" i="1"/>
  <c r="D44" i="1"/>
  <c r="D43" i="1"/>
  <c r="D20" i="2"/>
  <c r="F49" i="2"/>
  <c r="D5" i="2"/>
  <c r="D7" i="2"/>
  <c r="D8" i="2"/>
  <c r="F34" i="2"/>
  <c r="E45" i="2"/>
  <c r="B23" i="5"/>
  <c r="C24" i="2"/>
  <c r="C27" i="2" s="1"/>
  <c r="F42" i="2"/>
  <c r="F43" i="2"/>
  <c r="D10" i="2"/>
  <c r="E46" i="2"/>
  <c r="B22" i="5"/>
  <c r="F46" i="2"/>
  <c r="D18" i="2"/>
  <c r="D19" i="2"/>
  <c r="D15" i="2"/>
  <c r="N11" i="2"/>
  <c r="F11" i="2" s="1"/>
  <c r="D30" i="2"/>
  <c r="D24" i="2" s="1"/>
  <c r="N16" i="2"/>
  <c r="D16" i="2" s="1"/>
  <c r="N13" i="2"/>
  <c r="D13" i="2" s="1"/>
  <c r="N12" i="2"/>
  <c r="D12" i="2" s="1"/>
  <c r="N17" i="2"/>
  <c r="N4" i="2"/>
  <c r="C4" i="2" s="1"/>
  <c r="N2" i="2"/>
  <c r="D2" i="2" s="1"/>
  <c r="N3" i="2"/>
  <c r="D3" i="2" s="1"/>
  <c r="H29" i="2"/>
  <c r="H18" i="2"/>
  <c r="J7" i="2"/>
  <c r="I5" i="2"/>
  <c r="G57" i="2"/>
  <c r="H57" i="2"/>
  <c r="J46" i="2"/>
  <c r="J53" i="2" s="1"/>
  <c r="G8" i="2"/>
  <c r="K46" i="2"/>
  <c r="K53" i="2" s="1"/>
  <c r="H58" i="2"/>
  <c r="I58" i="2"/>
  <c r="K29" i="2"/>
  <c r="I59" i="2"/>
  <c r="G6" i="2"/>
  <c r="G19" i="2"/>
  <c r="G25" i="2"/>
  <c r="G7" i="2"/>
  <c r="G20" i="2"/>
  <c r="G60" i="2"/>
  <c r="H60" i="2"/>
  <c r="H59" i="2"/>
  <c r="E5" i="2"/>
  <c r="G16" i="2"/>
  <c r="G9" i="2"/>
  <c r="G4" i="2"/>
  <c r="G17" i="2"/>
  <c r="G5" i="2"/>
  <c r="G18" i="2"/>
  <c r="F25" i="2"/>
  <c r="F5" i="2"/>
  <c r="G26" i="2"/>
  <c r="F26" i="2"/>
  <c r="G24" i="2"/>
  <c r="F24" i="2"/>
  <c r="G27" i="2"/>
  <c r="F27" i="2"/>
  <c r="C5" i="2"/>
  <c r="G10" i="2"/>
  <c r="E30" i="2"/>
  <c r="G11" i="2"/>
  <c r="H30" i="2"/>
  <c r="G13" i="2"/>
  <c r="I30" i="2"/>
  <c r="G2" i="2"/>
  <c r="J30" i="2"/>
  <c r="G12" i="2"/>
  <c r="G3" i="2"/>
  <c r="G15" i="2"/>
  <c r="K30" i="2"/>
  <c r="F8" i="2"/>
  <c r="H20" i="2"/>
  <c r="K6" i="2"/>
  <c r="K19" i="2"/>
  <c r="J6" i="2"/>
  <c r="H7" i="2"/>
  <c r="J19" i="2"/>
  <c r="C20" i="2"/>
  <c r="I20" i="2"/>
  <c r="F6" i="2"/>
  <c r="F7" i="2"/>
  <c r="I7" i="2"/>
  <c r="I10" i="2"/>
  <c r="H8" i="2"/>
  <c r="E10" i="2"/>
  <c r="C7" i="2"/>
  <c r="I18" i="2"/>
  <c r="K4" i="2"/>
  <c r="K17" i="2"/>
  <c r="J17" i="2"/>
  <c r="I17" i="2"/>
  <c r="H17" i="2"/>
  <c r="J16" i="2"/>
  <c r="H19" i="2"/>
  <c r="I6" i="2"/>
  <c r="F15" i="2"/>
  <c r="P14" i="2"/>
  <c r="K18" i="2"/>
  <c r="F10" i="2"/>
  <c r="C18" i="2"/>
  <c r="C19" i="2"/>
  <c r="I8" i="2"/>
  <c r="C6" i="2"/>
  <c r="I2" i="2"/>
  <c r="E6" i="2"/>
  <c r="E18" i="2"/>
  <c r="H5" i="2"/>
  <c r="F18" i="2"/>
  <c r="N14" i="2"/>
  <c r="E7" i="2"/>
  <c r="E19" i="2"/>
  <c r="K13" i="2"/>
  <c r="J4" i="2"/>
  <c r="F19" i="2"/>
  <c r="K16" i="2"/>
  <c r="J12" i="2"/>
  <c r="E8" i="2"/>
  <c r="E20" i="2"/>
  <c r="I4" i="2"/>
  <c r="F20" i="2"/>
  <c r="I12" i="2"/>
  <c r="E15" i="2"/>
  <c r="I16" i="2"/>
  <c r="H3" i="2"/>
  <c r="K20" i="2"/>
  <c r="K8" i="2"/>
  <c r="K2" i="2"/>
  <c r="H15" i="2"/>
  <c r="H12" i="2"/>
  <c r="J9" i="2"/>
  <c r="J11" i="2"/>
  <c r="I9" i="2"/>
  <c r="H9" i="2"/>
  <c r="J13" i="2"/>
  <c r="I11" i="2"/>
  <c r="K15" i="2"/>
  <c r="H11" i="2"/>
  <c r="K3" i="2"/>
  <c r="J15" i="2"/>
  <c r="I13" i="2"/>
  <c r="K10" i="2"/>
  <c r="J3" i="2"/>
  <c r="J10" i="2"/>
  <c r="K5" i="2"/>
  <c r="H10" i="2"/>
  <c r="E16" i="2" l="1"/>
  <c r="D17" i="2"/>
  <c r="D25" i="2"/>
  <c r="E53" i="2"/>
  <c r="D4" i="2"/>
  <c r="F17" i="2"/>
  <c r="E4" i="2"/>
  <c r="E2" i="2"/>
  <c r="F3" i="2"/>
  <c r="C2" i="2"/>
  <c r="F4" i="2"/>
  <c r="E3" i="2"/>
  <c r="C3" i="2"/>
  <c r="C11" i="2"/>
  <c r="C12" i="2"/>
  <c r="F9" i="2"/>
  <c r="D9" i="2"/>
  <c r="D27" i="2"/>
  <c r="F2" i="2"/>
  <c r="E12" i="2"/>
  <c r="E11" i="2"/>
  <c r="D26" i="2"/>
  <c r="D11" i="2"/>
  <c r="F16" i="2"/>
  <c r="F12" i="2"/>
  <c r="E13" i="2"/>
  <c r="F13" i="2"/>
  <c r="D14" i="2"/>
  <c r="C13" i="2"/>
  <c r="E17" i="2"/>
  <c r="E9" i="2"/>
  <c r="G61" i="2"/>
  <c r="H61" i="2"/>
  <c r="I61" i="2"/>
  <c r="C26" i="2"/>
  <c r="C25" i="2"/>
  <c r="F53" i="2"/>
  <c r="G14" i="2"/>
  <c r="H25" i="2"/>
  <c r="H27" i="2"/>
  <c r="H24" i="2"/>
  <c r="H26" i="2"/>
  <c r="K26" i="2"/>
  <c r="K25" i="2"/>
  <c r="K27" i="2"/>
  <c r="K24" i="2"/>
  <c r="E25" i="2"/>
  <c r="E27" i="2"/>
  <c r="E24" i="2"/>
  <c r="E26" i="2"/>
  <c r="J26" i="2"/>
  <c r="J25" i="2"/>
  <c r="J27" i="2"/>
  <c r="J24" i="2"/>
  <c r="I25" i="2"/>
  <c r="I27" i="2"/>
  <c r="I24" i="2"/>
  <c r="I26" i="2"/>
  <c r="H14" i="2"/>
  <c r="I14" i="2"/>
  <c r="F14" i="2"/>
  <c r="C14" i="2"/>
  <c r="K14" i="2"/>
  <c r="J14" i="2"/>
  <c r="E14" i="2"/>
  <c r="H2" i="2"/>
  <c r="I62" i="2" l="1"/>
  <c r="H62" i="2"/>
</calcChain>
</file>

<file path=xl/sharedStrings.xml><?xml version="1.0" encoding="utf-8"?>
<sst xmlns="http://schemas.openxmlformats.org/spreadsheetml/2006/main" count="302" uniqueCount="92">
  <si>
    <t>Filename</t>
  </si>
  <si>
    <t>Original</t>
  </si>
  <si>
    <t>Assembler</t>
  </si>
  <si>
    <t>TAKAsm</t>
  </si>
  <si>
    <t>BASIC</t>
  </si>
  <si>
    <t>TAK</t>
  </si>
  <si>
    <t>TAKfp</t>
  </si>
  <si>
    <t>TAKscv</t>
  </si>
  <si>
    <t>TAKstr</t>
  </si>
  <si>
    <t>BCPL</t>
  </si>
  <si>
    <t>Beebug C</t>
  </si>
  <si>
    <t>x</t>
  </si>
  <si>
    <t>COMAL</t>
  </si>
  <si>
    <t>FORTH</t>
  </si>
  <si>
    <t>ISO-Pascal</t>
  </si>
  <si>
    <t>LISP 5</t>
  </si>
  <si>
    <t>LISP patched v4 (tube)</t>
  </si>
  <si>
    <t>LISP patched v4, no tube</t>
  </si>
  <si>
    <t>micro-Prolog</t>
  </si>
  <si>
    <t>TAKacl</t>
  </si>
  <si>
    <t>S-Pascal</t>
  </si>
  <si>
    <t>B.TAK</t>
  </si>
  <si>
    <t>BBC B, OS 1.20
6502 2nd proc.</t>
  </si>
  <si>
    <t>B-Em
BBC B (OS1.20)</t>
  </si>
  <si>
    <t>MAME
BBC B (OS1.20)</t>
  </si>
  <si>
    <t>Master 128 
MOS 3.20B</t>
  </si>
  <si>
    <t>Master 128 
MOS 3.50B</t>
  </si>
  <si>
    <t>Master 128
Mod. OS 1.20</t>
  </si>
  <si>
    <t>MAME M128
MOS 3.20</t>
  </si>
  <si>
    <t>MAME M128
MOS 3.50</t>
  </si>
  <si>
    <t>Language / Variant</t>
  </si>
  <si>
    <t>DFS</t>
  </si>
  <si>
    <t>ADFS</t>
  </si>
  <si>
    <t>MOS 3.20</t>
  </si>
  <si>
    <t>MOS 3.50</t>
  </si>
  <si>
    <t>Original ROM</t>
  </si>
  <si>
    <t>Patched ROM</t>
  </si>
  <si>
    <t>Language</t>
  </si>
  <si>
    <t>File</t>
  </si>
  <si>
    <t>Modern</t>
  </si>
  <si>
    <t>-</t>
  </si>
  <si>
    <t>Small-C</t>
  </si>
  <si>
    <t>LISP</t>
  </si>
  <si>
    <t>F.TAK</t>
  </si>
  <si>
    <t>BBC B</t>
  </si>
  <si>
    <t>Master 128</t>
  </si>
  <si>
    <t>B-Em</t>
  </si>
  <si>
    <t>MAME</t>
  </si>
  <si>
    <t>BBC
StdDev</t>
  </si>
  <si>
    <t>M128
StdDev</t>
  </si>
  <si>
    <t>BBC Baseline</t>
  </si>
  <si>
    <t>M128 Baseline</t>
  </si>
  <si>
    <t>LISP 5 (tube)</t>
  </si>
  <si>
    <t>LISP v5, no tube</t>
  </si>
  <si>
    <t>LISP Baseline</t>
  </si>
  <si>
    <t>LISP StdDev</t>
  </si>
  <si>
    <t>BASIC/FP</t>
  </si>
  <si>
    <t>ISO-Pascal/FP</t>
  </si>
  <si>
    <t>% Change</t>
  </si>
  <si>
    <t>Average</t>
  </si>
  <si>
    <t>LISP Performance (Original/Patched ROMS, with/out Tube)</t>
  </si>
  <si>
    <t>BASC Relative Performance</t>
  </si>
  <si>
    <t>Time (seconds)</t>
  </si>
  <si>
    <t>Code size (bytes)</t>
  </si>
  <si>
    <t>% faster than BASIC III</t>
  </si>
  <si>
    <t>Original Results</t>
  </si>
  <si>
    <t>Modern Results</t>
  </si>
  <si>
    <t>BASIC (fp)</t>
  </si>
  <si>
    <t>ISO-Pascal (fp)</t>
  </si>
  <si>
    <t>Version average</t>
  </si>
  <si>
    <t>Difference</t>
  </si>
  <si>
    <t>Sort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</si>
  <si>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</si>
  <si>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</si>
  <si>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</si>
  <si>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</si>
  <si>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</si>
  <si>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</si>
  <si>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</si>
  <si>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</si>
  <si>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</si>
  <si>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</si>
  <si>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Emulator Relative Performance </t>
  </si>
  <si>
    <t>BASIC/SCV</t>
  </si>
  <si>
    <t>BASIC/STR</t>
  </si>
  <si>
    <t>micro-Prolog/ADDCL</t>
  </si>
  <si>
    <t>LISP 5 (no tube)</t>
  </si>
  <si>
    <t>LISP 4 patched (tube)</t>
  </si>
  <si>
    <t>LISP 4 patched (no tube)</t>
  </si>
  <si>
    <t>Additional Results</t>
  </si>
  <si>
    <t>COMAL (fp)</t>
  </si>
  <si>
    <t>LISP 4 (patched)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</si>
</sst>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E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wrapText="1"/>
    </xf>
    <xf numFmtId="2" fontId="0" fillId="2" borderId="1" xfId="0" applyNumberFormat="1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2" fontId="0" fillId="3" borderId="1" xfId="0" applyNumberFormat="1" applyFill="1" applyBorder="1"/>
    <xf numFmtId="1" fontId="0" fillId="3" borderId="1" xfId="0" applyNumberFormat="1" applyFill="1" applyBorder="1"/>
    <xf numFmtId="1" fontId="0" fillId="3" borderId="1" xfId="0" applyNumberFormat="1" applyFill="1" applyBorder="1" applyAlignment="1">
      <alignment horizontal="right"/>
    </xf>
    <xf numFmtId="0" fontId="1" fillId="5" borderId="1" xfId="0" applyFont="1" applyFill="1" applyBorder="1" applyAlignment="1">
      <alignment horizontal="center" wrapText="1"/>
    </xf>
    <xf numFmtId="2" fontId="0" fillId="5" borderId="1" xfId="0" applyNumberFormat="1" applyFill="1" applyBorder="1"/>
    <xf numFmtId="1" fontId="0" fillId="5" borderId="1" xfId="0" applyNumberFormat="1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horizontal="center" wrapText="1"/>
    </xf>
    <xf numFmtId="2" fontId="0" fillId="4" borderId="1" xfId="0" applyNumberFormat="1" applyFill="1" applyBorder="1"/>
    <xf numFmtId="1" fontId="0" fillId="4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165" fontId="0" fillId="0" borderId="0" xfId="0" applyNumberFormat="1"/>
    <xf numFmtId="164" fontId="0" fillId="3" borderId="1" xfId="0" applyNumberFormat="1" applyFill="1" applyBorder="1"/>
    <xf numFmtId="1" fontId="0" fillId="0" borderId="0" xfId="0" applyNumberFormat="1"/>
    <xf numFmtId="164" fontId="0" fillId="0" borderId="0" xfId="0" applyNumberFormat="1"/>
    <xf numFmtId="1" fontId="2" fillId="3" borderId="1" xfId="0" applyNumberFormat="1" applyFont="1" applyFill="1" applyBorder="1"/>
    <xf numFmtId="164" fontId="2" fillId="3" borderId="1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F28D8D"/>
      <color rgb="FFF8CDCC"/>
      <color rgb="FFA8D5D6"/>
      <color rgb="FF032BE3"/>
      <color rgb="FFFFFED9"/>
      <color rgb="FF00D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Code Size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Sizes!$C$24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Sizes!$A$25:$A$34</c:f>
              <c:strCache>
                <c:ptCount val="10"/>
                <c:pt idx="0">
                  <c:v>Assembler</c:v>
                </c:pt>
                <c:pt idx="1">
                  <c:v>BASIC</c:v>
                </c:pt>
                <c:pt idx="2">
                  <c:v>BASIC/FP</c:v>
                </c:pt>
                <c:pt idx="3">
                  <c:v>BCPL</c:v>
                </c:pt>
                <c:pt idx="4">
                  <c:v>FORTH</c:v>
                </c:pt>
                <c:pt idx="5">
                  <c:v>ISO-Pascal</c:v>
                </c:pt>
                <c:pt idx="6">
                  <c:v>ISO-Pascal/FP</c:v>
                </c:pt>
                <c:pt idx="7">
                  <c:v>LISP</c:v>
                </c:pt>
                <c:pt idx="8">
                  <c:v>micro-Prolog</c:v>
                </c:pt>
                <c:pt idx="9">
                  <c:v>S-Pascal</c:v>
                </c:pt>
              </c:strCache>
            </c:strRef>
          </c:cat>
          <c:val>
            <c:numRef>
              <c:f>Sizes!$C$25:$C$34</c:f>
              <c:numCache>
                <c:formatCode>General</c:formatCode>
                <c:ptCount val="10"/>
                <c:pt idx="0">
                  <c:v>231</c:v>
                </c:pt>
                <c:pt idx="1">
                  <c:v>77</c:v>
                </c:pt>
                <c:pt idx="2">
                  <c:v>63</c:v>
                </c:pt>
                <c:pt idx="3">
                  <c:v>58</c:v>
                </c:pt>
                <c:pt idx="4">
                  <c:v>58</c:v>
                </c:pt>
                <c:pt idx="5">
                  <c:v>71</c:v>
                </c:pt>
                <c:pt idx="6">
                  <c:v>74</c:v>
                </c:pt>
                <c:pt idx="7">
                  <c:v>204</c:v>
                </c:pt>
                <c:pt idx="8">
                  <c:v>174</c:v>
                </c:pt>
                <c:pt idx="9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64-7D43-A2C8-649247BA0C71}"/>
            </c:ext>
          </c:extLst>
        </c:ser>
        <c:ser>
          <c:idx val="0"/>
          <c:order val="1"/>
          <c:tx>
            <c:strRef>
              <c:f>Sizes!$B$24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Sizes!$A$25:$A$34</c:f>
              <c:strCache>
                <c:ptCount val="10"/>
                <c:pt idx="0">
                  <c:v>Assembler</c:v>
                </c:pt>
                <c:pt idx="1">
                  <c:v>BASIC</c:v>
                </c:pt>
                <c:pt idx="2">
                  <c:v>BASIC/FP</c:v>
                </c:pt>
                <c:pt idx="3">
                  <c:v>BCPL</c:v>
                </c:pt>
                <c:pt idx="4">
                  <c:v>FORTH</c:v>
                </c:pt>
                <c:pt idx="5">
                  <c:v>ISO-Pascal</c:v>
                </c:pt>
                <c:pt idx="6">
                  <c:v>ISO-Pascal/FP</c:v>
                </c:pt>
                <c:pt idx="7">
                  <c:v>LISP</c:v>
                </c:pt>
                <c:pt idx="8">
                  <c:v>micro-Prolog</c:v>
                </c:pt>
                <c:pt idx="9">
                  <c:v>S-Pascal</c:v>
                </c:pt>
              </c:strCache>
            </c:strRef>
          </c:cat>
          <c:val>
            <c:numRef>
              <c:f>Sizes!$B$25:$B$34</c:f>
              <c:numCache>
                <c:formatCode>General</c:formatCode>
                <c:ptCount val="10"/>
                <c:pt idx="0">
                  <c:v>215</c:v>
                </c:pt>
                <c:pt idx="1">
                  <c:v>82</c:v>
                </c:pt>
                <c:pt idx="2">
                  <c:v>67</c:v>
                </c:pt>
                <c:pt idx="3">
                  <c:v>60</c:v>
                </c:pt>
                <c:pt idx="4">
                  <c:v>58</c:v>
                </c:pt>
                <c:pt idx="5">
                  <c:v>68</c:v>
                </c:pt>
                <c:pt idx="6">
                  <c:v>80</c:v>
                </c:pt>
                <c:pt idx="7">
                  <c:v>204</c:v>
                </c:pt>
                <c:pt idx="8">
                  <c:v>366</c:v>
                </c:pt>
                <c:pt idx="9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4-7D43-A2C8-649247BA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534255"/>
        <c:axId val="820685535"/>
      </c:barChart>
      <c:catAx>
        <c:axId val="12285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85535"/>
        <c:crosses val="autoZero"/>
        <c:auto val="1"/>
        <c:lblAlgn val="ctr"/>
        <c:lblOffset val="100"/>
        <c:noMultiLvlLbl val="0"/>
      </c:catAx>
      <c:valAx>
        <c:axId val="8206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Timings!$C$31</c:f>
              <c:strCache>
                <c:ptCount val="1"/>
                <c:pt idx="0">
                  <c:v>Modern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Timings!$A$32:$A$44</c:f>
              <c:strCache>
                <c:ptCount val="13"/>
                <c:pt idx="0">
                  <c:v>Assembler</c:v>
                </c:pt>
                <c:pt idx="1">
                  <c:v>BASIC</c:v>
                </c:pt>
                <c:pt idx="2">
                  <c:v>BASIC/FP</c:v>
                </c:pt>
                <c:pt idx="3">
                  <c:v>BASIC/SCV</c:v>
                </c:pt>
                <c:pt idx="4">
                  <c:v>BASIC/STR</c:v>
                </c:pt>
                <c:pt idx="5">
                  <c:v>BCPL</c:v>
                </c:pt>
                <c:pt idx="6">
                  <c:v>FORTH</c:v>
                </c:pt>
                <c:pt idx="7">
                  <c:v>ISO-Pascal</c:v>
                </c:pt>
                <c:pt idx="8">
                  <c:v>ISO-Pascal/FP</c:v>
                </c:pt>
                <c:pt idx="9">
                  <c:v>LISP</c:v>
                </c:pt>
                <c:pt idx="10">
                  <c:v>micro-Prolog</c:v>
                </c:pt>
                <c:pt idx="11">
                  <c:v>micro-Prolog/ADDCL</c:v>
                </c:pt>
                <c:pt idx="12">
                  <c:v>S-Pascal</c:v>
                </c:pt>
              </c:strCache>
            </c:strRef>
          </c:cat>
          <c:val>
            <c:numRef>
              <c:f>Timings!$C$32:$C$44</c:f>
              <c:numCache>
                <c:formatCode>0</c:formatCode>
                <c:ptCount val="13"/>
                <c:pt idx="0" formatCode="0.00">
                  <c:v>2.64</c:v>
                </c:pt>
                <c:pt idx="1">
                  <c:v>184.62</c:v>
                </c:pt>
                <c:pt idx="2">
                  <c:v>247.39</c:v>
                </c:pt>
                <c:pt idx="3">
                  <c:v>2.82</c:v>
                </c:pt>
                <c:pt idx="4">
                  <c:v>294.25</c:v>
                </c:pt>
                <c:pt idx="5">
                  <c:v>41.77</c:v>
                </c:pt>
                <c:pt idx="6" formatCode="0.0">
                  <c:v>20.78</c:v>
                </c:pt>
                <c:pt idx="7">
                  <c:v>69.67</c:v>
                </c:pt>
                <c:pt idx="8">
                  <c:v>91.93</c:v>
                </c:pt>
                <c:pt idx="9">
                  <c:v>327.23</c:v>
                </c:pt>
                <c:pt idx="10">
                  <c:v>358.76</c:v>
                </c:pt>
                <c:pt idx="11" formatCode="0.0">
                  <c:v>21.88</c:v>
                </c:pt>
                <c:pt idx="12" formatCode="0.0">
                  <c:v>18.38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E-1647-A268-7AFBEF2DD438}"/>
            </c:ext>
          </c:extLst>
        </c:ser>
        <c:ser>
          <c:idx val="0"/>
          <c:order val="1"/>
          <c:tx>
            <c:strRef>
              <c:f>Timings!$B$31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Timings!$A$32:$A$44</c:f>
              <c:strCache>
                <c:ptCount val="13"/>
                <c:pt idx="0">
                  <c:v>Assembler</c:v>
                </c:pt>
                <c:pt idx="1">
                  <c:v>BASIC</c:v>
                </c:pt>
                <c:pt idx="2">
                  <c:v>BASIC/FP</c:v>
                </c:pt>
                <c:pt idx="3">
                  <c:v>BASIC/SCV</c:v>
                </c:pt>
                <c:pt idx="4">
                  <c:v>BASIC/STR</c:v>
                </c:pt>
                <c:pt idx="5">
                  <c:v>BCPL</c:v>
                </c:pt>
                <c:pt idx="6">
                  <c:v>FORTH</c:v>
                </c:pt>
                <c:pt idx="7">
                  <c:v>ISO-Pascal</c:v>
                </c:pt>
                <c:pt idx="8">
                  <c:v>ISO-Pascal/FP</c:v>
                </c:pt>
                <c:pt idx="9">
                  <c:v>LISP</c:v>
                </c:pt>
                <c:pt idx="10">
                  <c:v>micro-Prolog</c:v>
                </c:pt>
                <c:pt idx="11">
                  <c:v>micro-Prolog/ADDCL</c:v>
                </c:pt>
                <c:pt idx="12">
                  <c:v>S-Pascal</c:v>
                </c:pt>
              </c:strCache>
            </c:strRef>
          </c:cat>
          <c:val>
            <c:numRef>
              <c:f>Timings!$B$32:$B$44</c:f>
              <c:numCache>
                <c:formatCode>0</c:formatCode>
                <c:ptCount val="13"/>
                <c:pt idx="0" formatCode="0.00">
                  <c:v>2.64</c:v>
                </c:pt>
                <c:pt idx="1">
                  <c:v>185</c:v>
                </c:pt>
                <c:pt idx="2">
                  <c:v>248</c:v>
                </c:pt>
                <c:pt idx="3">
                  <c:v>2.8</c:v>
                </c:pt>
                <c:pt idx="4">
                  <c:v>294</c:v>
                </c:pt>
                <c:pt idx="5">
                  <c:v>42</c:v>
                </c:pt>
                <c:pt idx="6" formatCode="0.0">
                  <c:v>21</c:v>
                </c:pt>
                <c:pt idx="7">
                  <c:v>70</c:v>
                </c:pt>
                <c:pt idx="8">
                  <c:v>79</c:v>
                </c:pt>
                <c:pt idx="9">
                  <c:v>326</c:v>
                </c:pt>
                <c:pt idx="10">
                  <c:v>359</c:v>
                </c:pt>
                <c:pt idx="11" formatCode="0.0">
                  <c:v>22</c:v>
                </c:pt>
                <c:pt idx="12" formatCode="0.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E-1647-A268-7AFBEF2D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534255"/>
        <c:axId val="820685535"/>
      </c:barChart>
      <c:catAx>
        <c:axId val="12285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85535"/>
        <c:crosses val="autoZero"/>
        <c:auto val="1"/>
        <c:lblAlgn val="ctr"/>
        <c:lblOffset val="100"/>
        <c:noMultiLvlLbl val="0"/>
      </c:catAx>
      <c:valAx>
        <c:axId val="820685535"/>
        <c:scaling>
          <c:logBase val="3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Timing vs. Code Sizes Across All Languages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Original</c:v>
          </c:tx>
          <c:spPr>
            <a:ln>
              <a:noFill/>
            </a:ln>
          </c:spPr>
          <c:xVal>
            <c:numRef>
              <c:f>'Scatter Graph'!$B$3:$B$12</c:f>
              <c:numCache>
                <c:formatCode>0.00</c:formatCode>
                <c:ptCount val="10"/>
                <c:pt idx="0">
                  <c:v>2.64</c:v>
                </c:pt>
                <c:pt idx="1">
                  <c:v>185</c:v>
                </c:pt>
                <c:pt idx="2">
                  <c:v>248</c:v>
                </c:pt>
                <c:pt idx="3">
                  <c:v>42</c:v>
                </c:pt>
                <c:pt idx="4">
                  <c:v>21</c:v>
                </c:pt>
                <c:pt idx="5">
                  <c:v>70</c:v>
                </c:pt>
                <c:pt idx="6">
                  <c:v>79</c:v>
                </c:pt>
                <c:pt idx="7">
                  <c:v>326</c:v>
                </c:pt>
                <c:pt idx="8">
                  <c:v>359</c:v>
                </c:pt>
                <c:pt idx="9">
                  <c:v>19</c:v>
                </c:pt>
              </c:numCache>
            </c:numRef>
          </c:xVal>
          <c:yVal>
            <c:numRef>
              <c:f>'Scatter Graph'!$C$3:$C$12</c:f>
              <c:numCache>
                <c:formatCode>General</c:formatCode>
                <c:ptCount val="10"/>
                <c:pt idx="0">
                  <c:v>215</c:v>
                </c:pt>
                <c:pt idx="1">
                  <c:v>82</c:v>
                </c:pt>
                <c:pt idx="2">
                  <c:v>67</c:v>
                </c:pt>
                <c:pt idx="3">
                  <c:v>60</c:v>
                </c:pt>
                <c:pt idx="4">
                  <c:v>58</c:v>
                </c:pt>
                <c:pt idx="5">
                  <c:v>68</c:v>
                </c:pt>
                <c:pt idx="6">
                  <c:v>80</c:v>
                </c:pt>
                <c:pt idx="7">
                  <c:v>204</c:v>
                </c:pt>
                <c:pt idx="8">
                  <c:v>366</c:v>
                </c:pt>
                <c:pt idx="9">
                  <c:v>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BAF-134A-8CC5-956B7D3EBBD7}"/>
            </c:ext>
          </c:extLst>
        </c:ser>
        <c:ser>
          <c:idx val="4"/>
          <c:order val="1"/>
          <c:tx>
            <c:v>Modern</c:v>
          </c:tx>
          <c:spPr>
            <a:ln w="25400">
              <a:noFill/>
            </a:ln>
          </c:spPr>
          <c:xVal>
            <c:numRef>
              <c:f>'Scatter Graph'!$B$16:$B$25</c:f>
              <c:numCache>
                <c:formatCode>0.00</c:formatCode>
                <c:ptCount val="10"/>
                <c:pt idx="0">
                  <c:v>2.64</c:v>
                </c:pt>
                <c:pt idx="1">
                  <c:v>184.62</c:v>
                </c:pt>
                <c:pt idx="2">
                  <c:v>247.39</c:v>
                </c:pt>
                <c:pt idx="3">
                  <c:v>41.77</c:v>
                </c:pt>
                <c:pt idx="4">
                  <c:v>20.78</c:v>
                </c:pt>
                <c:pt idx="5">
                  <c:v>69.67</c:v>
                </c:pt>
                <c:pt idx="6">
                  <c:v>91.93</c:v>
                </c:pt>
                <c:pt idx="7">
                  <c:v>327.23</c:v>
                </c:pt>
                <c:pt idx="8">
                  <c:v>358.76</c:v>
                </c:pt>
                <c:pt idx="9">
                  <c:v>18.38</c:v>
                </c:pt>
              </c:numCache>
            </c:numRef>
          </c:xVal>
          <c:yVal>
            <c:numRef>
              <c:f>'Scatter Graph'!$C$16:$C$25</c:f>
              <c:numCache>
                <c:formatCode>General</c:formatCode>
                <c:ptCount val="10"/>
                <c:pt idx="0">
                  <c:v>231</c:v>
                </c:pt>
                <c:pt idx="1">
                  <c:v>77</c:v>
                </c:pt>
                <c:pt idx="2">
                  <c:v>63</c:v>
                </c:pt>
                <c:pt idx="3">
                  <c:v>58</c:v>
                </c:pt>
                <c:pt idx="4">
                  <c:v>58</c:v>
                </c:pt>
                <c:pt idx="5">
                  <c:v>71</c:v>
                </c:pt>
                <c:pt idx="6">
                  <c:v>74</c:v>
                </c:pt>
                <c:pt idx="7">
                  <c:v>204</c:v>
                </c:pt>
                <c:pt idx="8">
                  <c:v>174</c:v>
                </c:pt>
                <c:pt idx="9">
                  <c:v>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BAF-134A-8CC5-956B7D3EBBD7}"/>
            </c:ext>
          </c:extLst>
        </c:ser>
        <c:ser>
          <c:idx val="5"/>
          <c:order val="2"/>
          <c:tx>
            <c:v>Additional</c:v>
          </c:tx>
          <c:spPr>
            <a:ln w="25400">
              <a:noFill/>
            </a:ln>
          </c:spPr>
          <c:xVal>
            <c:numRef>
              <c:f>'Scatter Graph'!$B$29:$B$32</c:f>
              <c:numCache>
                <c:formatCode>0</c:formatCode>
                <c:ptCount val="4"/>
                <c:pt idx="0">
                  <c:v>66.650000000000006</c:v>
                </c:pt>
                <c:pt idx="1">
                  <c:v>864.58</c:v>
                </c:pt>
                <c:pt idx="2">
                  <c:v>854.7</c:v>
                </c:pt>
                <c:pt idx="3" formatCode="0.00">
                  <c:v>135.63999999999999</c:v>
                </c:pt>
              </c:numCache>
            </c:numRef>
          </c:xVal>
          <c:yVal>
            <c:numRef>
              <c:f>'Scatter Graph'!$C$29:$C$32</c:f>
              <c:numCache>
                <c:formatCode>General</c:formatCode>
                <c:ptCount val="4"/>
                <c:pt idx="0">
                  <c:v>137</c:v>
                </c:pt>
                <c:pt idx="1">
                  <c:v>164</c:v>
                </c:pt>
                <c:pt idx="2">
                  <c:v>143</c:v>
                </c:pt>
                <c:pt idx="3">
                  <c:v>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BAF-134A-8CC5-956B7D3EBBD7}"/>
            </c:ext>
          </c:extLst>
        </c:ser>
        <c:ser>
          <c:idx val="0"/>
          <c:order val="3"/>
          <c:tx>
            <c:v>Original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236853848479177E-2"/>
                  <c:y val="-6.7669271226154196E-2"/>
                </c:manualLayout>
              </c:layout>
              <c:tx>
                <c:rich>
                  <a:bodyPr/>
                  <a:lstStyle/>
                  <a:p>
                    <a:fld id="{4546109F-A457-824F-94A7-0CDF38BC78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BAF-134A-8CC5-956B7D3EBB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86925B-18E4-8A45-9D46-FE3C22F468E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AF-134A-8CC5-956B7D3EBBD7}"/>
                </c:ext>
              </c:extLst>
            </c:dLbl>
            <c:dLbl>
              <c:idx val="2"/>
              <c:layout>
                <c:manualLayout>
                  <c:x val="9.7989031078610598E-3"/>
                  <c:y val="-1.2580324011222735E-3"/>
                </c:manualLayout>
              </c:layout>
              <c:tx>
                <c:rich>
                  <a:bodyPr/>
                  <a:lstStyle/>
                  <a:p>
                    <a:fld id="{2541FB76-C58C-704D-9B16-A0A5C6B756B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BAF-134A-8CC5-956B7D3EBB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F0BC0F3-4D84-8242-B1D1-CADD2C3FAE7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AF-134A-8CC5-956B7D3EBBD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19E4E2-AED7-3540-9C2C-157D9EBB87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AF-134A-8CC5-956B7D3EBBD7}"/>
                </c:ext>
              </c:extLst>
            </c:dLbl>
            <c:dLbl>
              <c:idx val="5"/>
              <c:layout>
                <c:manualLayout>
                  <c:x val="-6.104204753199282E-2"/>
                  <c:y val="3.9610422260435839E-2"/>
                </c:manualLayout>
              </c:layout>
              <c:tx>
                <c:rich>
                  <a:bodyPr/>
                  <a:lstStyle/>
                  <a:p>
                    <a:fld id="{90CEC76A-35B9-8541-B2CD-402D31BF2D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BAF-134A-8CC5-956B7D3EBBD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D31BA45-5DDD-FE49-8441-C101197F10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AF-134A-8CC5-956B7D3EBBD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9D8BA2-5B85-954C-AF66-887C4FD2EF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AF-134A-8CC5-956B7D3EBBD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DC142AF-A899-6543-AFFC-CE4ECA6FDF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AF-134A-8CC5-956B7D3EBBD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A93FB87-D67C-8045-BC95-556099DA8E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BAF-134A-8CC5-956B7D3EB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'Scatter Graph'!$B$3:$B$12</c:f>
              <c:numCache>
                <c:formatCode>0.00</c:formatCode>
                <c:ptCount val="10"/>
                <c:pt idx="0">
                  <c:v>2.64</c:v>
                </c:pt>
                <c:pt idx="1">
                  <c:v>185</c:v>
                </c:pt>
                <c:pt idx="2">
                  <c:v>248</c:v>
                </c:pt>
                <c:pt idx="3">
                  <c:v>42</c:v>
                </c:pt>
                <c:pt idx="4">
                  <c:v>21</c:v>
                </c:pt>
                <c:pt idx="5">
                  <c:v>70</c:v>
                </c:pt>
                <c:pt idx="6">
                  <c:v>79</c:v>
                </c:pt>
                <c:pt idx="7">
                  <c:v>326</c:v>
                </c:pt>
                <c:pt idx="8">
                  <c:v>359</c:v>
                </c:pt>
                <c:pt idx="9">
                  <c:v>19</c:v>
                </c:pt>
              </c:numCache>
            </c:numRef>
          </c:xVal>
          <c:yVal>
            <c:numRef>
              <c:f>'Scatter Graph'!$C$3:$C$12</c:f>
              <c:numCache>
                <c:formatCode>General</c:formatCode>
                <c:ptCount val="10"/>
                <c:pt idx="0">
                  <c:v>215</c:v>
                </c:pt>
                <c:pt idx="1">
                  <c:v>82</c:v>
                </c:pt>
                <c:pt idx="2">
                  <c:v>67</c:v>
                </c:pt>
                <c:pt idx="3">
                  <c:v>60</c:v>
                </c:pt>
                <c:pt idx="4">
                  <c:v>58</c:v>
                </c:pt>
                <c:pt idx="5">
                  <c:v>68</c:v>
                </c:pt>
                <c:pt idx="6">
                  <c:v>80</c:v>
                </c:pt>
                <c:pt idx="7">
                  <c:v>204</c:v>
                </c:pt>
                <c:pt idx="8">
                  <c:v>366</c:v>
                </c:pt>
                <c:pt idx="9">
                  <c:v>424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'Scatter Graph'!$A$3:$A$12</c15:f>
                <c15:dlblRangeCache>
                  <c:ptCount val="10"/>
                  <c:pt idx="0">
                    <c:v>Assembler</c:v>
                  </c:pt>
                  <c:pt idx="1">
                    <c:v>BASIC</c:v>
                  </c:pt>
                  <c:pt idx="2">
                    <c:v>BASIC (fp)</c:v>
                  </c:pt>
                  <c:pt idx="3">
                    <c:v>BCPL</c:v>
                  </c:pt>
                  <c:pt idx="4">
                    <c:v>FORTH</c:v>
                  </c:pt>
                  <c:pt idx="5">
                    <c:v>ISO-Pascal</c:v>
                  </c:pt>
                  <c:pt idx="6">
                    <c:v>ISO-Pascal (fp)</c:v>
                  </c:pt>
                  <c:pt idx="7">
                    <c:v>LISP 5</c:v>
                  </c:pt>
                  <c:pt idx="8">
                    <c:v>micro-Prolog</c:v>
                  </c:pt>
                  <c:pt idx="9">
                    <c:v>S-Pascal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BAF-134A-8CC5-956B7D3EBBD7}"/>
            </c:ext>
          </c:extLst>
        </c:ser>
        <c:ser>
          <c:idx val="1"/>
          <c:order val="4"/>
          <c:tx>
            <c:v>Modern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1.0802469135802583E-2"/>
                  <c:y val="-1.70777988614801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micro-Prolog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BAF-134A-8CC5-956B7D3EB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Graph'!$B$16:$B$25</c:f>
              <c:numCache>
                <c:formatCode>0.00</c:formatCode>
                <c:ptCount val="10"/>
                <c:pt idx="0">
                  <c:v>2.64</c:v>
                </c:pt>
                <c:pt idx="1">
                  <c:v>184.62</c:v>
                </c:pt>
                <c:pt idx="2">
                  <c:v>247.39</c:v>
                </c:pt>
                <c:pt idx="3">
                  <c:v>41.77</c:v>
                </c:pt>
                <c:pt idx="4">
                  <c:v>20.78</c:v>
                </c:pt>
                <c:pt idx="5">
                  <c:v>69.67</c:v>
                </c:pt>
                <c:pt idx="6">
                  <c:v>91.93</c:v>
                </c:pt>
                <c:pt idx="7">
                  <c:v>327.23</c:v>
                </c:pt>
                <c:pt idx="8">
                  <c:v>358.76</c:v>
                </c:pt>
                <c:pt idx="9">
                  <c:v>18.38</c:v>
                </c:pt>
              </c:numCache>
            </c:numRef>
          </c:xVal>
          <c:yVal>
            <c:numRef>
              <c:f>'Scatter Graph'!$C$16:$C$25</c:f>
              <c:numCache>
                <c:formatCode>General</c:formatCode>
                <c:ptCount val="10"/>
                <c:pt idx="0">
                  <c:v>231</c:v>
                </c:pt>
                <c:pt idx="1">
                  <c:v>77</c:v>
                </c:pt>
                <c:pt idx="2">
                  <c:v>63</c:v>
                </c:pt>
                <c:pt idx="3">
                  <c:v>58</c:v>
                </c:pt>
                <c:pt idx="4">
                  <c:v>58</c:v>
                </c:pt>
                <c:pt idx="5">
                  <c:v>71</c:v>
                </c:pt>
                <c:pt idx="6">
                  <c:v>74</c:v>
                </c:pt>
                <c:pt idx="7">
                  <c:v>204</c:v>
                </c:pt>
                <c:pt idx="8">
                  <c:v>174</c:v>
                </c:pt>
                <c:pt idx="9">
                  <c:v>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AF-134A-8CC5-956B7D3EBBD7}"/>
            </c:ext>
          </c:extLst>
        </c:ser>
        <c:ser>
          <c:idx val="2"/>
          <c:order val="5"/>
          <c:tx>
            <c:v>Additional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006AA63-F6D0-6F4C-85F3-1074E3F483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BAF-134A-8CC5-956B7D3EBB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D13864-DF96-3D43-9A56-A305A09EE5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BAF-134A-8CC5-956B7D3EBB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4764DD-24F4-204F-B2A3-03F7355FD3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BAF-134A-8CC5-956B7D3EBBD7}"/>
                </c:ext>
              </c:extLst>
            </c:dLbl>
            <c:dLbl>
              <c:idx val="3"/>
              <c:layout>
                <c:manualLayout>
                  <c:x val="-8.9714566929133974E-2"/>
                  <c:y val="-2.75000373530158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LISP 4 patched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3-0BAF-134A-8CC5-956B7D3EB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'Scatter Graph'!$B$29:$B$32</c:f>
              <c:numCache>
                <c:formatCode>0</c:formatCode>
                <c:ptCount val="4"/>
                <c:pt idx="0">
                  <c:v>66.650000000000006</c:v>
                </c:pt>
                <c:pt idx="1">
                  <c:v>864.58</c:v>
                </c:pt>
                <c:pt idx="2">
                  <c:v>854.7</c:v>
                </c:pt>
                <c:pt idx="3" formatCode="0.00">
                  <c:v>135.63999999999999</c:v>
                </c:pt>
              </c:numCache>
            </c:numRef>
          </c:xVal>
          <c:yVal>
            <c:numRef>
              <c:f>'Scatter Graph'!$C$29:$C$32</c:f>
              <c:numCache>
                <c:formatCode>General</c:formatCode>
                <c:ptCount val="4"/>
                <c:pt idx="0">
                  <c:v>137</c:v>
                </c:pt>
                <c:pt idx="1">
                  <c:v>164</c:v>
                </c:pt>
                <c:pt idx="2">
                  <c:v>143</c:v>
                </c:pt>
                <c:pt idx="3">
                  <c:v>204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'Scatter Graph'!$A$29:$A$32</c15:f>
                <c15:dlblRangeCache>
                  <c:ptCount val="4"/>
                  <c:pt idx="0">
                    <c:v>Beebug C</c:v>
                  </c:pt>
                  <c:pt idx="1">
                    <c:v>COMAL</c:v>
                  </c:pt>
                  <c:pt idx="2">
                    <c:v>COMAL (fp)</c:v>
                  </c:pt>
                  <c:pt idx="3">
                    <c:v>LISP 4 (patched)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0BAF-134A-8CC5-956B7D3E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177631"/>
        <c:axId val="1535166511"/>
      </c:scatterChart>
      <c:valAx>
        <c:axId val="1535177631"/>
        <c:scaling>
          <c:logBase val="3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66511"/>
        <c:crosses val="autoZero"/>
        <c:crossBetween val="midCat"/>
      </c:valAx>
      <c:valAx>
        <c:axId val="15351665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Code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1776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BCPL Compile</a:t>
            </a:r>
            <a:r>
              <a:rPr lang="en-GB" baseline="0"/>
              <a:t>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'BCPL ADFSvDFS'!$A$3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'BCPL ADFSvDFS'!$B$1:$E$2</c:f>
              <c:multiLvlStrCache>
                <c:ptCount val="4"/>
                <c:lvl>
                  <c:pt idx="0">
                    <c:v>MOS 3.20</c:v>
                  </c:pt>
                  <c:pt idx="1">
                    <c:v>MOS 3.50</c:v>
                  </c:pt>
                  <c:pt idx="2">
                    <c:v>MOS 3.20</c:v>
                  </c:pt>
                  <c:pt idx="3">
                    <c:v>MOS 3.50</c:v>
                  </c:pt>
                </c:lvl>
                <c:lvl>
                  <c:pt idx="0">
                    <c:v>Original ROM</c:v>
                  </c:pt>
                  <c:pt idx="2">
                    <c:v>Patched ROM</c:v>
                  </c:pt>
                </c:lvl>
              </c:multiLvlStrCache>
            </c:multiLvlStrRef>
          </c:cat>
          <c:val>
            <c:numRef>
              <c:f>'BCPL ADFSvDFS'!$B$3:$E$3</c:f>
              <c:numCache>
                <c:formatCode>General</c:formatCode>
                <c:ptCount val="4"/>
                <c:pt idx="0">
                  <c:v>105</c:v>
                </c:pt>
                <c:pt idx="1">
                  <c:v>107</c:v>
                </c:pt>
                <c:pt idx="2">
                  <c:v>105</c:v>
                </c:pt>
                <c:pt idx="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4-A143-9D05-E7B387431D3E}"/>
            </c:ext>
          </c:extLst>
        </c:ser>
        <c:ser>
          <c:idx val="1"/>
          <c:order val="1"/>
          <c:tx>
            <c:strRef>
              <c:f>'BCPL ADFSvDFS'!$A$4</c:f>
              <c:strCache>
                <c:ptCount val="1"/>
                <c:pt idx="0">
                  <c:v>ADFS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'BCPL ADFSvDFS'!$B$1:$E$2</c:f>
              <c:multiLvlStrCache>
                <c:ptCount val="4"/>
                <c:lvl>
                  <c:pt idx="0">
                    <c:v>MOS 3.20</c:v>
                  </c:pt>
                  <c:pt idx="1">
                    <c:v>MOS 3.50</c:v>
                  </c:pt>
                  <c:pt idx="2">
                    <c:v>MOS 3.20</c:v>
                  </c:pt>
                  <c:pt idx="3">
                    <c:v>MOS 3.50</c:v>
                  </c:pt>
                </c:lvl>
                <c:lvl>
                  <c:pt idx="0">
                    <c:v>Original ROM</c:v>
                  </c:pt>
                  <c:pt idx="2">
                    <c:v>Patched ROM</c:v>
                  </c:pt>
                </c:lvl>
              </c:multiLvlStrCache>
            </c:multiLvlStrRef>
          </c:cat>
          <c:val>
            <c:numRef>
              <c:f>'BCPL ADFSvDFS'!$B$4:$E$4</c:f>
              <c:numCache>
                <c:formatCode>General</c:formatCode>
                <c:ptCount val="4"/>
                <c:pt idx="0">
                  <c:v>281</c:v>
                </c:pt>
                <c:pt idx="1">
                  <c:v>259</c:v>
                </c:pt>
                <c:pt idx="2">
                  <c:v>90</c:v>
                </c:pt>
                <c:pt idx="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4-A143-9D05-E7B38743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032"/>
        <c:axId val="22751296"/>
      </c:lineChart>
      <c:catAx>
        <c:axId val="190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1296"/>
        <c:crosses val="autoZero"/>
        <c:auto val="1"/>
        <c:lblAlgn val="ctr"/>
        <c:lblOffset val="100"/>
        <c:noMultiLvlLbl val="0"/>
      </c:catAx>
      <c:valAx>
        <c:axId val="227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</xdr:rowOff>
    </xdr:from>
    <xdr:to>
      <xdr:col>13</xdr:col>
      <xdr:colOff>817884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BB6FAE-B04B-DDEC-3071-F02730B55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12701</xdr:colOff>
      <xdr:row>22</xdr:row>
      <xdr:rowOff>0</xdr:rowOff>
    </xdr:from>
    <xdr:to>
      <xdr:col>12</xdr:col>
      <xdr:colOff>328008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346F6-556C-DF46-A658-9007E6C85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</xdr:row>
      <xdr:rowOff>6350</xdr:rowOff>
    </xdr:from>
    <xdr:to>
      <xdr:col>13</xdr:col>
      <xdr:colOff>787400</xdr:colOff>
      <xdr:row>34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42C02-CE05-96D3-474F-7BE710A15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</xdr:row>
      <xdr:rowOff>6350</xdr:rowOff>
    </xdr:from>
    <xdr:to>
      <xdr:col>6</xdr:col>
      <xdr:colOff>457200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3960C-0530-6B75-661D-D8298337D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0D39-B9A2-8D41-9CCD-AAF18CF740CC}">
  <dimension ref="A1:F50"/>
  <sheetViews>
    <sheetView tabSelected="1" view="pageLayout" zoomScaleNormal="100" workbookViewId="0">
      <selection activeCell="F5" sqref="F5"/>
    </sheetView>
  </sheetViews>
  <sheetFormatPr baseColWidth="10" defaultRowHeight="16" x14ac:dyDescent="0.2"/>
  <cols>
    <col min="1" max="1" width="12.33203125" bestFit="1" customWidth="1"/>
    <col min="2" max="2" width="8" bestFit="1" customWidth="1"/>
    <col min="3" max="3" width="7.6640625" bestFit="1" customWidth="1"/>
    <col min="4" max="4" width="8.83203125" bestFit="1" customWidth="1"/>
    <col min="5" max="5" width="9.83203125" bestFit="1" customWidth="1"/>
  </cols>
  <sheetData>
    <row r="1" spans="1:4" x14ac:dyDescent="0.2">
      <c r="A1" s="5" t="s">
        <v>37</v>
      </c>
      <c r="B1" s="5" t="s">
        <v>38</v>
      </c>
      <c r="C1" s="5" t="s">
        <v>1</v>
      </c>
      <c r="D1" s="5" t="s">
        <v>39</v>
      </c>
    </row>
    <row r="2" spans="1:4" x14ac:dyDescent="0.2">
      <c r="A2" t="s">
        <v>2</v>
      </c>
      <c r="B2" t="s">
        <v>3</v>
      </c>
      <c r="C2">
        <v>215</v>
      </c>
      <c r="D2">
        <v>231</v>
      </c>
    </row>
    <row r="3" spans="1:4" x14ac:dyDescent="0.2">
      <c r="A3" t="s">
        <v>4</v>
      </c>
      <c r="B3" t="s">
        <v>7</v>
      </c>
      <c r="C3" s="6" t="s">
        <v>40</v>
      </c>
      <c r="D3">
        <v>167</v>
      </c>
    </row>
    <row r="4" spans="1:4" x14ac:dyDescent="0.2">
      <c r="A4" t="s">
        <v>4</v>
      </c>
      <c r="B4" t="s">
        <v>5</v>
      </c>
      <c r="C4">
        <v>82</v>
      </c>
      <c r="D4">
        <v>77</v>
      </c>
    </row>
    <row r="5" spans="1:4" x14ac:dyDescent="0.2">
      <c r="A5" t="s">
        <v>4</v>
      </c>
      <c r="B5" t="s">
        <v>6</v>
      </c>
      <c r="C5">
        <v>67</v>
      </c>
      <c r="D5">
        <v>63</v>
      </c>
    </row>
    <row r="6" spans="1:4" x14ac:dyDescent="0.2">
      <c r="A6" t="s">
        <v>4</v>
      </c>
      <c r="B6" t="s">
        <v>8</v>
      </c>
      <c r="C6" s="6" t="s">
        <v>40</v>
      </c>
      <c r="D6">
        <v>92</v>
      </c>
    </row>
    <row r="7" spans="1:4" x14ac:dyDescent="0.2">
      <c r="A7" t="s">
        <v>9</v>
      </c>
      <c r="B7" t="s">
        <v>5</v>
      </c>
      <c r="C7">
        <v>60</v>
      </c>
      <c r="D7">
        <v>58</v>
      </c>
    </row>
    <row r="8" spans="1:4" x14ac:dyDescent="0.2">
      <c r="A8" t="s">
        <v>10</v>
      </c>
      <c r="B8" t="s">
        <v>41</v>
      </c>
      <c r="C8">
        <v>116</v>
      </c>
      <c r="D8" s="6" t="s">
        <v>40</v>
      </c>
    </row>
    <row r="9" spans="1:4" x14ac:dyDescent="0.2">
      <c r="A9" t="s">
        <v>10</v>
      </c>
      <c r="B9" t="s">
        <v>5</v>
      </c>
      <c r="C9" s="6" t="s">
        <v>40</v>
      </c>
      <c r="D9">
        <v>137</v>
      </c>
    </row>
    <row r="10" spans="1:4" x14ac:dyDescent="0.2">
      <c r="A10" t="s">
        <v>12</v>
      </c>
      <c r="B10" t="s">
        <v>5</v>
      </c>
      <c r="C10" s="6" t="s">
        <v>40</v>
      </c>
      <c r="D10">
        <v>164</v>
      </c>
    </row>
    <row r="11" spans="1:4" x14ac:dyDescent="0.2">
      <c r="A11" t="s">
        <v>12</v>
      </c>
      <c r="B11" t="s">
        <v>6</v>
      </c>
      <c r="C11" s="6" t="s">
        <v>40</v>
      </c>
      <c r="D11">
        <v>143</v>
      </c>
    </row>
    <row r="12" spans="1:4" x14ac:dyDescent="0.2">
      <c r="A12" t="s">
        <v>13</v>
      </c>
      <c r="B12" t="s">
        <v>43</v>
      </c>
      <c r="C12">
        <v>58</v>
      </c>
      <c r="D12">
        <v>58</v>
      </c>
    </row>
    <row r="13" spans="1:4" x14ac:dyDescent="0.2">
      <c r="A13" t="s">
        <v>14</v>
      </c>
      <c r="B13" t="s">
        <v>5</v>
      </c>
      <c r="C13">
        <v>68</v>
      </c>
      <c r="D13">
        <v>71</v>
      </c>
    </row>
    <row r="14" spans="1:4" x14ac:dyDescent="0.2">
      <c r="A14" t="s">
        <v>14</v>
      </c>
      <c r="B14" t="s">
        <v>6</v>
      </c>
      <c r="C14">
        <v>80</v>
      </c>
      <c r="D14">
        <v>74</v>
      </c>
    </row>
    <row r="15" spans="1:4" x14ac:dyDescent="0.2">
      <c r="A15" t="s">
        <v>42</v>
      </c>
      <c r="B15" t="s">
        <v>5</v>
      </c>
      <c r="C15">
        <v>204</v>
      </c>
      <c r="D15">
        <v>204</v>
      </c>
    </row>
    <row r="16" spans="1:4" x14ac:dyDescent="0.2">
      <c r="A16" t="s">
        <v>18</v>
      </c>
      <c r="B16" t="s">
        <v>5</v>
      </c>
      <c r="C16">
        <v>366</v>
      </c>
      <c r="D16">
        <v>174</v>
      </c>
    </row>
    <row r="17" spans="1:6" x14ac:dyDescent="0.2">
      <c r="A17" t="s">
        <v>18</v>
      </c>
      <c r="B17" t="s">
        <v>19</v>
      </c>
      <c r="C17" s="6" t="s">
        <v>40</v>
      </c>
      <c r="D17">
        <v>203</v>
      </c>
    </row>
    <row r="18" spans="1:6" x14ac:dyDescent="0.2">
      <c r="A18" t="s">
        <v>20</v>
      </c>
      <c r="B18" t="s">
        <v>21</v>
      </c>
      <c r="C18">
        <v>424</v>
      </c>
      <c r="D18">
        <v>424</v>
      </c>
    </row>
    <row r="24" spans="1:6" x14ac:dyDescent="0.2">
      <c r="A24" s="5" t="s">
        <v>37</v>
      </c>
      <c r="B24" s="5" t="s">
        <v>1</v>
      </c>
      <c r="C24" s="5" t="s">
        <v>39</v>
      </c>
      <c r="D24" s="5" t="s">
        <v>58</v>
      </c>
      <c r="E24" s="5" t="s">
        <v>70</v>
      </c>
      <c r="F24" s="5" t="s">
        <v>71</v>
      </c>
    </row>
    <row r="25" spans="1:6" x14ac:dyDescent="0.2">
      <c r="A25" t="s">
        <v>2</v>
      </c>
      <c r="B25">
        <v>215</v>
      </c>
      <c r="C25">
        <v>231</v>
      </c>
      <c r="D25" s="26">
        <f t="shared" ref="D25:D34" si="0">(C25-B25)/B25</f>
        <v>7.441860465116279E-2</v>
      </c>
      <c r="E25">
        <f t="shared" ref="E25:E34" si="1">C25-B25</f>
        <v>16</v>
      </c>
      <c r="F25" t="s">
        <v>72</v>
      </c>
    </row>
    <row r="26" spans="1:6" x14ac:dyDescent="0.2">
      <c r="A26" t="s">
        <v>4</v>
      </c>
      <c r="B26">
        <v>82</v>
      </c>
      <c r="C26">
        <v>77</v>
      </c>
      <c r="D26" s="26">
        <f t="shared" si="0"/>
        <v>-6.097560975609756E-2</v>
      </c>
      <c r="E26">
        <f t="shared" si="1"/>
        <v>-5</v>
      </c>
      <c r="F26" t="s">
        <v>73</v>
      </c>
    </row>
    <row r="27" spans="1:6" x14ac:dyDescent="0.2">
      <c r="A27" t="s">
        <v>56</v>
      </c>
      <c r="B27">
        <v>67</v>
      </c>
      <c r="C27">
        <v>63</v>
      </c>
      <c r="D27" s="26">
        <f t="shared" si="0"/>
        <v>-5.9701492537313432E-2</v>
      </c>
      <c r="E27">
        <f t="shared" si="1"/>
        <v>-4</v>
      </c>
      <c r="F27" t="s">
        <v>74</v>
      </c>
    </row>
    <row r="28" spans="1:6" x14ac:dyDescent="0.2">
      <c r="A28" t="s">
        <v>9</v>
      </c>
      <c r="B28">
        <v>60</v>
      </c>
      <c r="C28">
        <v>58</v>
      </c>
      <c r="D28" s="26">
        <f t="shared" si="0"/>
        <v>-3.3333333333333333E-2</v>
      </c>
      <c r="E28">
        <f t="shared" si="1"/>
        <v>-2</v>
      </c>
      <c r="F28" t="s">
        <v>75</v>
      </c>
    </row>
    <row r="29" spans="1:6" x14ac:dyDescent="0.2">
      <c r="A29" t="s">
        <v>13</v>
      </c>
      <c r="B29">
        <v>58</v>
      </c>
      <c r="C29">
        <v>58</v>
      </c>
      <c r="D29" s="26">
        <f t="shared" si="0"/>
        <v>0</v>
      </c>
      <c r="E29">
        <f t="shared" si="1"/>
        <v>0</v>
      </c>
      <c r="F29" t="s">
        <v>76</v>
      </c>
    </row>
    <row r="30" spans="1:6" x14ac:dyDescent="0.2">
      <c r="A30" t="s">
        <v>14</v>
      </c>
      <c r="B30">
        <v>68</v>
      </c>
      <c r="C30">
        <v>71</v>
      </c>
      <c r="D30" s="26">
        <f t="shared" si="0"/>
        <v>4.4117647058823532E-2</v>
      </c>
      <c r="E30">
        <f t="shared" si="1"/>
        <v>3</v>
      </c>
      <c r="F30" t="s">
        <v>77</v>
      </c>
    </row>
    <row r="31" spans="1:6" x14ac:dyDescent="0.2">
      <c r="A31" t="s">
        <v>57</v>
      </c>
      <c r="B31">
        <v>80</v>
      </c>
      <c r="C31">
        <v>74</v>
      </c>
      <c r="D31" s="26">
        <f t="shared" si="0"/>
        <v>-7.4999999999999997E-2</v>
      </c>
      <c r="E31">
        <f t="shared" si="1"/>
        <v>-6</v>
      </c>
      <c r="F31" t="s">
        <v>78</v>
      </c>
    </row>
    <row r="32" spans="1:6" x14ac:dyDescent="0.2">
      <c r="A32" t="s">
        <v>42</v>
      </c>
      <c r="B32">
        <v>204</v>
      </c>
      <c r="C32">
        <v>204</v>
      </c>
      <c r="D32" s="26">
        <f t="shared" si="0"/>
        <v>0</v>
      </c>
      <c r="E32">
        <f t="shared" si="1"/>
        <v>0</v>
      </c>
      <c r="F32" t="s">
        <v>79</v>
      </c>
    </row>
    <row r="33" spans="1:6" x14ac:dyDescent="0.2">
      <c r="A33" t="s">
        <v>18</v>
      </c>
      <c r="B33">
        <v>366</v>
      </c>
      <c r="C33">
        <v>174</v>
      </c>
      <c r="D33" s="26">
        <f t="shared" si="0"/>
        <v>-0.52459016393442626</v>
      </c>
      <c r="E33">
        <f t="shared" si="1"/>
        <v>-192</v>
      </c>
      <c r="F33" t="s">
        <v>80</v>
      </c>
    </row>
    <row r="34" spans="1:6" x14ac:dyDescent="0.2">
      <c r="A34" t="s">
        <v>20</v>
      </c>
      <c r="B34">
        <v>424</v>
      </c>
      <c r="C34">
        <v>424</v>
      </c>
      <c r="D34" s="26">
        <f t="shared" si="0"/>
        <v>0</v>
      </c>
      <c r="E34">
        <f t="shared" si="1"/>
        <v>0</v>
      </c>
      <c r="F34" t="s">
        <v>81</v>
      </c>
    </row>
    <row r="40" spans="1:6" x14ac:dyDescent="0.2">
      <c r="A40" s="5"/>
      <c r="B40" s="5"/>
      <c r="C40" s="5"/>
    </row>
    <row r="41" spans="1:6" x14ac:dyDescent="0.2">
      <c r="B41" s="1"/>
    </row>
    <row r="42" spans="1:6" x14ac:dyDescent="0.2">
      <c r="B42" s="1"/>
    </row>
    <row r="43" spans="1:6" x14ac:dyDescent="0.2">
      <c r="B43" s="1"/>
    </row>
    <row r="44" spans="1:6" x14ac:dyDescent="0.2">
      <c r="B44" s="1"/>
    </row>
    <row r="45" spans="1:6" x14ac:dyDescent="0.2">
      <c r="B45" s="1"/>
    </row>
    <row r="46" spans="1:6" x14ac:dyDescent="0.2">
      <c r="B46" s="1"/>
    </row>
    <row r="47" spans="1:6" x14ac:dyDescent="0.2">
      <c r="B47" s="1"/>
    </row>
    <row r="48" spans="1:6" x14ac:dyDescent="0.2">
      <c r="B48" s="1"/>
    </row>
    <row r="49" spans="2:2" x14ac:dyDescent="0.2">
      <c r="B49" s="1"/>
    </row>
    <row r="50" spans="2:2" x14ac:dyDescent="0.2">
      <c r="B50" s="1"/>
    </row>
  </sheetData>
  <pageMargins left="0.7" right="0.7" top="0.75" bottom="0.75" header="0.3" footer="0.3"/>
  <pageSetup paperSize="8" orientation="landscape" horizontalDpi="0" verticalDpi="0"/>
  <headerFooter>
    <oddHeader>&amp;C&amp;"Calibri Bold,Bold"&amp;K000000&amp;A Sheet</oddHeader>
    <oddFooter>&amp;L&amp;"Calibri,Regular"&amp;K000000&amp;F&amp;R&amp;"Calibri,Regular"&amp;K000000&amp;P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13A6-494D-2142-BFC3-4173BE0AAAA1}">
  <dimension ref="A1:K44"/>
  <sheetViews>
    <sheetView view="pageLayout" zoomScaleNormal="100" zoomScaleSheetLayoutView="100" workbookViewId="0">
      <selection activeCell="F5" sqref="F5"/>
    </sheetView>
  </sheetViews>
  <sheetFormatPr baseColWidth="10" defaultRowHeight="16" x14ac:dyDescent="0.2"/>
  <cols>
    <col min="1" max="1" width="22.1640625" bestFit="1" customWidth="1"/>
    <col min="2" max="2" width="8.83203125" bestFit="1" customWidth="1"/>
    <col min="3" max="3" width="7.6640625" bestFit="1" customWidth="1"/>
    <col min="4" max="4" width="13.5" bestFit="1" customWidth="1"/>
    <col min="5" max="6" width="13.83203125" bestFit="1" customWidth="1"/>
    <col min="7" max="7" width="12.1640625" bestFit="1" customWidth="1"/>
    <col min="8" max="9" width="10.5" bestFit="1" customWidth="1"/>
    <col min="10" max="11" width="11.83203125" bestFit="1" customWidth="1"/>
  </cols>
  <sheetData>
    <row r="1" spans="1:11" s="2" customFormat="1" ht="34" x14ac:dyDescent="0.2">
      <c r="A1" s="2" t="s">
        <v>30</v>
      </c>
      <c r="B1" s="2" t="s">
        <v>0</v>
      </c>
      <c r="C1" s="11" t="s">
        <v>1</v>
      </c>
      <c r="D1" s="12" t="s">
        <v>22</v>
      </c>
      <c r="E1" s="21" t="s">
        <v>23</v>
      </c>
      <c r="F1" s="16" t="s">
        <v>24</v>
      </c>
      <c r="G1" s="7" t="s">
        <v>27</v>
      </c>
      <c r="H1" s="7" t="s">
        <v>25</v>
      </c>
      <c r="I1" s="7" t="s">
        <v>26</v>
      </c>
      <c r="J1" s="16" t="s">
        <v>28</v>
      </c>
      <c r="K1" s="16" t="s">
        <v>29</v>
      </c>
    </row>
    <row r="2" spans="1:11" x14ac:dyDescent="0.2">
      <c r="A2" t="s">
        <v>2</v>
      </c>
      <c r="B2" t="s">
        <v>3</v>
      </c>
      <c r="C2" s="13">
        <v>2.64</v>
      </c>
      <c r="D2" s="13">
        <v>2.64</v>
      </c>
      <c r="E2" s="22">
        <v>2.65</v>
      </c>
      <c r="F2" s="17">
        <v>2.52</v>
      </c>
      <c r="G2" s="8">
        <v>1.92</v>
      </c>
      <c r="H2" s="8">
        <v>1.92</v>
      </c>
      <c r="I2" s="8">
        <v>1.92</v>
      </c>
      <c r="J2" s="17">
        <v>1.9</v>
      </c>
      <c r="K2" s="17">
        <v>1.89</v>
      </c>
    </row>
    <row r="3" spans="1:11" x14ac:dyDescent="0.2">
      <c r="A3" t="s">
        <v>4</v>
      </c>
      <c r="B3" t="s">
        <v>5</v>
      </c>
      <c r="C3" s="14">
        <v>185</v>
      </c>
      <c r="D3" s="14">
        <v>184.62</v>
      </c>
      <c r="E3" s="23">
        <v>184.78</v>
      </c>
      <c r="F3" s="18">
        <v>176.4</v>
      </c>
      <c r="G3" s="9">
        <v>134.33000000000001</v>
      </c>
      <c r="H3" s="9">
        <v>131.51</v>
      </c>
      <c r="I3" s="9">
        <v>130.91999999999999</v>
      </c>
      <c r="J3" s="18">
        <v>129.51</v>
      </c>
      <c r="K3" s="18">
        <v>128.94</v>
      </c>
    </row>
    <row r="4" spans="1:11" x14ac:dyDescent="0.2">
      <c r="A4" t="s">
        <v>4</v>
      </c>
      <c r="B4" t="s">
        <v>6</v>
      </c>
      <c r="C4" s="14">
        <v>248</v>
      </c>
      <c r="D4" s="14">
        <v>247.39</v>
      </c>
      <c r="E4" s="23">
        <v>247.38</v>
      </c>
      <c r="F4" s="18">
        <v>236.41</v>
      </c>
      <c r="G4" s="9">
        <v>180.03</v>
      </c>
      <c r="H4" s="9">
        <v>166.52</v>
      </c>
      <c r="I4" s="9">
        <v>164.41</v>
      </c>
      <c r="J4" s="18">
        <v>163.98</v>
      </c>
      <c r="K4" s="18">
        <v>161.93</v>
      </c>
    </row>
    <row r="5" spans="1:11" x14ac:dyDescent="0.2">
      <c r="A5" t="s">
        <v>4</v>
      </c>
      <c r="B5" t="s">
        <v>7</v>
      </c>
      <c r="C5" s="13">
        <v>2.8</v>
      </c>
      <c r="D5" s="13">
        <v>2.82</v>
      </c>
      <c r="E5" s="22">
        <v>2.81</v>
      </c>
      <c r="F5" s="17">
        <v>2.69</v>
      </c>
      <c r="G5" s="8">
        <v>2.0499999999999998</v>
      </c>
      <c r="H5" s="8">
        <v>2</v>
      </c>
      <c r="I5" s="8">
        <v>1.99</v>
      </c>
      <c r="J5" s="17">
        <v>1.98</v>
      </c>
      <c r="K5" s="17">
        <v>1.96</v>
      </c>
    </row>
    <row r="6" spans="1:11" x14ac:dyDescent="0.2">
      <c r="A6" t="s">
        <v>4</v>
      </c>
      <c r="B6" t="s">
        <v>8</v>
      </c>
      <c r="C6" s="14">
        <v>294</v>
      </c>
      <c r="D6" s="14">
        <v>294.25</v>
      </c>
      <c r="E6" s="23">
        <v>294.69</v>
      </c>
      <c r="F6" s="18">
        <v>281.92</v>
      </c>
      <c r="G6" s="9">
        <v>214.67</v>
      </c>
      <c r="H6" s="9">
        <v>206.51</v>
      </c>
      <c r="I6" s="9">
        <v>205.61</v>
      </c>
      <c r="J6" s="18">
        <v>203.37</v>
      </c>
      <c r="K6" s="18">
        <v>202.51</v>
      </c>
    </row>
    <row r="7" spans="1:11" x14ac:dyDescent="0.2">
      <c r="A7" t="s">
        <v>9</v>
      </c>
      <c r="B7" t="s">
        <v>5</v>
      </c>
      <c r="C7" s="14">
        <v>42</v>
      </c>
      <c r="D7" s="14">
        <v>41.77</v>
      </c>
      <c r="E7" s="23">
        <v>40.840000000000003</v>
      </c>
      <c r="F7" s="18">
        <v>39.74</v>
      </c>
      <c r="G7" s="9">
        <v>30.27</v>
      </c>
      <c r="H7" s="9">
        <v>30.27</v>
      </c>
      <c r="I7" s="9">
        <v>30.26</v>
      </c>
      <c r="J7" s="18">
        <v>29.81</v>
      </c>
      <c r="K7" s="18">
        <v>29.81</v>
      </c>
    </row>
    <row r="8" spans="1:11" x14ac:dyDescent="0.2">
      <c r="A8" t="s">
        <v>10</v>
      </c>
      <c r="B8" t="s">
        <v>5</v>
      </c>
      <c r="C8" s="15" t="s">
        <v>11</v>
      </c>
      <c r="D8" s="14">
        <v>66.650000000000006</v>
      </c>
      <c r="E8" s="23">
        <v>66.3</v>
      </c>
      <c r="F8" s="18">
        <v>63.62</v>
      </c>
      <c r="G8" s="9">
        <v>48.45</v>
      </c>
      <c r="H8" s="9">
        <v>48.45</v>
      </c>
      <c r="I8" s="9">
        <v>48.45</v>
      </c>
      <c r="J8" s="18">
        <v>47.71</v>
      </c>
      <c r="K8" s="18">
        <v>47.71</v>
      </c>
    </row>
    <row r="9" spans="1:11" x14ac:dyDescent="0.2">
      <c r="A9" t="s">
        <v>12</v>
      </c>
      <c r="B9" t="s">
        <v>5</v>
      </c>
      <c r="C9" s="15" t="s">
        <v>11</v>
      </c>
      <c r="D9" s="14">
        <v>864.58</v>
      </c>
      <c r="E9" s="23">
        <v>867.97</v>
      </c>
      <c r="F9" s="18">
        <v>829.08</v>
      </c>
      <c r="G9" s="9">
        <v>631.34</v>
      </c>
      <c r="H9" s="9">
        <v>631.34</v>
      </c>
      <c r="I9" s="9">
        <v>631.34</v>
      </c>
      <c r="J9" s="18">
        <v>621.79999999999995</v>
      </c>
      <c r="K9" s="18">
        <v>621.79999999999995</v>
      </c>
    </row>
    <row r="10" spans="1:11" x14ac:dyDescent="0.2">
      <c r="A10" t="s">
        <v>12</v>
      </c>
      <c r="B10" t="s">
        <v>6</v>
      </c>
      <c r="C10" s="15" t="s">
        <v>11</v>
      </c>
      <c r="D10" s="14">
        <v>854.7</v>
      </c>
      <c r="E10" s="23">
        <v>857.9</v>
      </c>
      <c r="F10" s="18">
        <v>819.42</v>
      </c>
      <c r="G10" s="9">
        <v>623.99</v>
      </c>
      <c r="H10" s="9">
        <v>623.98</v>
      </c>
      <c r="I10" s="9">
        <v>623.98</v>
      </c>
      <c r="J10" s="18">
        <v>614.55999999999995</v>
      </c>
      <c r="K10" s="18">
        <v>614.55999999999995</v>
      </c>
    </row>
    <row r="11" spans="1:11" x14ac:dyDescent="0.2">
      <c r="A11" t="s">
        <v>13</v>
      </c>
      <c r="B11" t="s">
        <v>43</v>
      </c>
      <c r="C11" s="14">
        <v>21</v>
      </c>
      <c r="D11" s="27">
        <v>20.78</v>
      </c>
      <c r="E11" s="24">
        <v>20.64</v>
      </c>
      <c r="F11" s="19">
        <v>19.91</v>
      </c>
      <c r="G11" s="10">
        <v>15.16</v>
      </c>
      <c r="H11" s="10">
        <v>15.16</v>
      </c>
      <c r="I11" s="10">
        <v>15.16</v>
      </c>
      <c r="J11" s="19">
        <v>14.93</v>
      </c>
      <c r="K11" s="19">
        <v>14.94</v>
      </c>
    </row>
    <row r="12" spans="1:11" x14ac:dyDescent="0.2">
      <c r="A12" t="s">
        <v>14</v>
      </c>
      <c r="B12" t="s">
        <v>5</v>
      </c>
      <c r="C12" s="14">
        <v>70</v>
      </c>
      <c r="D12" s="14">
        <v>69.67</v>
      </c>
      <c r="E12" s="23">
        <v>69.52</v>
      </c>
      <c r="F12" s="18">
        <v>66.59</v>
      </c>
      <c r="G12" s="9">
        <v>50.71</v>
      </c>
      <c r="H12" s="9">
        <v>50.71</v>
      </c>
      <c r="I12" s="9">
        <v>50.71</v>
      </c>
      <c r="J12" s="18">
        <v>49.94</v>
      </c>
      <c r="K12" s="18">
        <v>49.94</v>
      </c>
    </row>
    <row r="13" spans="1:11" x14ac:dyDescent="0.2">
      <c r="A13" t="s">
        <v>14</v>
      </c>
      <c r="B13" t="s">
        <v>6</v>
      </c>
      <c r="C13" s="14">
        <v>79</v>
      </c>
      <c r="D13" s="14">
        <v>91.93</v>
      </c>
      <c r="E13" s="23">
        <v>91.63</v>
      </c>
      <c r="F13" s="18">
        <v>87.67</v>
      </c>
      <c r="G13" s="9">
        <v>66.77</v>
      </c>
      <c r="H13" s="9">
        <v>66.760000000000005</v>
      </c>
      <c r="I13" s="9">
        <v>66.77</v>
      </c>
      <c r="J13" s="18">
        <v>65.760000000000005</v>
      </c>
      <c r="K13" s="18">
        <v>65.760000000000005</v>
      </c>
    </row>
    <row r="14" spans="1:11" x14ac:dyDescent="0.2">
      <c r="A14" t="s">
        <v>15</v>
      </c>
      <c r="B14" t="s">
        <v>5</v>
      </c>
      <c r="C14" s="14">
        <v>326</v>
      </c>
      <c r="D14" s="30">
        <v>327.23</v>
      </c>
      <c r="E14" s="23">
        <f>(-31085+65536)/100</f>
        <v>344.51</v>
      </c>
      <c r="F14" s="18">
        <v>321.27</v>
      </c>
      <c r="G14" s="9">
        <v>302.58999999999997</v>
      </c>
      <c r="H14" s="9">
        <f>(-32322+65536)/100</f>
        <v>332.14</v>
      </c>
      <c r="I14" s="9">
        <f>(-29933+65536)/100</f>
        <v>356.03</v>
      </c>
      <c r="J14" s="18">
        <f>(-32480+65536)/100</f>
        <v>330.56</v>
      </c>
      <c r="K14" s="18">
        <f>(-30091+65536)/100</f>
        <v>354.45</v>
      </c>
    </row>
    <row r="15" spans="1:11" x14ac:dyDescent="0.2">
      <c r="A15" t="s">
        <v>86</v>
      </c>
      <c r="B15" t="s">
        <v>5</v>
      </c>
      <c r="C15" s="15" t="s">
        <v>11</v>
      </c>
      <c r="D15" s="30">
        <v>271.97000000000003</v>
      </c>
      <c r="E15" s="23">
        <v>271.33999999999997</v>
      </c>
      <c r="F15" s="18">
        <v>271.5</v>
      </c>
      <c r="G15" s="9">
        <v>272.16000000000003</v>
      </c>
      <c r="H15" s="9">
        <v>270.24</v>
      </c>
      <c r="I15" s="9">
        <v>294</v>
      </c>
      <c r="J15" s="18">
        <v>270.66000000000003</v>
      </c>
      <c r="K15" s="18">
        <v>294.49</v>
      </c>
    </row>
    <row r="16" spans="1:11" x14ac:dyDescent="0.2">
      <c r="A16" t="s">
        <v>87</v>
      </c>
      <c r="B16" t="s">
        <v>5</v>
      </c>
      <c r="C16" s="15" t="s">
        <v>11</v>
      </c>
      <c r="D16" s="30">
        <v>135.63999999999999</v>
      </c>
      <c r="E16" s="23">
        <v>135.71</v>
      </c>
      <c r="F16" s="18">
        <v>129.97999999999999</v>
      </c>
      <c r="G16" s="9">
        <v>98.97</v>
      </c>
      <c r="H16" s="9">
        <v>98.97</v>
      </c>
      <c r="I16" s="9">
        <v>98.97</v>
      </c>
      <c r="J16" s="18">
        <v>97.48</v>
      </c>
      <c r="K16" s="18">
        <v>97.48</v>
      </c>
    </row>
    <row r="17" spans="1:11" x14ac:dyDescent="0.2">
      <c r="A17" t="s">
        <v>88</v>
      </c>
      <c r="B17" t="s">
        <v>5</v>
      </c>
      <c r="C17" s="15" t="s">
        <v>11</v>
      </c>
      <c r="D17" s="30">
        <v>205.21</v>
      </c>
      <c r="E17" s="23">
        <v>204.52</v>
      </c>
      <c r="F17" s="18">
        <v>204.64</v>
      </c>
      <c r="G17" s="9">
        <v>204.52</v>
      </c>
      <c r="H17" s="9">
        <v>203.35</v>
      </c>
      <c r="I17" s="9">
        <v>204.06</v>
      </c>
      <c r="J17" s="18">
        <v>203.68</v>
      </c>
      <c r="K17" s="18">
        <v>204.37</v>
      </c>
    </row>
    <row r="18" spans="1:11" x14ac:dyDescent="0.2">
      <c r="A18" t="s">
        <v>18</v>
      </c>
      <c r="B18" t="s">
        <v>5</v>
      </c>
      <c r="C18" s="14">
        <v>359</v>
      </c>
      <c r="D18" s="30">
        <v>358.76</v>
      </c>
      <c r="E18" s="23">
        <v>358.29</v>
      </c>
      <c r="F18" s="18">
        <v>341.93</v>
      </c>
      <c r="G18" s="9">
        <v>260.39</v>
      </c>
      <c r="H18" s="9">
        <v>260.37</v>
      </c>
      <c r="I18" s="9">
        <v>260.3</v>
      </c>
      <c r="J18" s="18">
        <v>256.44</v>
      </c>
      <c r="K18" s="18">
        <v>256.44</v>
      </c>
    </row>
    <row r="19" spans="1:11" x14ac:dyDescent="0.2">
      <c r="A19" t="s">
        <v>18</v>
      </c>
      <c r="B19" t="s">
        <v>19</v>
      </c>
      <c r="C19" s="14">
        <v>22</v>
      </c>
      <c r="D19" s="31">
        <v>21.88</v>
      </c>
      <c r="E19" s="24">
        <v>21.88</v>
      </c>
      <c r="F19" s="19">
        <v>20.85</v>
      </c>
      <c r="G19" s="10">
        <v>15.99</v>
      </c>
      <c r="H19" s="10">
        <v>15.9</v>
      </c>
      <c r="I19" s="10">
        <v>15.88</v>
      </c>
      <c r="J19" s="19">
        <v>15.64</v>
      </c>
      <c r="K19" s="19">
        <v>15.64</v>
      </c>
    </row>
    <row r="20" spans="1:11" x14ac:dyDescent="0.2">
      <c r="A20" t="s">
        <v>20</v>
      </c>
      <c r="B20" t="s">
        <v>21</v>
      </c>
      <c r="C20" s="14">
        <v>19</v>
      </c>
      <c r="D20" s="31">
        <v>18.38</v>
      </c>
      <c r="E20" s="24">
        <v>18.34</v>
      </c>
      <c r="F20" s="19">
        <v>17.52</v>
      </c>
      <c r="G20" s="10">
        <v>13.36</v>
      </c>
      <c r="H20" s="10">
        <v>13.36</v>
      </c>
      <c r="I20" s="10">
        <v>13.35</v>
      </c>
      <c r="J20" s="19">
        <v>13.16</v>
      </c>
      <c r="K20" s="19">
        <v>13.15</v>
      </c>
    </row>
    <row r="21" spans="1:11" x14ac:dyDescent="0.2">
      <c r="D21" s="5"/>
    </row>
    <row r="25" spans="1:11" x14ac:dyDescent="0.2">
      <c r="A25" s="14" t="s">
        <v>44</v>
      </c>
    </row>
    <row r="26" spans="1:11" x14ac:dyDescent="0.2">
      <c r="A26" s="10" t="s">
        <v>45</v>
      </c>
    </row>
    <row r="27" spans="1:11" x14ac:dyDescent="0.2">
      <c r="A27" s="25" t="s">
        <v>46</v>
      </c>
    </row>
    <row r="28" spans="1:11" x14ac:dyDescent="0.2">
      <c r="A28" s="20" t="s">
        <v>47</v>
      </c>
    </row>
    <row r="31" spans="1:11" x14ac:dyDescent="0.2">
      <c r="A31" s="5" t="s">
        <v>37</v>
      </c>
      <c r="B31" s="5" t="s">
        <v>1</v>
      </c>
      <c r="C31" s="5" t="s">
        <v>39</v>
      </c>
      <c r="D31" s="5" t="s">
        <v>58</v>
      </c>
      <c r="E31" s="5" t="s">
        <v>70</v>
      </c>
    </row>
    <row r="32" spans="1:11" x14ac:dyDescent="0.2">
      <c r="A32" t="s">
        <v>2</v>
      </c>
      <c r="B32" s="1">
        <f t="shared" ref="B32:C37" si="0">C2</f>
        <v>2.64</v>
      </c>
      <c r="C32" s="1">
        <f t="shared" si="0"/>
        <v>2.64</v>
      </c>
      <c r="D32" s="26">
        <f t="shared" ref="D32:D44" si="1">(C32-B32)/B32</f>
        <v>0</v>
      </c>
      <c r="E32">
        <f t="shared" ref="E32:E44" si="2">C32-B32</f>
        <v>0</v>
      </c>
    </row>
    <row r="33" spans="1:6" x14ac:dyDescent="0.2">
      <c r="A33" t="s">
        <v>4</v>
      </c>
      <c r="B33" s="28">
        <f t="shared" si="0"/>
        <v>185</v>
      </c>
      <c r="C33" s="28">
        <f t="shared" si="0"/>
        <v>184.62</v>
      </c>
      <c r="D33" s="26">
        <f t="shared" si="1"/>
        <v>-2.0540540540540295E-3</v>
      </c>
      <c r="E33">
        <f t="shared" si="2"/>
        <v>-0.37999999999999545</v>
      </c>
      <c r="F33" s="5"/>
    </row>
    <row r="34" spans="1:6" x14ac:dyDescent="0.2">
      <c r="A34" t="s">
        <v>56</v>
      </c>
      <c r="B34" s="28">
        <f t="shared" si="0"/>
        <v>248</v>
      </c>
      <c r="C34" s="28">
        <f t="shared" si="0"/>
        <v>247.39</v>
      </c>
      <c r="D34" s="26">
        <f t="shared" si="1"/>
        <v>-2.4596774193548936E-3</v>
      </c>
      <c r="E34">
        <f t="shared" si="2"/>
        <v>-0.61000000000001364</v>
      </c>
    </row>
    <row r="35" spans="1:6" x14ac:dyDescent="0.2">
      <c r="A35" t="s">
        <v>83</v>
      </c>
      <c r="B35" s="28">
        <f t="shared" si="0"/>
        <v>2.8</v>
      </c>
      <c r="C35" s="28">
        <f t="shared" si="0"/>
        <v>2.82</v>
      </c>
      <c r="D35" s="26">
        <f t="shared" si="1"/>
        <v>7.1428571428571496E-3</v>
      </c>
      <c r="E35">
        <f t="shared" si="2"/>
        <v>2.0000000000000018E-2</v>
      </c>
    </row>
    <row r="36" spans="1:6" x14ac:dyDescent="0.2">
      <c r="A36" t="s">
        <v>84</v>
      </c>
      <c r="B36" s="28">
        <f t="shared" si="0"/>
        <v>294</v>
      </c>
      <c r="C36" s="28">
        <f t="shared" si="0"/>
        <v>294.25</v>
      </c>
      <c r="D36" s="26">
        <f t="shared" si="1"/>
        <v>8.5034013605442174E-4</v>
      </c>
      <c r="E36">
        <f t="shared" si="2"/>
        <v>0.25</v>
      </c>
    </row>
    <row r="37" spans="1:6" x14ac:dyDescent="0.2">
      <c r="A37" t="s">
        <v>9</v>
      </c>
      <c r="B37" s="28">
        <f t="shared" si="0"/>
        <v>42</v>
      </c>
      <c r="C37" s="28">
        <f t="shared" si="0"/>
        <v>41.77</v>
      </c>
      <c r="D37" s="26">
        <f t="shared" si="1"/>
        <v>-5.4761904761904019E-3</v>
      </c>
      <c r="E37">
        <f t="shared" si="2"/>
        <v>-0.22999999999999687</v>
      </c>
    </row>
    <row r="38" spans="1:6" x14ac:dyDescent="0.2">
      <c r="A38" t="s">
        <v>13</v>
      </c>
      <c r="B38" s="29">
        <f t="shared" ref="B38:C41" si="3">C11</f>
        <v>21</v>
      </c>
      <c r="C38" s="29">
        <f t="shared" si="3"/>
        <v>20.78</v>
      </c>
      <c r="D38" s="26">
        <f t="shared" si="1"/>
        <v>-1.0476190476190422E-2</v>
      </c>
      <c r="E38">
        <f t="shared" si="2"/>
        <v>-0.21999999999999886</v>
      </c>
    </row>
    <row r="39" spans="1:6" x14ac:dyDescent="0.2">
      <c r="A39" t="s">
        <v>14</v>
      </c>
      <c r="B39" s="28">
        <f t="shared" si="3"/>
        <v>70</v>
      </c>
      <c r="C39" s="28">
        <f t="shared" si="3"/>
        <v>69.67</v>
      </c>
      <c r="D39" s="26">
        <f t="shared" si="1"/>
        <v>-4.71428571428569E-3</v>
      </c>
      <c r="E39">
        <f t="shared" si="2"/>
        <v>-0.32999999999999829</v>
      </c>
    </row>
    <row r="40" spans="1:6" x14ac:dyDescent="0.2">
      <c r="A40" t="s">
        <v>57</v>
      </c>
      <c r="B40" s="28">
        <f t="shared" si="3"/>
        <v>79</v>
      </c>
      <c r="C40" s="28">
        <f t="shared" si="3"/>
        <v>91.93</v>
      </c>
      <c r="D40" s="26">
        <f t="shared" si="1"/>
        <v>0.16367088607594946</v>
      </c>
      <c r="E40">
        <f t="shared" si="2"/>
        <v>12.930000000000007</v>
      </c>
    </row>
    <row r="41" spans="1:6" x14ac:dyDescent="0.2">
      <c r="A41" t="s">
        <v>42</v>
      </c>
      <c r="B41" s="28">
        <f t="shared" si="3"/>
        <v>326</v>
      </c>
      <c r="C41" s="28">
        <f t="shared" si="3"/>
        <v>327.23</v>
      </c>
      <c r="D41" s="26">
        <f t="shared" si="1"/>
        <v>3.7730061349693809E-3</v>
      </c>
      <c r="E41">
        <f t="shared" si="2"/>
        <v>1.2300000000000182</v>
      </c>
    </row>
    <row r="42" spans="1:6" x14ac:dyDescent="0.2">
      <c r="A42" t="s">
        <v>18</v>
      </c>
      <c r="B42" s="28">
        <f t="shared" ref="B42:C44" si="4">C18</f>
        <v>359</v>
      </c>
      <c r="C42" s="28">
        <f t="shared" si="4"/>
        <v>358.76</v>
      </c>
      <c r="D42" s="26">
        <f t="shared" si="1"/>
        <v>-6.6852367688024822E-4</v>
      </c>
      <c r="E42">
        <f t="shared" si="2"/>
        <v>-0.24000000000000909</v>
      </c>
    </row>
    <row r="43" spans="1:6" x14ac:dyDescent="0.2">
      <c r="A43" t="s">
        <v>85</v>
      </c>
      <c r="B43" s="29">
        <f t="shared" si="4"/>
        <v>22</v>
      </c>
      <c r="C43" s="29">
        <f t="shared" si="4"/>
        <v>21.88</v>
      </c>
      <c r="D43" s="26">
        <f t="shared" si="1"/>
        <v>-5.4545454545455001E-3</v>
      </c>
      <c r="E43">
        <f t="shared" si="2"/>
        <v>-0.12000000000000099</v>
      </c>
    </row>
    <row r="44" spans="1:6" x14ac:dyDescent="0.2">
      <c r="A44" t="s">
        <v>20</v>
      </c>
      <c r="B44" s="29">
        <f t="shared" si="4"/>
        <v>19</v>
      </c>
      <c r="C44" s="29">
        <f t="shared" si="4"/>
        <v>18.38</v>
      </c>
      <c r="D44" s="26">
        <f t="shared" si="1"/>
        <v>-3.2631578947368477E-2</v>
      </c>
      <c r="E44">
        <f t="shared" si="2"/>
        <v>-0.62000000000000099</v>
      </c>
    </row>
  </sheetData>
  <pageMargins left="0.7" right="0.7" top="0.75" bottom="0.75" header="0.3" footer="0.3"/>
  <pageSetup paperSize="8" orientation="landscape" horizontalDpi="0" verticalDpi="0"/>
  <headerFooter>
    <oddHeader>&amp;C&amp;"Calibri Bold,Bold"&amp;K000000&amp;A Sheet</oddHeader>
    <oddFooter>&amp;L&amp;"Calibri,Regular"&amp;K000000&amp;F&amp;R&amp;"Calibri,Regular"&amp;K000000&amp;P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231F4-3A7A-A344-9410-99EEA82E72D4}">
  <dimension ref="A1:H32"/>
  <sheetViews>
    <sheetView view="pageLayout" zoomScaleNormal="100" zoomScaleSheetLayoutView="100" workbookViewId="0">
      <selection activeCell="F5" sqref="F5"/>
    </sheetView>
  </sheetViews>
  <sheetFormatPr baseColWidth="10" defaultRowHeight="16" x14ac:dyDescent="0.2"/>
  <cols>
    <col min="1" max="1" width="16" bestFit="1" customWidth="1"/>
    <col min="2" max="2" width="13.6640625" bestFit="1" customWidth="1"/>
    <col min="3" max="3" width="15.1640625" bestFit="1" customWidth="1"/>
  </cols>
  <sheetData>
    <row r="1" spans="1:8" x14ac:dyDescent="0.2">
      <c r="A1" s="5" t="s">
        <v>65</v>
      </c>
    </row>
    <row r="2" spans="1:8" x14ac:dyDescent="0.2">
      <c r="A2" s="5" t="s">
        <v>37</v>
      </c>
      <c r="B2" s="5" t="s">
        <v>62</v>
      </c>
      <c r="C2" s="5" t="s">
        <v>63</v>
      </c>
      <c r="E2" s="5"/>
      <c r="F2" s="5"/>
      <c r="G2" s="5"/>
      <c r="H2" s="5"/>
    </row>
    <row r="3" spans="1:8" x14ac:dyDescent="0.2">
      <c r="A3" t="s">
        <v>2</v>
      </c>
      <c r="B3" s="1">
        <v>2.64</v>
      </c>
      <c r="C3">
        <v>215</v>
      </c>
    </row>
    <row r="4" spans="1:8" x14ac:dyDescent="0.2">
      <c r="A4" t="s">
        <v>4</v>
      </c>
      <c r="B4" s="1">
        <v>185</v>
      </c>
      <c r="C4">
        <v>82</v>
      </c>
    </row>
    <row r="5" spans="1:8" x14ac:dyDescent="0.2">
      <c r="A5" t="s">
        <v>67</v>
      </c>
      <c r="B5" s="1">
        <v>248</v>
      </c>
      <c r="C5">
        <v>67</v>
      </c>
    </row>
    <row r="6" spans="1:8" x14ac:dyDescent="0.2">
      <c r="A6" t="s">
        <v>9</v>
      </c>
      <c r="B6" s="1">
        <v>42</v>
      </c>
      <c r="C6">
        <v>60</v>
      </c>
    </row>
    <row r="7" spans="1:8" x14ac:dyDescent="0.2">
      <c r="A7" t="s">
        <v>13</v>
      </c>
      <c r="B7" s="1">
        <v>21</v>
      </c>
      <c r="C7">
        <v>58</v>
      </c>
    </row>
    <row r="8" spans="1:8" x14ac:dyDescent="0.2">
      <c r="A8" t="s">
        <v>14</v>
      </c>
      <c r="B8" s="1">
        <v>70</v>
      </c>
      <c r="C8">
        <v>68</v>
      </c>
    </row>
    <row r="9" spans="1:8" x14ac:dyDescent="0.2">
      <c r="A9" t="s">
        <v>68</v>
      </c>
      <c r="B9" s="1">
        <v>79</v>
      </c>
      <c r="C9">
        <v>80</v>
      </c>
    </row>
    <row r="10" spans="1:8" x14ac:dyDescent="0.2">
      <c r="A10" t="s">
        <v>15</v>
      </c>
      <c r="B10" s="1">
        <v>326</v>
      </c>
      <c r="C10">
        <v>204</v>
      </c>
    </row>
    <row r="11" spans="1:8" x14ac:dyDescent="0.2">
      <c r="A11" t="s">
        <v>18</v>
      </c>
      <c r="B11" s="1">
        <v>359</v>
      </c>
      <c r="C11">
        <v>366</v>
      </c>
    </row>
    <row r="12" spans="1:8" x14ac:dyDescent="0.2">
      <c r="A12" t="s">
        <v>20</v>
      </c>
      <c r="B12" s="1">
        <v>19</v>
      </c>
      <c r="C12">
        <v>424</v>
      </c>
    </row>
    <row r="14" spans="1:8" x14ac:dyDescent="0.2">
      <c r="A14" s="5" t="s">
        <v>66</v>
      </c>
    </row>
    <row r="15" spans="1:8" x14ac:dyDescent="0.2">
      <c r="A15" s="5" t="s">
        <v>37</v>
      </c>
      <c r="B15" s="5" t="s">
        <v>62</v>
      </c>
      <c r="C15" s="5" t="s">
        <v>63</v>
      </c>
    </row>
    <row r="16" spans="1:8" x14ac:dyDescent="0.2">
      <c r="A16" t="s">
        <v>2</v>
      </c>
      <c r="B16" s="1">
        <f>Timings!D2</f>
        <v>2.64</v>
      </c>
      <c r="C16">
        <v>231</v>
      </c>
    </row>
    <row r="17" spans="1:3" x14ac:dyDescent="0.2">
      <c r="A17" t="s">
        <v>4</v>
      </c>
      <c r="B17" s="1">
        <f>Timings!D3</f>
        <v>184.62</v>
      </c>
      <c r="C17">
        <v>77</v>
      </c>
    </row>
    <row r="18" spans="1:3" x14ac:dyDescent="0.2">
      <c r="A18" t="s">
        <v>67</v>
      </c>
      <c r="B18" s="1">
        <f>Timings!D4</f>
        <v>247.39</v>
      </c>
      <c r="C18">
        <v>63</v>
      </c>
    </row>
    <row r="19" spans="1:3" x14ac:dyDescent="0.2">
      <c r="A19" t="s">
        <v>9</v>
      </c>
      <c r="B19" s="1">
        <f>Timings!D7</f>
        <v>41.77</v>
      </c>
      <c r="C19">
        <v>58</v>
      </c>
    </row>
    <row r="20" spans="1:3" x14ac:dyDescent="0.2">
      <c r="A20" t="s">
        <v>13</v>
      </c>
      <c r="B20" s="1">
        <f>Timings!D11</f>
        <v>20.78</v>
      </c>
      <c r="C20">
        <v>58</v>
      </c>
    </row>
    <row r="21" spans="1:3" x14ac:dyDescent="0.2">
      <c r="A21" t="s">
        <v>14</v>
      </c>
      <c r="B21" s="1">
        <f>Timings!D12</f>
        <v>69.67</v>
      </c>
      <c r="C21">
        <v>71</v>
      </c>
    </row>
    <row r="22" spans="1:3" x14ac:dyDescent="0.2">
      <c r="A22" t="s">
        <v>68</v>
      </c>
      <c r="B22" s="1">
        <f>Timings!D13</f>
        <v>91.93</v>
      </c>
      <c r="C22">
        <v>74</v>
      </c>
    </row>
    <row r="23" spans="1:3" x14ac:dyDescent="0.2">
      <c r="A23" t="s">
        <v>15</v>
      </c>
      <c r="B23" s="1">
        <f>Timings!D14</f>
        <v>327.23</v>
      </c>
      <c r="C23">
        <v>204</v>
      </c>
    </row>
    <row r="24" spans="1:3" x14ac:dyDescent="0.2">
      <c r="A24" t="s">
        <v>18</v>
      </c>
      <c r="B24" s="1">
        <f>Timings!D18</f>
        <v>358.76</v>
      </c>
      <c r="C24">
        <v>174</v>
      </c>
    </row>
    <row r="25" spans="1:3" x14ac:dyDescent="0.2">
      <c r="A25" t="s">
        <v>20</v>
      </c>
      <c r="B25" s="1">
        <f>Timings!D20</f>
        <v>18.38</v>
      </c>
      <c r="C25">
        <v>424</v>
      </c>
    </row>
    <row r="27" spans="1:3" x14ac:dyDescent="0.2">
      <c r="A27" s="5" t="s">
        <v>89</v>
      </c>
    </row>
    <row r="28" spans="1:3" x14ac:dyDescent="0.2">
      <c r="A28" s="5" t="s">
        <v>37</v>
      </c>
      <c r="B28" s="5" t="s">
        <v>62</v>
      </c>
      <c r="C28" s="5" t="s">
        <v>63</v>
      </c>
    </row>
    <row r="29" spans="1:3" x14ac:dyDescent="0.2">
      <c r="A29" t="s">
        <v>10</v>
      </c>
      <c r="B29" s="28">
        <f>Timings!D8</f>
        <v>66.650000000000006</v>
      </c>
      <c r="C29">
        <v>137</v>
      </c>
    </row>
    <row r="30" spans="1:3" x14ac:dyDescent="0.2">
      <c r="A30" t="s">
        <v>12</v>
      </c>
      <c r="B30" s="28">
        <f>Timings!D9</f>
        <v>864.58</v>
      </c>
      <c r="C30">
        <v>164</v>
      </c>
    </row>
    <row r="31" spans="1:3" x14ac:dyDescent="0.2">
      <c r="A31" t="s">
        <v>90</v>
      </c>
      <c r="B31" s="28">
        <f>Timings!D10</f>
        <v>854.7</v>
      </c>
      <c r="C31">
        <v>143</v>
      </c>
    </row>
    <row r="32" spans="1:3" x14ac:dyDescent="0.2">
      <c r="A32" t="s">
        <v>91</v>
      </c>
      <c r="B32" s="1">
        <f>Timings!D16</f>
        <v>135.63999999999999</v>
      </c>
      <c r="C32">
        <v>204</v>
      </c>
    </row>
  </sheetData>
  <pageMargins left="0.7" right="0.7" top="0.75" bottom="0.75" header="0.3" footer="0.3"/>
  <pageSetup paperSize="8" orientation="landscape" horizontalDpi="0" verticalDpi="0"/>
  <headerFooter>
    <oddHeader>&amp;C&amp;"Calibri Bold,Bold"&amp;K000000&amp;A Sheet</oddHeader>
    <oddFooter>&amp;L&amp;"Calibri,Regular"&amp;K000000&amp;F&amp;R&amp;"Calibri,Regular"&amp;K000000&amp;P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7934-1387-5C4A-A688-FCD88B6E6941}">
  <dimension ref="A1:P62"/>
  <sheetViews>
    <sheetView view="pageLayout" zoomScaleNormal="100" workbookViewId="0">
      <selection activeCell="F5" sqref="F5"/>
    </sheetView>
  </sheetViews>
  <sheetFormatPr baseColWidth="10" defaultRowHeight="16" x14ac:dyDescent="0.2"/>
  <cols>
    <col min="1" max="1" width="21.1640625" customWidth="1"/>
    <col min="2" max="2" width="8.83203125" bestFit="1" customWidth="1"/>
    <col min="3" max="3" width="7.6640625" bestFit="1" customWidth="1"/>
    <col min="4" max="4" width="9.5" bestFit="1" customWidth="1"/>
    <col min="5" max="6" width="8.33203125" bestFit="1" customWidth="1"/>
    <col min="7" max="7" width="12.1640625" bestFit="1" customWidth="1"/>
    <col min="8" max="9" width="10.5" bestFit="1" customWidth="1"/>
    <col min="10" max="11" width="9.1640625" bestFit="1" customWidth="1"/>
    <col min="12" max="12" width="7.33203125" bestFit="1" customWidth="1"/>
    <col min="13" max="13" width="8.1640625" bestFit="1" customWidth="1"/>
    <col min="14" max="14" width="7.1640625" bestFit="1" customWidth="1"/>
    <col min="15" max="15" width="8.1640625" bestFit="1" customWidth="1"/>
    <col min="16" max="16" width="7.1640625" bestFit="1" customWidth="1"/>
  </cols>
  <sheetData>
    <row r="1" spans="1:16" ht="68" x14ac:dyDescent="0.2">
      <c r="A1" s="2" t="s">
        <v>30</v>
      </c>
      <c r="B1" s="2" t="s">
        <v>0</v>
      </c>
      <c r="C1" s="2" t="s">
        <v>1</v>
      </c>
      <c r="D1" s="3" t="s">
        <v>22</v>
      </c>
      <c r="E1" s="3" t="s">
        <v>23</v>
      </c>
      <c r="F1" s="3" t="s">
        <v>24</v>
      </c>
      <c r="G1" s="3" t="s">
        <v>27</v>
      </c>
      <c r="H1" s="3" t="s">
        <v>25</v>
      </c>
      <c r="I1" s="3" t="s">
        <v>26</v>
      </c>
      <c r="J1" s="3" t="s">
        <v>28</v>
      </c>
      <c r="K1" s="3" t="s">
        <v>29</v>
      </c>
      <c r="M1" s="3" t="s">
        <v>50</v>
      </c>
      <c r="N1" s="3" t="s">
        <v>48</v>
      </c>
      <c r="O1" s="3" t="s">
        <v>51</v>
      </c>
      <c r="P1" s="3" t="s">
        <v>49</v>
      </c>
    </row>
    <row r="2" spans="1:16" x14ac:dyDescent="0.2">
      <c r="A2" t="s">
        <v>2</v>
      </c>
      <c r="B2" t="s">
        <v>3</v>
      </c>
      <c r="C2" s="1">
        <f>(Timings!C2-$M2)/$N2</f>
        <v>0</v>
      </c>
      <c r="D2" s="1">
        <f>(Timings!D2-$M2)/$N2</f>
        <v>0</v>
      </c>
      <c r="E2" s="1">
        <f>(Timings!E2-$M2)/$N2</f>
        <v>0.16169041669088519</v>
      </c>
      <c r="F2" s="1">
        <f>(Timings!F2-$M2)/$N2</f>
        <v>-1.9402850002906653</v>
      </c>
      <c r="G2" s="1">
        <f>(Timings!G2-$O2)/$P2</f>
        <v>0</v>
      </c>
      <c r="H2" s="1">
        <f>(Timings!H2-$O2)/$P2</f>
        <v>0</v>
      </c>
      <c r="I2" s="1">
        <f>(Timings!I2-$O2)/$O2*100</f>
        <v>0</v>
      </c>
      <c r="J2" s="1">
        <f>(Timings!J2-$O2)/$O2*100</f>
        <v>-1.0416666666666676</v>
      </c>
      <c r="K2" s="1">
        <f>(Timings!K2-$O2)/$O2*100</f>
        <v>-1.5625000000000013</v>
      </c>
      <c r="M2" s="1">
        <f>Timings!D2</f>
        <v>2.64</v>
      </c>
      <c r="N2" s="1">
        <f>STDEV(Timings!C2:'Timings'!F2)</f>
        <v>6.1846584384264915E-2</v>
      </c>
      <c r="O2" s="1">
        <f>Timings!H2</f>
        <v>1.92</v>
      </c>
      <c r="P2" s="1">
        <f>STDEV(Timings!H2:'Timings'!K2)</f>
        <v>1.5000000000000013E-2</v>
      </c>
    </row>
    <row r="3" spans="1:16" x14ac:dyDescent="0.2">
      <c r="A3" t="s">
        <v>4</v>
      </c>
      <c r="B3" t="s">
        <v>5</v>
      </c>
      <c r="C3" s="1">
        <f>(Timings!C3-$M3)/$N3</f>
        <v>9.0414022310272318E-2</v>
      </c>
      <c r="D3" s="1">
        <f>(Timings!D3-$M3)/$N3</f>
        <v>0</v>
      </c>
      <c r="E3" s="1">
        <f>(Timings!E3-$M3)/$N3</f>
        <v>3.8069062025377465E-2</v>
      </c>
      <c r="F3" s="1">
        <f>(Timings!F3-$M3)/$N3</f>
        <v>-1.9557980615538086</v>
      </c>
      <c r="G3" s="1">
        <f>(Timings!G3-$O3)/$P3</f>
        <v>2.3563905567206755</v>
      </c>
      <c r="H3" s="1">
        <f>(Timings!H3-$O3)/$O3*100</f>
        <v>0</v>
      </c>
      <c r="I3" s="1">
        <f>(Timings!I3-$O3)/$O3*100</f>
        <v>-0.44863508478442965</v>
      </c>
      <c r="J3" s="1">
        <f>(Timings!J3-$O3)/$O3*100</f>
        <v>-1.5207968975743291</v>
      </c>
      <c r="K3" s="1">
        <f>(Timings!K3-$O3)/$O3*100</f>
        <v>-1.9542240133830078</v>
      </c>
      <c r="M3" s="1">
        <f>Timings!D3</f>
        <v>184.62</v>
      </c>
      <c r="N3" s="1">
        <f>STDEV(Timings!C3:'Timings'!F3)</f>
        <v>4.202887896038467</v>
      </c>
      <c r="O3" s="1">
        <f>Timings!H3</f>
        <v>131.51</v>
      </c>
      <c r="P3" s="1">
        <f>STDEV(Timings!H3:'Timings'!K3)</f>
        <v>1.1967455869983363</v>
      </c>
    </row>
    <row r="4" spans="1:16" x14ac:dyDescent="0.2">
      <c r="A4" t="s">
        <v>4</v>
      </c>
      <c r="B4" t="s">
        <v>6</v>
      </c>
      <c r="C4" s="1">
        <f>(Timings!C4-$M4)/$N4</f>
        <v>0.10897694299905533</v>
      </c>
      <c r="D4" s="1">
        <f>(Timings!D4-$M4)/$N4</f>
        <v>0</v>
      </c>
      <c r="E4" s="1">
        <f>(Timings!E4-$M4)/$N4</f>
        <v>-1.7865072622779308E-3</v>
      </c>
      <c r="F4" s="1">
        <f>(Timings!F4-$M4)/$N4</f>
        <v>-1.9615849739829501</v>
      </c>
      <c r="G4" s="1">
        <f>(Timings!G4-$O4)/$P4</f>
        <v>7.177983618048458</v>
      </c>
      <c r="H4" s="1">
        <f>(Timings!H4-$O4)/$O4*100</f>
        <v>0</v>
      </c>
      <c r="I4" s="1">
        <f>(Timings!I4-$O4)/$O4*100</f>
        <v>-1.2671150612539115</v>
      </c>
      <c r="J4" s="1">
        <f>(Timings!J4-$O4)/$O4*100</f>
        <v>-1.5253423012250902</v>
      </c>
      <c r="K4" s="1">
        <f>(Timings!K4-$O4)/$O4*100</f>
        <v>-2.7564256545760286</v>
      </c>
      <c r="M4" s="1">
        <f>Timings!D4</f>
        <v>247.39</v>
      </c>
      <c r="N4" s="1">
        <f>STDEV(Timings!C4:'Timings'!F4)</f>
        <v>5.5975143292953398</v>
      </c>
      <c r="O4" s="1">
        <f>Timings!H4</f>
        <v>166.52</v>
      </c>
      <c r="P4" s="1">
        <f>STDEV(Timings!H4:'Timings'!K4)</f>
        <v>1.882144167343903</v>
      </c>
    </row>
    <row r="5" spans="1:16" x14ac:dyDescent="0.2">
      <c r="A5" t="s">
        <v>4</v>
      </c>
      <c r="B5" t="s">
        <v>7</v>
      </c>
      <c r="C5" s="1">
        <f>(Timings!C5-$M5)/$N5</f>
        <v>-0.33028912953790857</v>
      </c>
      <c r="D5" s="1">
        <f>(Timings!D5-$M5)/$N5</f>
        <v>0</v>
      </c>
      <c r="E5" s="1">
        <f>(Timings!E5-$M5)/$N5</f>
        <v>-0.16514456476895059</v>
      </c>
      <c r="F5" s="1">
        <f>(Timings!F5-$M5)/$N5</f>
        <v>-2.1468793419964021</v>
      </c>
      <c r="G5" s="1">
        <f>(Timings!G5-$O5)/$P5</f>
        <v>2.9277002188455863</v>
      </c>
      <c r="H5" s="1">
        <f>(Timings!H5-$O5)/$O5*100</f>
        <v>0</v>
      </c>
      <c r="I5" s="1">
        <f>(Timings!I5-$O5)/$O5*100</f>
        <v>-0.50000000000000044</v>
      </c>
      <c r="J5" s="1">
        <f>(Timings!J5-$O5)/$O5*100</f>
        <v>-1.0000000000000009</v>
      </c>
      <c r="K5" s="1">
        <f>(Timings!K5-$O5)/$O5*100</f>
        <v>-2.0000000000000018</v>
      </c>
      <c r="M5" s="1">
        <f>Timings!D5</f>
        <v>2.82</v>
      </c>
      <c r="N5" s="1">
        <f>STDEV(Timings!C5:'Timings'!F5)</f>
        <v>6.0553007081949821E-2</v>
      </c>
      <c r="O5" s="1">
        <f>Timings!H5</f>
        <v>2</v>
      </c>
      <c r="P5" s="1">
        <f>STDEV(Timings!H5:'Timings'!K5)</f>
        <v>1.7078251276599347E-2</v>
      </c>
    </row>
    <row r="6" spans="1:16" x14ac:dyDescent="0.2">
      <c r="A6" t="s">
        <v>4</v>
      </c>
      <c r="B6" t="s">
        <v>8</v>
      </c>
      <c r="C6" s="1">
        <f>(Timings!C6-$M6)/$N6</f>
        <v>-4.0301600058053416E-2</v>
      </c>
      <c r="D6" s="1">
        <f>(Timings!D6-$M6)/$N6</f>
        <v>0</v>
      </c>
      <c r="E6" s="1">
        <f>(Timings!E6-$M6)/$N6</f>
        <v>7.0930816102173652E-2</v>
      </c>
      <c r="F6" s="1">
        <f>(Timings!F6-$M6)/$N6</f>
        <v>-1.9876749148631918</v>
      </c>
      <c r="G6" s="1">
        <f>(Timings!G6-$O6)/$P6</f>
        <v>4.3597938812711421</v>
      </c>
      <c r="H6" s="1">
        <f>(Timings!H6-$O6)/$O6*100</f>
        <v>0</v>
      </c>
      <c r="I6" s="1">
        <f>(Timings!I6-$O6)/$O6*100</f>
        <v>-0.43581424628346194</v>
      </c>
      <c r="J6" s="1">
        <f>(Timings!J6-$O6)/$O6*100</f>
        <v>-1.5205074814778881</v>
      </c>
      <c r="K6" s="1">
        <f>(Timings!K6-$O6)/$O6*100</f>
        <v>-1.9369522057043242</v>
      </c>
      <c r="M6" s="1">
        <f>Timings!D6</f>
        <v>294.25</v>
      </c>
      <c r="N6" s="1">
        <f>STDEV(Timings!C6:'Timings'!F6)</f>
        <v>6.20322765448224</v>
      </c>
      <c r="O6" s="1">
        <f>Timings!H6</f>
        <v>206.51</v>
      </c>
      <c r="P6" s="1">
        <f>STDEV(Timings!H6:'Timings'!K6)</f>
        <v>1.8716481150757673</v>
      </c>
    </row>
    <row r="7" spans="1:16" x14ac:dyDescent="0.2">
      <c r="A7" t="s">
        <v>9</v>
      </c>
      <c r="B7" t="s">
        <v>5</v>
      </c>
      <c r="C7" s="1">
        <f>(Timings!C7-$M7)/$N7</f>
        <v>0.22355485932569016</v>
      </c>
      <c r="D7" s="1">
        <f>(Timings!D7-$M7)/$N7</f>
        <v>0</v>
      </c>
      <c r="E7" s="1">
        <f>(Timings!E7-$M7)/$N7</f>
        <v>-0.90393921379519393</v>
      </c>
      <c r="F7" s="1">
        <f>(Timings!F7-$M7)/$N7</f>
        <v>-1.9731146279615541</v>
      </c>
      <c r="G7" s="1">
        <f>(Timings!G7-$O7)/$P7</f>
        <v>0</v>
      </c>
      <c r="H7" s="1">
        <f>(Timings!H7-$O7)/$O7*100</f>
        <v>0</v>
      </c>
      <c r="I7" s="1">
        <f>(Timings!I7-$O7)/$O7*100</f>
        <v>-3.3036009250076021E-2</v>
      </c>
      <c r="J7" s="1">
        <f>(Timings!J7-$O7)/$O7*100</f>
        <v>-1.5196564255038019</v>
      </c>
      <c r="K7" s="1">
        <f>(Timings!K7-$O7)/$O7*100</f>
        <v>-1.5196564255038019</v>
      </c>
      <c r="M7" s="1">
        <f>Timings!D7</f>
        <v>41.77</v>
      </c>
      <c r="N7" s="1">
        <f>STDEV(Timings!C7:'Timings'!F7)</f>
        <v>1.0288302419090654</v>
      </c>
      <c r="O7" s="1">
        <f>Timings!H7</f>
        <v>30.27</v>
      </c>
      <c r="P7" s="1">
        <f>STDEV(Timings!H7:'Timings'!K7)</f>
        <v>0.26272609310839407</v>
      </c>
    </row>
    <row r="8" spans="1:16" x14ac:dyDescent="0.2">
      <c r="A8" t="s">
        <v>10</v>
      </c>
      <c r="B8" t="s">
        <v>5</v>
      </c>
      <c r="C8" s="1"/>
      <c r="D8" s="1">
        <f>(Timings!D8-$M8)/$N8</f>
        <v>0</v>
      </c>
      <c r="E8" s="1">
        <f>(Timings!E8-$M8)/$N8</f>
        <v>-0.21114881873763455</v>
      </c>
      <c r="F8" s="1">
        <f>(Timings!F8-$M8)/$N8</f>
        <v>-1.8279454879286254</v>
      </c>
      <c r="G8" s="1">
        <f>(Timings!G8-$O8)/$P8</f>
        <v>0</v>
      </c>
      <c r="H8" s="1">
        <f>(Timings!H8-$O8)/$O8*100</f>
        <v>0</v>
      </c>
      <c r="I8" s="1">
        <f>(Timings!I8-$O8)/$O8*100</f>
        <v>0</v>
      </c>
      <c r="J8" s="1">
        <f>(Timings!J8-$O8)/$O8*100</f>
        <v>-1.5273477812177543</v>
      </c>
      <c r="K8" s="1">
        <f>(Timings!K8-$O8)/$O8*100</f>
        <v>-1.5273477812177543</v>
      </c>
      <c r="M8" s="1">
        <f>Timings!D8</f>
        <v>66.650000000000006</v>
      </c>
      <c r="N8" s="1">
        <f>STDEV(Timings!C8:'Timings'!F8)</f>
        <v>1.6575986647356296</v>
      </c>
      <c r="O8" s="1">
        <f>Timings!H8</f>
        <v>48.45</v>
      </c>
      <c r="P8" s="1">
        <f>STDEV(Timings!H8:'Timings'!K8)</f>
        <v>0.42723919920032422</v>
      </c>
    </row>
    <row r="9" spans="1:16" x14ac:dyDescent="0.2">
      <c r="A9" t="s">
        <v>12</v>
      </c>
      <c r="B9" t="s">
        <v>5</v>
      </c>
      <c r="C9" s="1"/>
      <c r="D9" s="1">
        <f>(Timings!D9-$M9)/$N9</f>
        <v>0</v>
      </c>
      <c r="E9" s="1">
        <f>(Timings!E9-$M9)/$N9</f>
        <v>0.15737187565822719</v>
      </c>
      <c r="F9" s="1">
        <f>(Timings!F9-$M9)/$N9</f>
        <v>-1.6479945681023858</v>
      </c>
      <c r="G9" s="1">
        <f>(Timings!G9-$O9)/$P9</f>
        <v>0</v>
      </c>
      <c r="H9" s="1">
        <f>(Timings!H9-$O9)/$O9*100</f>
        <v>0</v>
      </c>
      <c r="I9" s="1">
        <f>(Timings!I9-$O9)/$O9*100</f>
        <v>0</v>
      </c>
      <c r="J9" s="1">
        <f>(Timings!J9-$O9)/$O9*100</f>
        <v>-1.5110716887889373</v>
      </c>
      <c r="K9" s="1">
        <f>(Timings!K9-$O9)/$O9*100</f>
        <v>-1.5110716887889373</v>
      </c>
      <c r="M9" s="1">
        <f>Timings!D9</f>
        <v>864.58</v>
      </c>
      <c r="N9" s="1">
        <f>STDEV(Timings!C9:'Timings'!F9)</f>
        <v>21.541333137327715</v>
      </c>
      <c r="O9" s="1">
        <f>Timings!H9</f>
        <v>631.34</v>
      </c>
      <c r="P9" s="1">
        <f>STDEV(Timings!H9:'Timings'!K9)</f>
        <v>5.507921568069075</v>
      </c>
    </row>
    <row r="10" spans="1:16" x14ac:dyDescent="0.2">
      <c r="A10" t="s">
        <v>12</v>
      </c>
      <c r="B10" t="s">
        <v>6</v>
      </c>
      <c r="C10" s="1"/>
      <c r="D10" s="1">
        <f>(Timings!D10-$M10)/$N10</f>
        <v>0</v>
      </c>
      <c r="E10" s="1">
        <f>(Timings!E10-$M10)/$N10</f>
        <v>0.14986389640374762</v>
      </c>
      <c r="F10" s="1">
        <f>(Timings!F10-$M10)/$N10</f>
        <v>-1.6522494578513567</v>
      </c>
      <c r="G10" s="1">
        <f>(Timings!G10-$O10)/$P10</f>
        <v>1.8386951248060388E-3</v>
      </c>
      <c r="H10" s="1">
        <f>(Timings!H10-$O10)/$O10*100</f>
        <v>0</v>
      </c>
      <c r="I10" s="1">
        <f>(Timings!I10-$O10)/$O10*100</f>
        <v>0</v>
      </c>
      <c r="J10" s="1">
        <f>(Timings!J10-$O10)/$O10*100</f>
        <v>-1.5096637712747318</v>
      </c>
      <c r="K10" s="1">
        <f>(Timings!K10-$O10)/$O10*100</f>
        <v>-1.5096637712747318</v>
      </c>
      <c r="M10" s="1">
        <f>Timings!D10</f>
        <v>854.7</v>
      </c>
      <c r="N10" s="1">
        <f>STDEV(Timings!C10:'Timings'!F10)</f>
        <v>21.352707868870745</v>
      </c>
      <c r="O10" s="1">
        <f>Timings!H10</f>
        <v>623.98</v>
      </c>
      <c r="P10" s="1">
        <f>STDEV(Timings!H10:'Timings'!K10)</f>
        <v>5.4386395357663169</v>
      </c>
    </row>
    <row r="11" spans="1:16" x14ac:dyDescent="0.2">
      <c r="A11" t="s">
        <v>13</v>
      </c>
      <c r="C11" s="1">
        <f>(Timings!C11-$M11)/$N11</f>
        <v>0.46591943451020079</v>
      </c>
      <c r="D11" s="1">
        <f>(Timings!D11-$M11)/$N11</f>
        <v>0</v>
      </c>
      <c r="E11" s="1">
        <f>(Timings!E11-$M11)/$N11</f>
        <v>-0.2964941855974032</v>
      </c>
      <c r="F11" s="1">
        <f>(Timings!F11-$M11)/$N11</f>
        <v>-1.8424995819267147</v>
      </c>
      <c r="G11" s="1">
        <f>(Timings!G11-$O11)/$P11</f>
        <v>0</v>
      </c>
      <c r="H11" s="1">
        <f>(Timings!H11-$O11)/$O11*100</f>
        <v>0</v>
      </c>
      <c r="I11" s="1">
        <f>(Timings!I11-$O11)/$O11*100</f>
        <v>0</v>
      </c>
      <c r="J11" s="1">
        <f>(Timings!J11-$O11)/$O11*100</f>
        <v>-1.517150395778367</v>
      </c>
      <c r="K11" s="1">
        <f>(Timings!K11-$O11)/$O11*100</f>
        <v>-1.4511873350923525</v>
      </c>
      <c r="M11" s="1">
        <f>Timings!D11</f>
        <v>20.78</v>
      </c>
      <c r="N11" s="1">
        <f>STDEV(Timings!C11:'Timings'!F11)</f>
        <v>0.47218463902729135</v>
      </c>
      <c r="O11" s="1">
        <f>Timings!H11</f>
        <v>15.16</v>
      </c>
      <c r="P11" s="1">
        <f>STDEV(Timings!H11:'Timings'!K11)</f>
        <v>0.12996794476587967</v>
      </c>
    </row>
    <row r="12" spans="1:16" x14ac:dyDescent="0.2">
      <c r="A12" t="s">
        <v>14</v>
      </c>
      <c r="B12" t="s">
        <v>5</v>
      </c>
      <c r="C12" s="1">
        <f>(Timings!C12-$M12)/$N12</f>
        <v>0.20849776619963764</v>
      </c>
      <c r="D12" s="1">
        <f>(Timings!D12-$M12)/$N12</f>
        <v>0</v>
      </c>
      <c r="E12" s="1">
        <f>(Timings!E12-$M12)/$N12</f>
        <v>-9.4771711908930287E-2</v>
      </c>
      <c r="F12" s="1">
        <f>(Timings!F12-$M12)/$N12</f>
        <v>-1.9459791511966271</v>
      </c>
      <c r="G12" s="1">
        <f>(Timings!G12-$O12)/$P12</f>
        <v>0</v>
      </c>
      <c r="H12" s="1">
        <f>(Timings!H12-$O12)/$O12*100</f>
        <v>0</v>
      </c>
      <c r="I12" s="1">
        <f>(Timings!I12-$O12)/$O12*100</f>
        <v>0</v>
      </c>
      <c r="J12" s="1">
        <f>(Timings!J12-$O12)/$O12*100</f>
        <v>-1.5184381778741927</v>
      </c>
      <c r="K12" s="1">
        <f>(Timings!K12-$O12)/$O12*100</f>
        <v>-1.5184381778741927</v>
      </c>
      <c r="M12" s="1">
        <f>Timings!D12</f>
        <v>69.67</v>
      </c>
      <c r="N12" s="1">
        <f>STDEV(Timings!C12:'Timings'!F12)</f>
        <v>1.5827507700203447</v>
      </c>
      <c r="O12" s="1">
        <f>Timings!H12</f>
        <v>50.71</v>
      </c>
      <c r="P12" s="1">
        <f>STDEV(Timings!H12:'Timings'!K12)</f>
        <v>0.44455970727601368</v>
      </c>
    </row>
    <row r="13" spans="1:16" x14ac:dyDescent="0.2">
      <c r="A13" t="s">
        <v>14</v>
      </c>
      <c r="B13" t="s">
        <v>6</v>
      </c>
      <c r="C13" s="1">
        <f>(Timings!C13-$M13)/$N13</f>
        <v>-2.1456089276367343</v>
      </c>
      <c r="D13" s="1">
        <f>(Timings!D13-$M13)/$N13</f>
        <v>0</v>
      </c>
      <c r="E13" s="1">
        <f>(Timings!E13-$M13)/$N13</f>
        <v>-4.978210968994929E-2</v>
      </c>
      <c r="F13" s="1">
        <f>(Timings!F13-$M13)/$N13</f>
        <v>-0.70690595759725394</v>
      </c>
      <c r="G13" s="1">
        <f>(Timings!G13-$O13)/$P13</f>
        <v>1.7233909827615936E-2</v>
      </c>
      <c r="H13" s="1">
        <f>(Timings!H13-$O13)/$O13*100</f>
        <v>0</v>
      </c>
      <c r="I13" s="1">
        <f>(Timings!I13-$O13)/$O13*100</f>
        <v>1.4979029358883919E-2</v>
      </c>
      <c r="J13" s="1">
        <f>(Timings!J13-$O13)/$O13*100</f>
        <v>-1.4979029358897542</v>
      </c>
      <c r="K13" s="1">
        <f>(Timings!K13-$O13)/$O13*100</f>
        <v>-1.4979029358897542</v>
      </c>
      <c r="M13" s="1">
        <f>Timings!D13</f>
        <v>91.93</v>
      </c>
      <c r="N13" s="1">
        <f>STDEV(Timings!C13:'Timings'!F13)</f>
        <v>6.0262612787697822</v>
      </c>
      <c r="O13" s="1">
        <f>Timings!H13</f>
        <v>66.760000000000005</v>
      </c>
      <c r="P13" s="1">
        <f>STDEV(Timings!H13:'Timings'!K13)</f>
        <v>0.58025138230482787</v>
      </c>
    </row>
    <row r="14" spans="1:16" x14ac:dyDescent="0.2">
      <c r="A14" t="s">
        <v>15</v>
      </c>
      <c r="B14" t="s">
        <v>5</v>
      </c>
      <c r="C14" s="1">
        <f>(Timings!C14-$M14)/$N14</f>
        <v>-0.12096458238233779</v>
      </c>
      <c r="D14" s="1">
        <f>(Timings!D14-$M14)/$N14</f>
        <v>0</v>
      </c>
      <c r="E14" s="1">
        <f>(Timings!E14-$M14)/$N14</f>
        <v>1.699404864688425</v>
      </c>
      <c r="F14" s="1">
        <f>(Timings!F14-$M14)/$N14</f>
        <v>-0.58613732601522517</v>
      </c>
      <c r="G14" s="1">
        <f>(Timings!G14-$O14)/$P14</f>
        <v>-2.1377367595455974</v>
      </c>
      <c r="H14" s="1">
        <f>(Timings!H14-$O14)/$O14*100</f>
        <v>0</v>
      </c>
      <c r="I14" s="1">
        <f>(Timings!I14-$O14)/$O14*100</f>
        <v>7.1927500451616746</v>
      </c>
      <c r="J14" s="1">
        <f>(Timings!J14-$O14)/$O14*100</f>
        <v>-0.47570301680013971</v>
      </c>
      <c r="K14" s="1">
        <f>(Timings!K14-$O14)/$O14*100</f>
        <v>6.7170470283615353</v>
      </c>
      <c r="M14" s="1">
        <f>Timings!D14</f>
        <v>327.23</v>
      </c>
      <c r="N14" s="1">
        <f>STDEV(Timings!C14:'Timings'!F14)</f>
        <v>10.168265584651101</v>
      </c>
      <c r="O14" s="1">
        <f>Timings!H14</f>
        <v>332.14</v>
      </c>
      <c r="P14" s="1">
        <f>STDEV(Timings!H14:'Timings'!K14)</f>
        <v>13.823030299708758</v>
      </c>
    </row>
    <row r="15" spans="1:16" x14ac:dyDescent="0.2">
      <c r="A15" t="s">
        <v>86</v>
      </c>
      <c r="B15" t="s">
        <v>5</v>
      </c>
      <c r="C15" s="1"/>
      <c r="D15" s="1">
        <f>(Timings!D15-$M15)/$N15</f>
        <v>0</v>
      </c>
      <c r="E15" s="1">
        <f>(Timings!E15-$M15)/$N15</f>
        <v>-1.9238696627704819</v>
      </c>
      <c r="F15" s="1">
        <f>(Timings!F15-$M15)/$N15</f>
        <v>-1.4352678436541333</v>
      </c>
      <c r="G15" s="1">
        <f>(Timings!G15-$O15)/$P15</f>
        <v>0.13973213491061634</v>
      </c>
      <c r="H15" s="1">
        <f>(Timings!H15-$O15)/$O15*100</f>
        <v>0</v>
      </c>
      <c r="I15" s="1">
        <f>(Timings!I15-$O15)/$O15*100</f>
        <v>8.7921847246891609</v>
      </c>
      <c r="J15" s="1">
        <f>(Timings!J15-$O15)/$O15*100</f>
        <v>0.15541740674956184</v>
      </c>
      <c r="K15" s="1">
        <f>(Timings!K15-$O15)/$O15*100</f>
        <v>8.9735050325636472</v>
      </c>
      <c r="M15" s="1">
        <f>Timings!D15</f>
        <v>271.97000000000003</v>
      </c>
      <c r="N15" s="1">
        <f>STDEV(Timings!C15:'Timings'!F15)</f>
        <v>0.32746501085360241</v>
      </c>
      <c r="O15" s="1">
        <f>Timings!H15</f>
        <v>270.24</v>
      </c>
      <c r="P15" s="1">
        <f>STDEV(Timings!H15:'Timings'!K15)</f>
        <v>13.740575861294889</v>
      </c>
    </row>
    <row r="16" spans="1:16" x14ac:dyDescent="0.2">
      <c r="A16" t="s">
        <v>87</v>
      </c>
      <c r="B16" t="s">
        <v>5</v>
      </c>
      <c r="C16" s="1"/>
      <c r="D16" s="1">
        <f>(Timings!D16-$M16)/$N16</f>
        <v>0</v>
      </c>
      <c r="E16" s="1">
        <f>(Timings!E16-$M16)/$N16</f>
        <v>2.1288268311468218E-2</v>
      </c>
      <c r="F16" s="1">
        <f>(Timings!F16-$M16)/$N16</f>
        <v>-1.7213085520410409</v>
      </c>
      <c r="G16" s="1">
        <f>(Timings!G16-$O16)/$P16</f>
        <v>0</v>
      </c>
      <c r="H16" s="1">
        <f>(Timings!H16-$O16)/$O16*100</f>
        <v>0</v>
      </c>
      <c r="I16" s="1">
        <f>(Timings!I16-$O16)/$O16*100</f>
        <v>0</v>
      </c>
      <c r="J16" s="1">
        <f>(Timings!J16-$O16)/$O16*100</f>
        <v>-1.5055067192078357</v>
      </c>
      <c r="K16" s="1">
        <f>(Timings!K16-$O16)/$O16*100</f>
        <v>-1.5055067192078357</v>
      </c>
      <c r="M16" s="1">
        <f>Timings!D16</f>
        <v>135.63999999999999</v>
      </c>
      <c r="N16" s="1">
        <f>STDEV(Timings!C16:'Timings'!F16)</f>
        <v>3.2881960606589993</v>
      </c>
      <c r="O16" s="1">
        <f>Timings!H16</f>
        <v>98.97</v>
      </c>
      <c r="P16" s="1">
        <f>STDEV(Timings!H16:'Timings'!K16)</f>
        <v>0.86025190109253935</v>
      </c>
    </row>
    <row r="17" spans="1:16" x14ac:dyDescent="0.2">
      <c r="A17" t="s">
        <v>88</v>
      </c>
      <c r="B17" t="s">
        <v>5</v>
      </c>
      <c r="C17" s="1"/>
      <c r="D17" s="1">
        <f>(Timings!D17-$M17)/$N17</f>
        <v>0</v>
      </c>
      <c r="E17" s="1">
        <f>(Timings!E17-$M17)/$N17</f>
        <v>-1.8717134551736423</v>
      </c>
      <c r="F17" s="1">
        <f>(Timings!F17-$M17)/$N17</f>
        <v>-1.5461980716652466</v>
      </c>
      <c r="G17" s="1">
        <f>(Timings!G17-$O17)/$P17</f>
        <v>2.6327056881669124</v>
      </c>
      <c r="H17" s="1">
        <f>(Timings!H17-$O17)/$O17*100</f>
        <v>0</v>
      </c>
      <c r="I17" s="1">
        <f>(Timings!I17-$O17)/$O17*100</f>
        <v>0.34915170887632552</v>
      </c>
      <c r="J17" s="1">
        <f>(Timings!J17-$O17)/$O17*100</f>
        <v>0.16228178018195846</v>
      </c>
      <c r="K17" s="1">
        <f>(Timings!K17-$O17)/$O17*100</f>
        <v>0.50159822965331213</v>
      </c>
      <c r="M17" s="1">
        <f>Timings!D17</f>
        <v>205.21</v>
      </c>
      <c r="N17" s="1">
        <f>STDEV(Timings!C17:'Timings'!F17)</f>
        <v>0.36864617182333881</v>
      </c>
      <c r="O17" s="1">
        <f>Timings!H17</f>
        <v>203.35</v>
      </c>
      <c r="P17" s="1">
        <f>STDEV(Timings!H17:'Timings'!K17)</f>
        <v>0.44440972086578273</v>
      </c>
    </row>
    <row r="18" spans="1:16" x14ac:dyDescent="0.2">
      <c r="A18" t="s">
        <v>18</v>
      </c>
      <c r="B18" t="s">
        <v>5</v>
      </c>
      <c r="C18" s="1">
        <f>(Timings!C18-$M18)/$N18</f>
        <v>2.8633278487319652E-2</v>
      </c>
      <c r="D18" s="1">
        <f>(Timings!D18-$M18)/$N18</f>
        <v>0</v>
      </c>
      <c r="E18" s="1">
        <f>(Timings!E18-$M18)/$N18</f>
        <v>-5.6073503704328669E-2</v>
      </c>
      <c r="F18" s="1">
        <f>(Timings!F18-$M18)/$N18</f>
        <v>-2.0079086539232125</v>
      </c>
      <c r="G18" s="1">
        <f>(Timings!G18-$O18)/$P18</f>
        <v>8.8929959860454006E-3</v>
      </c>
      <c r="H18" s="1">
        <f>(Timings!H18-$O18)/$O18*100</f>
        <v>0</v>
      </c>
      <c r="I18" s="1">
        <f>(Timings!I18-$O18)/$O18*100</f>
        <v>-2.6884817759339857E-2</v>
      </c>
      <c r="J18" s="1">
        <f>(Timings!J18-$O18)/$O18*100</f>
        <v>-1.5093904827745157</v>
      </c>
      <c r="K18" s="1">
        <f>(Timings!K18-$O18)/$O18*100</f>
        <v>-1.5093904827745157</v>
      </c>
      <c r="M18" s="1">
        <f>Timings!D18</f>
        <v>358.76</v>
      </c>
      <c r="N18" s="1">
        <f>STDEV(Timings!C18:'Timings'!F18)</f>
        <v>8.381855403190869</v>
      </c>
      <c r="O18" s="1">
        <f>Timings!H18</f>
        <v>260.37</v>
      </c>
      <c r="P18" s="1">
        <f>STDEV(Timings!H18:'Timings'!K18)</f>
        <v>2.2489608711580615</v>
      </c>
    </row>
    <row r="19" spans="1:16" x14ac:dyDescent="0.2">
      <c r="A19" t="s">
        <v>18</v>
      </c>
      <c r="B19" t="s">
        <v>19</v>
      </c>
      <c r="C19" s="1">
        <f>(Timings!C19-$M19)/$N19</f>
        <v>0.22305564828925609</v>
      </c>
      <c r="D19" s="1">
        <f>(Timings!D19-$M19)/$N19</f>
        <v>0</v>
      </c>
      <c r="E19" s="1">
        <f>(Timings!E19-$M19)/$N19</f>
        <v>0</v>
      </c>
      <c r="F19" s="1">
        <f>(Timings!F19-$M19)/$N19</f>
        <v>-1.9145609811494277</v>
      </c>
      <c r="G19" s="1">
        <f>(Timings!G19-$O19)/$P19</f>
        <v>0.62254301747946628</v>
      </c>
      <c r="H19" s="1">
        <f>(Timings!H19-$O19)/$O19*100</f>
        <v>0</v>
      </c>
      <c r="I19" s="1">
        <f>(Timings!I19-$O19)/$O19*100</f>
        <v>-0.12578616352200991</v>
      </c>
      <c r="J19" s="1">
        <f>(Timings!J19-$O19)/$O19*100</f>
        <v>-1.635220125786162</v>
      </c>
      <c r="K19" s="1">
        <f>(Timings!K19-$O19)/$O19*100</f>
        <v>-1.635220125786162</v>
      </c>
      <c r="M19" s="1">
        <f>Timings!D19</f>
        <v>21.88</v>
      </c>
      <c r="N19" s="1">
        <f>STDEV(Timings!C19:'Timings'!F19)</f>
        <v>0.53798234171764314</v>
      </c>
      <c r="O19" s="1">
        <f>Timings!H19</f>
        <v>15.9</v>
      </c>
      <c r="P19" s="1">
        <f>STDEV(Timings!H19:'Timings'!K19)</f>
        <v>0.14456832294800959</v>
      </c>
    </row>
    <row r="20" spans="1:16" x14ac:dyDescent="0.2">
      <c r="A20" t="s">
        <v>20</v>
      </c>
      <c r="B20" t="s">
        <v>21</v>
      </c>
      <c r="C20" s="1">
        <f>(Timings!C20-$M20)/$N20</f>
        <v>1.0211152290661147</v>
      </c>
      <c r="D20" s="1">
        <f>(Timings!D20-$M20)/$N20</f>
        <v>0</v>
      </c>
      <c r="E20" s="1">
        <f>(Timings!E20-$M20)/$N20</f>
        <v>-6.587840187523171E-2</v>
      </c>
      <c r="F20" s="1">
        <f>(Timings!F20-$M20)/$N20</f>
        <v>-1.416385640317511</v>
      </c>
      <c r="G20" s="1">
        <f>(Timings!G20-$O20)/$P20</f>
        <v>0</v>
      </c>
      <c r="H20" s="1">
        <f>(Timings!H20-$O20)/$O20*100</f>
        <v>0</v>
      </c>
      <c r="I20" s="1">
        <f>(Timings!I20-$O20)/$O20*100</f>
        <v>-7.4850299401196016E-2</v>
      </c>
      <c r="J20" s="1">
        <f>(Timings!J20-$O20)/$O20*100</f>
        <v>-1.4970059880239468</v>
      </c>
      <c r="K20" s="1">
        <f>(Timings!K20-$O20)/$O20*100</f>
        <v>-1.5718562874251429</v>
      </c>
      <c r="M20" s="1">
        <f>Timings!D20</f>
        <v>18.38</v>
      </c>
      <c r="N20" s="1">
        <f>STDEV(Timings!C20:'Timings'!F20)</f>
        <v>0.60717927061673216</v>
      </c>
      <c r="O20" s="1">
        <f>Timings!H20</f>
        <v>13.36</v>
      </c>
      <c r="P20" s="1">
        <f>STDEV(Timings!H20:'Timings'!K20)</f>
        <v>0.11561430130683042</v>
      </c>
    </row>
    <row r="23" spans="1:16" x14ac:dyDescent="0.2">
      <c r="A23" s="5" t="s">
        <v>60</v>
      </c>
      <c r="C23" s="1"/>
      <c r="D23" s="1"/>
    </row>
    <row r="24" spans="1:16" x14ac:dyDescent="0.2">
      <c r="A24" t="s">
        <v>52</v>
      </c>
      <c r="C24" s="1">
        <f>AVERAGE(Timings!D14:K14)</f>
        <v>333.59749999999997</v>
      </c>
      <c r="D24" s="1">
        <f>(Timings!D14-D$29)/D$30</f>
        <v>0</v>
      </c>
      <c r="E24" s="1">
        <f>(Timings!E14-E$29)/E$30</f>
        <v>0</v>
      </c>
      <c r="F24" s="1">
        <f>(Timings!F14-F$29)/F$30</f>
        <v>0</v>
      </c>
      <c r="G24" s="1">
        <f>(Timings!G14-G$29)/G$30</f>
        <v>0</v>
      </c>
      <c r="H24" s="1">
        <f>(Timings!H14-H$29)/H$30</f>
        <v>0</v>
      </c>
      <c r="I24" s="1">
        <f>(Timings!I14-I$29)/I$30</f>
        <v>0</v>
      </c>
      <c r="J24" s="1">
        <f>(Timings!J14-J$29)/J$30</f>
        <v>0</v>
      </c>
      <c r="K24" s="1">
        <f>(Timings!K14-K$29)/K$30</f>
        <v>0</v>
      </c>
    </row>
    <row r="25" spans="1:16" x14ac:dyDescent="0.2">
      <c r="A25" t="s">
        <v>53</v>
      </c>
      <c r="C25" s="26">
        <f>(C$24-AVERAGE(Timings!D15:K15))/C$24</f>
        <v>0.16952315290132558</v>
      </c>
      <c r="D25" s="1">
        <f>(Timings!D15-D$29)/D$30</f>
        <v>-0.66633134965165086</v>
      </c>
      <c r="E25" s="1">
        <f>(Timings!E15-E$29)/E$30</f>
        <v>-0.817453823989442</v>
      </c>
      <c r="F25" s="1">
        <f>(Timings!F15-F$29)/F$30</f>
        <v>-0.59936397930914331</v>
      </c>
      <c r="G25" s="1">
        <f>(Timings!G15-G$29)/G$30</f>
        <v>-0.33721796824032146</v>
      </c>
      <c r="H25" s="1">
        <f>(Timings!H15-H$29)/H$30</f>
        <v>-0.6203206406712527</v>
      </c>
      <c r="I25" s="1">
        <f>(Timings!I15-I$29)/I$30</f>
        <v>-0.55445797042778133</v>
      </c>
      <c r="J25" s="1">
        <f>(Timings!J15-J$29)/J$30</f>
        <v>-0.59957761250842079</v>
      </c>
      <c r="K25" s="1">
        <f>(Timings!K15-K$29)/K$30</f>
        <v>-0.53538414695474112</v>
      </c>
    </row>
    <row r="26" spans="1:16" x14ac:dyDescent="0.2">
      <c r="A26" t="s">
        <v>16</v>
      </c>
      <c r="C26" s="26">
        <f>(C$24-AVERAGE(Timings!D16:K16))/C$24</f>
        <v>0.66531523767414313</v>
      </c>
      <c r="D26" s="1">
        <f>(Timings!D16-D$29)/D$30</f>
        <v>-2.3102139572884517</v>
      </c>
      <c r="E26" s="1">
        <f>(Timings!E16-E$29)/E$30</f>
        <v>-2.3327095592318634</v>
      </c>
      <c r="F26" s="1">
        <f>(Timings!F16-F$29)/F$30</f>
        <v>-2.303643472012177</v>
      </c>
      <c r="G26" s="1">
        <f>(Timings!G16-G$29)/G$30</f>
        <v>-2.2564680477520329</v>
      </c>
      <c r="H26" s="1">
        <f>(Timings!H16-H$29)/H$30</f>
        <v>-2.3366746976626178</v>
      </c>
      <c r="I26" s="1">
        <f>(Timings!I16-I$29)/I$30</f>
        <v>-2.2977424774813078</v>
      </c>
      <c r="J26" s="1">
        <f>(Timings!J16-J$29)/J$30</f>
        <v>-2.3330475780210809</v>
      </c>
      <c r="K26" s="1">
        <f>(Timings!K16-K$29)/K$30</f>
        <v>-2.2944907312034664</v>
      </c>
    </row>
    <row r="27" spans="1:16" x14ac:dyDescent="0.2">
      <c r="A27" t="s">
        <v>17</v>
      </c>
      <c r="C27" s="26">
        <f>(C$24-AVERAGE(Timings!D17:K17))/C$24</f>
        <v>0.38760407377153605</v>
      </c>
      <c r="D27" s="1">
        <f>(Timings!D17-D$29)/D$30</f>
        <v>-1.4713310040625127</v>
      </c>
      <c r="E27" s="1">
        <f>(Timings!E17-E$29)/E$30</f>
        <v>-1.5639655708662286</v>
      </c>
      <c r="F27" s="1">
        <f>(Timings!F17-F$29)/F$30</f>
        <v>-1.4045372896689854</v>
      </c>
      <c r="G27" s="1">
        <f>(Timings!G17-G$29)/G$30</f>
        <v>-1.0867882400699431</v>
      </c>
      <c r="H27" s="1">
        <f>(Timings!H17-H$29)/H$30</f>
        <v>-1.2906477433287666</v>
      </c>
      <c r="I27" s="1">
        <f>(Timings!I17-I$29)/I$30</f>
        <v>-1.3583907426392061</v>
      </c>
      <c r="J27" s="1">
        <f>(Timings!J17-J$29)/J$30</f>
        <v>-1.2700234970796069</v>
      </c>
      <c r="K27" s="1">
        <f>(Timings!K17-K$29)/K$30</f>
        <v>-1.3400675913103328</v>
      </c>
    </row>
    <row r="29" spans="1:16" x14ac:dyDescent="0.2">
      <c r="A29" t="s">
        <v>54</v>
      </c>
      <c r="C29" s="1"/>
      <c r="D29" s="1">
        <f>Timings!D14</f>
        <v>327.23</v>
      </c>
      <c r="E29" s="1">
        <f>Timings!E14</f>
        <v>344.51</v>
      </c>
      <c r="F29" s="1">
        <f>Timings!F14</f>
        <v>321.27</v>
      </c>
      <c r="G29" s="1">
        <f>Timings!G14</f>
        <v>302.58999999999997</v>
      </c>
      <c r="H29" s="1">
        <f>Timings!H14</f>
        <v>332.14</v>
      </c>
      <c r="I29" s="1">
        <f>Timings!I14</f>
        <v>356.03</v>
      </c>
      <c r="J29" s="1">
        <f>Timings!J14</f>
        <v>330.56</v>
      </c>
      <c r="K29" s="1">
        <f>Timings!K14</f>
        <v>354.45</v>
      </c>
    </row>
    <row r="30" spans="1:16" x14ac:dyDescent="0.2">
      <c r="A30" t="s">
        <v>55</v>
      </c>
      <c r="C30" s="1"/>
      <c r="D30" s="1">
        <f>STDEV(Timings!D14:'Timings'!D17)</f>
        <v>82.931712621489567</v>
      </c>
      <c r="E30" s="1">
        <f>STDEV(Timings!E14:'Timings'!E17)</f>
        <v>89.509643055930042</v>
      </c>
      <c r="F30" s="1">
        <f>STDEV(Timings!F14:'Timings'!F17)</f>
        <v>83.038023168104559</v>
      </c>
      <c r="G30" s="1">
        <f>STDEV(Timings!G14:'Timings'!G17)</f>
        <v>90.238370626543045</v>
      </c>
      <c r="H30" s="1">
        <f>STDEV(Timings!H14:'Timings'!H17)</f>
        <v>99.787103542157837</v>
      </c>
      <c r="I30" s="1">
        <f>STDEV(Timings!I14:'Timings'!I17)</f>
        <v>111.87502625698016</v>
      </c>
      <c r="J30" s="1">
        <f>STDEV(Timings!J14:'Timings'!J17)</f>
        <v>99.903663429659346</v>
      </c>
      <c r="K30" s="1">
        <f>STDEV(Timings!K14:'Timings'!K17)</f>
        <v>111.99435086199652</v>
      </c>
    </row>
    <row r="31" spans="1:16" x14ac:dyDescent="0.2">
      <c r="E31" s="1"/>
      <c r="F31" s="1"/>
      <c r="G31" s="1"/>
      <c r="H31" s="1"/>
      <c r="I31" s="1"/>
      <c r="J31" s="1"/>
      <c r="K31" s="1"/>
    </row>
    <row r="33" spans="1:11" x14ac:dyDescent="0.2">
      <c r="A33" s="5" t="s">
        <v>82</v>
      </c>
    </row>
    <row r="34" spans="1:11" x14ac:dyDescent="0.2">
      <c r="A34" t="s">
        <v>2</v>
      </c>
      <c r="B34" t="s">
        <v>3</v>
      </c>
      <c r="D34" s="1"/>
      <c r="E34" s="4">
        <f>(Timings!E2-Timings!$D2)/Timings!$D2</f>
        <v>3.7878787878787069E-3</v>
      </c>
      <c r="F34" s="4">
        <f>(Timings!F2-Timings!$D2)/Timings!$D2</f>
        <v>-4.5454545454545491E-2</v>
      </c>
      <c r="J34" s="4">
        <f>(Timings!J2-Timings!H2)/Timings!H2</f>
        <v>-1.0416666666666676E-2</v>
      </c>
      <c r="K34" s="4">
        <f>(Timings!K2-Timings!I2)/Timings!I2</f>
        <v>-1.5625000000000014E-2</v>
      </c>
    </row>
    <row r="35" spans="1:11" x14ac:dyDescent="0.2">
      <c r="A35" t="s">
        <v>4</v>
      </c>
      <c r="B35" t="s">
        <v>5</v>
      </c>
      <c r="D35" s="1"/>
      <c r="E35" s="4">
        <f>(Timings!E3-Timings!$D3)/Timings!$D3</f>
        <v>8.6664500054163464E-4</v>
      </c>
      <c r="F35" s="4">
        <f>(Timings!F3-Timings!$D3)/Timings!$D3</f>
        <v>-4.4523886902827423E-2</v>
      </c>
      <c r="J35" s="4">
        <f>(Timings!J3-Timings!H3)/Timings!H3</f>
        <v>-1.5207968975743291E-2</v>
      </c>
      <c r="K35" s="4">
        <f>(Timings!K3-Timings!I3)/Timings!I3</f>
        <v>-1.5123739688359226E-2</v>
      </c>
    </row>
    <row r="36" spans="1:11" x14ac:dyDescent="0.2">
      <c r="A36" t="s">
        <v>4</v>
      </c>
      <c r="B36" t="s">
        <v>6</v>
      </c>
      <c r="D36" s="1"/>
      <c r="E36" s="4">
        <f>(Timings!E4-Timings!$D4)/Timings!$D4</f>
        <v>-4.0422005739888051E-5</v>
      </c>
      <c r="F36" s="4">
        <f>(Timings!F4-Timings!$D4)/Timings!$D4</f>
        <v>-4.4383362302437411E-2</v>
      </c>
      <c r="J36" s="4">
        <f>(Timings!J4-Timings!H4)/Timings!H4</f>
        <v>-1.5253423012250902E-2</v>
      </c>
      <c r="K36" s="4">
        <f>(Timings!K4-Timings!I4)/Timings!I4</f>
        <v>-1.5084240617967214E-2</v>
      </c>
    </row>
    <row r="37" spans="1:11" x14ac:dyDescent="0.2">
      <c r="A37" t="s">
        <v>4</v>
      </c>
      <c r="B37" t="s">
        <v>7</v>
      </c>
      <c r="D37" s="1"/>
      <c r="E37" s="4">
        <f>(Timings!E5-Timings!$D5)/Timings!$D5</f>
        <v>-3.5460992907800663E-3</v>
      </c>
      <c r="F37" s="4">
        <f>(Timings!F5-Timings!$D5)/Timings!$D5</f>
        <v>-4.6099290780141806E-2</v>
      </c>
      <c r="J37" s="4">
        <f>(Timings!J5-Timings!H5)/Timings!H5</f>
        <v>-1.0000000000000009E-2</v>
      </c>
      <c r="K37" s="4">
        <f>(Timings!K5-Timings!I5)/Timings!I5</f>
        <v>-1.5075376884422124E-2</v>
      </c>
    </row>
    <row r="38" spans="1:11" x14ac:dyDescent="0.2">
      <c r="A38" t="s">
        <v>4</v>
      </c>
      <c r="B38" t="s">
        <v>8</v>
      </c>
      <c r="D38" s="1"/>
      <c r="E38" s="4">
        <f>(Timings!E6-Timings!$D6)/Timings!$D6</f>
        <v>1.4953271028037307E-3</v>
      </c>
      <c r="F38" s="4">
        <f>(Timings!F6-Timings!$D6)/Timings!$D6</f>
        <v>-4.1903143585386521E-2</v>
      </c>
      <c r="J38" s="4">
        <f>(Timings!J6-Timings!H6)/Timings!H6</f>
        <v>-1.520507481477888E-2</v>
      </c>
      <c r="K38" s="4">
        <f>(Timings!K6-Timings!I6)/Timings!I6</f>
        <v>-1.5077087690287547E-2</v>
      </c>
    </row>
    <row r="39" spans="1:11" x14ac:dyDescent="0.2">
      <c r="A39" t="s">
        <v>9</v>
      </c>
      <c r="B39" t="s">
        <v>5</v>
      </c>
      <c r="D39" s="1"/>
      <c r="E39" s="4">
        <f>(Timings!E7-Timings!$D7)/Timings!$D7</f>
        <v>-2.2264783337323429E-2</v>
      </c>
      <c r="F39" s="4">
        <f>(Timings!F7-Timings!$D7)/Timings!$D7</f>
        <v>-4.8599473306200645E-2</v>
      </c>
      <c r="J39" s="4">
        <f>(Timings!J7-Timings!H7)/Timings!H7</f>
        <v>-1.5196564255038019E-2</v>
      </c>
      <c r="K39" s="4">
        <f>(Timings!K7-Timings!I7)/Timings!I7</f>
        <v>-1.4871116986120383E-2</v>
      </c>
    </row>
    <row r="40" spans="1:11" x14ac:dyDescent="0.2">
      <c r="A40" t="s">
        <v>10</v>
      </c>
      <c r="B40" t="s">
        <v>5</v>
      </c>
      <c r="D40" s="1"/>
      <c r="E40" s="4">
        <f>(Timings!E8-Timings!$D8)/Timings!$D8</f>
        <v>-5.2513128282071792E-3</v>
      </c>
      <c r="F40" s="4">
        <f>(Timings!F8-Timings!$D8)/Timings!$D8</f>
        <v>-4.5461365341335457E-2</v>
      </c>
      <c r="J40" s="4">
        <f>(Timings!J8-Timings!H8)/Timings!H8</f>
        <v>-1.5273477812177543E-2</v>
      </c>
      <c r="K40" s="4">
        <f>(Timings!K8-Timings!I8)/Timings!I8</f>
        <v>-1.5273477812177543E-2</v>
      </c>
    </row>
    <row r="41" spans="1:11" x14ac:dyDescent="0.2">
      <c r="A41" t="s">
        <v>12</v>
      </c>
      <c r="B41" t="s">
        <v>5</v>
      </c>
      <c r="D41" s="1"/>
      <c r="E41" s="4">
        <f>(Timings!E9-Timings!$D9)/Timings!$D9</f>
        <v>3.9209789724490348E-3</v>
      </c>
      <c r="F41" s="4">
        <f>(Timings!F9-Timings!$D9)/Timings!$D9</f>
        <v>-4.1060399269009229E-2</v>
      </c>
      <c r="J41" s="4">
        <f>(Timings!J9-Timings!H9)/Timings!H9</f>
        <v>-1.5110716887889373E-2</v>
      </c>
      <c r="K41" s="4">
        <f>(Timings!K9-Timings!I9)/Timings!I9</f>
        <v>-1.5110716887889373E-2</v>
      </c>
    </row>
    <row r="42" spans="1:11" x14ac:dyDescent="0.2">
      <c r="A42" t="s">
        <v>12</v>
      </c>
      <c r="B42" t="s">
        <v>6</v>
      </c>
      <c r="D42" s="1"/>
      <c r="E42" s="4">
        <f>(Timings!E10-Timings!$D10)/Timings!$D10</f>
        <v>3.7440037440036639E-3</v>
      </c>
      <c r="F42" s="4">
        <f>(Timings!F10-Timings!$D10)/Timings!$D10</f>
        <v>-4.1277641277641379E-2</v>
      </c>
      <c r="J42" s="4">
        <f>(Timings!J10-Timings!H10)/Timings!H10</f>
        <v>-1.5096637712747319E-2</v>
      </c>
      <c r="K42" s="4">
        <f>(Timings!K10-Timings!I10)/Timings!I10</f>
        <v>-1.5096637712747319E-2</v>
      </c>
    </row>
    <row r="43" spans="1:11" x14ac:dyDescent="0.2">
      <c r="A43" t="s">
        <v>13</v>
      </c>
      <c r="B43" t="s">
        <v>43</v>
      </c>
      <c r="D43" s="1"/>
      <c r="E43" s="4">
        <f>(Timings!E11-Timings!$D11)/Timings!$D11</f>
        <v>-6.7372473532242814E-3</v>
      </c>
      <c r="F43" s="4">
        <f>(Timings!F11-Timings!$D11)/Timings!$D11</f>
        <v>-4.186717998075077E-2</v>
      </c>
      <c r="J43" s="4">
        <f>(Timings!J11-Timings!H11)/Timings!H11</f>
        <v>-1.5171503957783669E-2</v>
      </c>
      <c r="K43" s="4">
        <f>(Timings!K11-Timings!I11)/Timings!I11</f>
        <v>-1.4511873350923524E-2</v>
      </c>
    </row>
    <row r="44" spans="1:11" x14ac:dyDescent="0.2">
      <c r="A44" t="s">
        <v>14</v>
      </c>
      <c r="B44" t="s">
        <v>5</v>
      </c>
      <c r="D44" s="1"/>
      <c r="E44" s="4">
        <f>(Timings!E12-Timings!$D12)/Timings!$D12</f>
        <v>-2.1530070331563897E-3</v>
      </c>
      <c r="F44" s="4">
        <f>(Timings!F12-Timings!$D12)/Timings!$D12</f>
        <v>-4.4208411080809508E-2</v>
      </c>
      <c r="J44" s="4">
        <f>(Timings!J12-Timings!H12)/Timings!H12</f>
        <v>-1.5184381778741927E-2</v>
      </c>
      <c r="K44" s="4">
        <f>(Timings!K12-Timings!I12)/Timings!I12</f>
        <v>-1.5184381778741927E-2</v>
      </c>
    </row>
    <row r="45" spans="1:11" x14ac:dyDescent="0.2">
      <c r="A45" t="s">
        <v>14</v>
      </c>
      <c r="B45" t="s">
        <v>6</v>
      </c>
      <c r="D45" s="1"/>
      <c r="E45" s="4">
        <f>(Timings!E13-Timings!$D13)/Timings!$D13</f>
        <v>-3.263352550854034E-3</v>
      </c>
      <c r="F45" s="4">
        <f>(Timings!F13-Timings!$D13)/Timings!$D13</f>
        <v>-4.633960622212558E-2</v>
      </c>
      <c r="J45" s="4">
        <f>(Timings!J13-Timings!H13)/Timings!H13</f>
        <v>-1.4979029358897542E-2</v>
      </c>
      <c r="K45" s="4">
        <f>(Timings!K13-Timings!I13)/Timings!I13</f>
        <v>-1.512655384154547E-2</v>
      </c>
    </row>
    <row r="46" spans="1:11" x14ac:dyDescent="0.2">
      <c r="A46" t="s">
        <v>15</v>
      </c>
      <c r="B46" t="s">
        <v>5</v>
      </c>
      <c r="D46" s="1"/>
      <c r="E46" s="4">
        <f>(Timings!E14-Timings!$D14)/Timings!$D14</f>
        <v>5.2806894233413719E-2</v>
      </c>
      <c r="F46" s="4">
        <f>(Timings!F14-Timings!$D14)/Timings!$D14</f>
        <v>-1.8213488983284037E-2</v>
      </c>
      <c r="J46" s="4">
        <f>(Timings!J14-Timings!H14)/Timings!H14</f>
        <v>-4.7570301680013973E-3</v>
      </c>
      <c r="K46" s="4">
        <f>(Timings!K14-Timings!I14)/Timings!I14</f>
        <v>-4.4378282728983068E-3</v>
      </c>
    </row>
    <row r="47" spans="1:11" x14ac:dyDescent="0.2">
      <c r="A47" t="s">
        <v>86</v>
      </c>
      <c r="B47" t="s">
        <v>5</v>
      </c>
      <c r="D47" s="1"/>
      <c r="E47" s="4">
        <f>(Timings!E15-Timings!$D15)/Timings!$D15</f>
        <v>-2.3164319594074795E-3</v>
      </c>
      <c r="F47" s="4">
        <f>(Timings!F15-Timings!$D15)/Timings!$D15</f>
        <v>-1.7281317792404575E-3</v>
      </c>
      <c r="J47" s="4">
        <f>(Timings!J15-Timings!H15)/Timings!H15</f>
        <v>1.5541740674956184E-3</v>
      </c>
      <c r="K47" s="4">
        <f>(Timings!K15-Timings!I15)/Timings!I15</f>
        <v>1.6666666666666976E-3</v>
      </c>
    </row>
    <row r="48" spans="1:11" x14ac:dyDescent="0.2">
      <c r="A48" t="s">
        <v>87</v>
      </c>
      <c r="B48" t="s">
        <v>5</v>
      </c>
      <c r="D48" s="1"/>
      <c r="E48" s="4">
        <f>(Timings!E16-Timings!$D16)/Timings!$D16</f>
        <v>5.1607195517562382E-4</v>
      </c>
      <c r="F48" s="4">
        <f>(Timings!F16-Timings!$D16)/Timings!$D16</f>
        <v>-4.1728103804187532E-2</v>
      </c>
      <c r="J48" s="4">
        <f>(Timings!J16-Timings!H16)/Timings!H16</f>
        <v>-1.5055067192078357E-2</v>
      </c>
      <c r="K48" s="4">
        <f>(Timings!K16-Timings!I16)/Timings!I16</f>
        <v>-1.5055067192078357E-2</v>
      </c>
    </row>
    <row r="49" spans="1:13" x14ac:dyDescent="0.2">
      <c r="A49" t="s">
        <v>88</v>
      </c>
      <c r="B49" t="s">
        <v>5</v>
      </c>
      <c r="D49" s="1"/>
      <c r="E49" s="4">
        <f>(Timings!E17-Timings!$D17)/Timings!$D17</f>
        <v>-3.3624092393158118E-3</v>
      </c>
      <c r="F49" s="4">
        <f>(Timings!F17-Timings!$D17)/Timings!$D17</f>
        <v>-2.7776424150870891E-3</v>
      </c>
      <c r="J49" s="4">
        <f>(Timings!J17-Timings!H17)/Timings!H17</f>
        <v>1.6228178018195846E-3</v>
      </c>
      <c r="K49" s="4">
        <f>(Timings!K17-Timings!I17)/Timings!I17</f>
        <v>1.5191610310693045E-3</v>
      </c>
    </row>
    <row r="50" spans="1:13" x14ac:dyDescent="0.2">
      <c r="A50" t="s">
        <v>18</v>
      </c>
      <c r="B50" t="s">
        <v>5</v>
      </c>
      <c r="D50" s="1"/>
      <c r="E50" s="4">
        <f>(Timings!E18-Timings!$D18)/Timings!$D18</f>
        <v>-1.3100680120413939E-3</v>
      </c>
      <c r="F50" s="4">
        <f>(Timings!F18-Timings!$D18)/Timings!$D18</f>
        <v>-4.6911584346080899E-2</v>
      </c>
      <c r="J50" s="4">
        <f>(Timings!J18-Timings!H18)/Timings!H18</f>
        <v>-1.5093904827745157E-2</v>
      </c>
      <c r="K50" s="4">
        <f>(Timings!K18-Timings!I18)/Timings!I18</f>
        <v>-1.4829043411448381E-2</v>
      </c>
    </row>
    <row r="51" spans="1:13" x14ac:dyDescent="0.2">
      <c r="A51" t="s">
        <v>18</v>
      </c>
      <c r="B51" t="s">
        <v>19</v>
      </c>
      <c r="D51" s="1"/>
      <c r="E51" s="4">
        <f>(Timings!E19-Timings!$D19)/Timings!$D19</f>
        <v>0</v>
      </c>
      <c r="F51" s="4">
        <f>(Timings!F19-Timings!$D19)/Timings!$D19</f>
        <v>-4.7074954296160772E-2</v>
      </c>
      <c r="J51" s="4">
        <f>(Timings!J19-Timings!H19)/Timings!H19</f>
        <v>-1.6352201257861621E-2</v>
      </c>
      <c r="K51" s="4">
        <f>(Timings!K19-Timings!I19)/Timings!I19</f>
        <v>-1.5113350125944598E-2</v>
      </c>
    </row>
    <row r="52" spans="1:13" x14ac:dyDescent="0.2">
      <c r="A52" t="s">
        <v>20</v>
      </c>
      <c r="B52" t="s">
        <v>21</v>
      </c>
      <c r="D52" s="1"/>
      <c r="E52" s="4">
        <f>(Timings!E20-Timings!$D20)/Timings!$D20</f>
        <v>-2.1762785636561016E-3</v>
      </c>
      <c r="F52" s="4">
        <f>(Timings!F20-Timings!$D20)/Timings!$D20</f>
        <v>-4.6789989118607156E-2</v>
      </c>
      <c r="J52" s="4">
        <f>(Timings!J20-Timings!H20)/Timings!H20</f>
        <v>-1.4970059880239469E-2</v>
      </c>
      <c r="K52" s="4">
        <f>(Timings!K20-Timings!I20)/Timings!I20</f>
        <v>-1.4981273408239647E-2</v>
      </c>
    </row>
    <row r="53" spans="1:13" x14ac:dyDescent="0.2">
      <c r="A53" t="s">
        <v>59</v>
      </c>
      <c r="E53" s="4">
        <f>AVERAGE(E34:E52)</f>
        <v>7.7454671697684528E-4</v>
      </c>
      <c r="F53" s="4">
        <f>AVERAGE(F34:F52)</f>
        <v>-3.8758010539255747E-2</v>
      </c>
      <c r="J53" s="4">
        <f>AVERAGE(J34:J52)</f>
        <v>-1.2376142983648735E-2</v>
      </c>
      <c r="K53" s="4">
        <f>AVERAGE(K34:K52)</f>
        <v>-1.275741778758184E-2</v>
      </c>
    </row>
    <row r="56" spans="1:13" x14ac:dyDescent="0.2">
      <c r="A56" s="5" t="s">
        <v>61</v>
      </c>
    </row>
    <row r="57" spans="1:13" x14ac:dyDescent="0.2">
      <c r="A57" t="s">
        <v>4</v>
      </c>
      <c r="B57" t="s">
        <v>5</v>
      </c>
      <c r="G57" s="4">
        <f>(Timings!G3-$M57)/$M57</f>
        <v>1.5702187720536463E-2</v>
      </c>
      <c r="H57" s="4">
        <f>(Timings!H3-$M57)/$M57</f>
        <v>-5.6205262627281437E-3</v>
      </c>
      <c r="I57" s="4">
        <f>(Timings!I3-$M57)/$M57</f>
        <v>-1.0081661457808319E-2</v>
      </c>
      <c r="M57" s="1">
        <f>AVERAGE(Timings!G3:'Timings'!I3)</f>
        <v>132.25333333333333</v>
      </c>
    </row>
    <row r="58" spans="1:13" x14ac:dyDescent="0.2">
      <c r="A58" t="s">
        <v>4</v>
      </c>
      <c r="B58" t="s">
        <v>6</v>
      </c>
      <c r="G58" s="4">
        <f>(Timings!G4-$M58)/$M58</f>
        <v>5.7010333489901234E-2</v>
      </c>
      <c r="H58" s="4">
        <f>(Timings!H4-$M58)/$M58</f>
        <v>-2.2310944105213778E-2</v>
      </c>
      <c r="I58" s="4">
        <f>(Timings!I4-$M58)/$M58</f>
        <v>-3.4699389384687793E-2</v>
      </c>
      <c r="M58" s="1">
        <f>AVERAGE(Timings!G4:'Timings'!I4)</f>
        <v>170.32000000000002</v>
      </c>
    </row>
    <row r="59" spans="1:13" x14ac:dyDescent="0.2">
      <c r="A59" t="s">
        <v>4</v>
      </c>
      <c r="B59" t="s">
        <v>7</v>
      </c>
      <c r="G59" s="4">
        <f>(Timings!G5-$M59)/$M59</f>
        <v>1.8211920529801306E-2</v>
      </c>
      <c r="H59" s="4">
        <f>(Timings!H5-$M59)/$M59</f>
        <v>-6.6225165562913239E-3</v>
      </c>
      <c r="I59" s="4">
        <f>(Timings!I5-$M59)/$M59</f>
        <v>-1.1589403973509872E-2</v>
      </c>
      <c r="M59" s="1">
        <f>AVERAGE(Timings!G5:'Timings'!I5)</f>
        <v>2.0133333333333332</v>
      </c>
    </row>
    <row r="60" spans="1:13" x14ac:dyDescent="0.2">
      <c r="A60" t="s">
        <v>4</v>
      </c>
      <c r="B60" t="s">
        <v>8</v>
      </c>
      <c r="G60" s="4">
        <f>(Timings!G6-$M60)/$M60</f>
        <v>2.7473316421768104E-2</v>
      </c>
      <c r="H60" s="4">
        <f>(Timings!H6-$M60)/$M60</f>
        <v>-1.1582826784090306E-2</v>
      </c>
      <c r="I60" s="4">
        <f>(Timings!I6-$M60)/$M60</f>
        <v>-1.5890489637677523E-2</v>
      </c>
      <c r="M60" s="1">
        <f>AVERAGE(Timings!G6:'Timings'!I6)</f>
        <v>208.92999999999998</v>
      </c>
    </row>
    <row r="61" spans="1:13" x14ac:dyDescent="0.2">
      <c r="A61" t="s">
        <v>69</v>
      </c>
      <c r="G61" s="4">
        <f>AVERAGE(G57:G60)</f>
        <v>2.9599439540501777E-2</v>
      </c>
      <c r="H61" s="4">
        <f t="shared" ref="H61:I61" si="0">AVERAGE(H57:H60)</f>
        <v>-1.1534203427080886E-2</v>
      </c>
      <c r="I61" s="4">
        <f t="shared" si="0"/>
        <v>-1.8065236113420875E-2</v>
      </c>
    </row>
    <row r="62" spans="1:13" x14ac:dyDescent="0.2">
      <c r="A62" t="s">
        <v>64</v>
      </c>
      <c r="G62" s="26"/>
      <c r="H62" s="26">
        <f>$G61-H61</f>
        <v>4.1133642967582665E-2</v>
      </c>
      <c r="I62" s="26">
        <f>$G61-I61</f>
        <v>4.7664675653922656E-2</v>
      </c>
    </row>
  </sheetData>
  <conditionalFormatting sqref="C2:K2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:D27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K27">
    <cfRule type="colorScale" priority="10">
      <colorScale>
        <cfvo type="min"/>
        <cfvo type="max"/>
        <color rgb="FFFFEF9C"/>
        <color rgb="FF63BE7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K53">
    <cfRule type="colorScale" priority="6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57:I61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8" orientation="landscape" horizontalDpi="0" verticalDpi="0"/>
  <headerFooter>
    <oddHeader>&amp;C&amp;"Calibri Bold,Bold"&amp;K000000&amp;A Sheet</oddHeader>
    <oddFooter>&amp;L&amp;"Calibri,Regular"&amp;K000000&amp;F&amp;R&amp;"Calibri,Regular"&amp;K000000&amp;P</oddFooter>
  </headerFooter>
  <rowBreaks count="1" manualBreakCount="1">
    <brk id="3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8CD9-37E7-7040-9811-D78EB2E9FA5A}">
  <dimension ref="A1:E4"/>
  <sheetViews>
    <sheetView view="pageLayout" zoomScaleNormal="100" workbookViewId="0">
      <selection activeCell="F5" sqref="F5"/>
    </sheetView>
  </sheetViews>
  <sheetFormatPr baseColWidth="10" defaultRowHeight="16" x14ac:dyDescent="0.2"/>
  <sheetData>
    <row r="1" spans="1:5" x14ac:dyDescent="0.2">
      <c r="B1" s="32" t="s">
        <v>35</v>
      </c>
      <c r="C1" s="32"/>
      <c r="D1" s="32" t="s">
        <v>36</v>
      </c>
      <c r="E1" s="32"/>
    </row>
    <row r="2" spans="1:5" x14ac:dyDescent="0.2">
      <c r="A2" s="5"/>
      <c r="B2" s="2" t="s">
        <v>33</v>
      </c>
      <c r="C2" s="2" t="s">
        <v>34</v>
      </c>
      <c r="D2" s="2" t="s">
        <v>33</v>
      </c>
      <c r="E2" s="2" t="s">
        <v>34</v>
      </c>
    </row>
    <row r="3" spans="1:5" x14ac:dyDescent="0.2">
      <c r="A3" s="5" t="s">
        <v>31</v>
      </c>
      <c r="B3">
        <v>105</v>
      </c>
      <c r="C3">
        <v>107</v>
      </c>
      <c r="D3">
        <v>105</v>
      </c>
      <c r="E3">
        <v>107</v>
      </c>
    </row>
    <row r="4" spans="1:5" x14ac:dyDescent="0.2">
      <c r="A4" s="5" t="s">
        <v>32</v>
      </c>
      <c r="B4">
        <v>281</v>
      </c>
      <c r="C4">
        <v>259</v>
      </c>
      <c r="D4">
        <v>90</v>
      </c>
      <c r="E4">
        <v>79</v>
      </c>
    </row>
  </sheetData>
  <mergeCells count="2">
    <mergeCell ref="B1:C1"/>
    <mergeCell ref="D1:E1"/>
  </mergeCells>
  <pageMargins left="0.7" right="0.7" top="0.75" bottom="0.75" header="0.3" footer="0.3"/>
  <pageSetup paperSize="8" orientation="landscape" horizontalDpi="0" verticalDpi="0"/>
  <headerFooter>
    <oddHeader>&amp;C&amp;"Calibri Bold,Bold"&amp;K000000&amp;A Sheet</oddHeader>
    <oddFooter>&amp;L&amp;"Calibri,Regular"&amp;K000000&amp;F&amp;R&amp;"Calibri,Regular"&amp;K000000&amp;P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Sizes</vt:lpstr>
      <vt:lpstr>Timings</vt:lpstr>
      <vt:lpstr>Scatter Graph</vt:lpstr>
      <vt:lpstr>HeatMaps</vt:lpstr>
      <vt:lpstr>BCPL ADFSvDFS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Sargent</cp:lastModifiedBy>
  <dcterms:created xsi:type="dcterms:W3CDTF">2024-12-02T12:51:27Z</dcterms:created>
  <dcterms:modified xsi:type="dcterms:W3CDTF">2025-02-25T15:06:29Z</dcterms:modified>
  <cp:category/>
</cp:coreProperties>
</file>