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INIK\Downloads\"/>
    </mc:Choice>
  </mc:AlternateContent>
  <xr:revisionPtr revIDLastSave="0" documentId="8_{9804ED6D-D158-4062-A75F-73815FE012E2}" xr6:coauthVersionLast="45" xr6:coauthVersionMax="45" xr10:uidLastSave="{00000000-0000-0000-0000-000000000000}"/>
  <bookViews>
    <workbookView xWindow="-120" yWindow="-120" windowWidth="29040" windowHeight="16440" activeTab="1" xr2:uid="{94628BCB-7BD9-4E57-A7E6-B6A2D98F44E6}"/>
  </bookViews>
  <sheets>
    <sheet name="pimpnan" sheetId="1" r:id="rId1"/>
    <sheet name="gur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6" i="2" l="1"/>
  <c r="Y65" i="2"/>
  <c r="T65" i="2"/>
  <c r="R65" i="2"/>
  <c r="P65" i="2"/>
  <c r="I65" i="2"/>
  <c r="Z65" i="2" s="1"/>
  <c r="Y64" i="2"/>
  <c r="T64" i="2"/>
  <c r="R64" i="2"/>
  <c r="P64" i="2"/>
  <c r="I64" i="2"/>
  <c r="Z64" i="2" s="1"/>
  <c r="Y63" i="2"/>
  <c r="T63" i="2"/>
  <c r="R63" i="2"/>
  <c r="P63" i="2"/>
  <c r="I63" i="2"/>
  <c r="Z63" i="2" s="1"/>
  <c r="Y62" i="2"/>
  <c r="T62" i="2"/>
  <c r="R62" i="2"/>
  <c r="P62" i="2"/>
  <c r="I62" i="2"/>
  <c r="Z62" i="2" s="1"/>
  <c r="Y61" i="2"/>
  <c r="T61" i="2"/>
  <c r="R61" i="2"/>
  <c r="P61" i="2"/>
  <c r="I61" i="2"/>
  <c r="Z61" i="2" s="1"/>
  <c r="Y60" i="2"/>
  <c r="T60" i="2"/>
  <c r="R60" i="2"/>
  <c r="P60" i="2"/>
  <c r="I60" i="2"/>
  <c r="Z60" i="2" s="1"/>
  <c r="Y59" i="2"/>
  <c r="T59" i="2"/>
  <c r="R59" i="2"/>
  <c r="P59" i="2"/>
  <c r="I59" i="2"/>
  <c r="Z59" i="2" s="1"/>
  <c r="Y58" i="2"/>
  <c r="T58" i="2"/>
  <c r="R58" i="2"/>
  <c r="P58" i="2"/>
  <c r="I58" i="2"/>
  <c r="Z58" i="2" s="1"/>
  <c r="Y57" i="2"/>
  <c r="T57" i="2"/>
  <c r="R57" i="2"/>
  <c r="P57" i="2"/>
  <c r="I57" i="2"/>
  <c r="Z57" i="2" s="1"/>
  <c r="Y55" i="2"/>
  <c r="T55" i="2"/>
  <c r="R55" i="2"/>
  <c r="P55" i="2"/>
  <c r="I55" i="2"/>
  <c r="Z55" i="2" s="1"/>
  <c r="Y54" i="2"/>
  <c r="T54" i="2"/>
  <c r="R54" i="2"/>
  <c r="P54" i="2"/>
  <c r="I54" i="2"/>
  <c r="Z54" i="2" s="1"/>
  <c r="Y53" i="2"/>
  <c r="T53" i="2"/>
  <c r="R53" i="2"/>
  <c r="P53" i="2"/>
  <c r="I53" i="2"/>
  <c r="Z53" i="2" s="1"/>
  <c r="Y52" i="2"/>
  <c r="T52" i="2"/>
  <c r="R52" i="2"/>
  <c r="P52" i="2"/>
  <c r="I52" i="2"/>
  <c r="Z52" i="2" s="1"/>
  <c r="Y51" i="2"/>
  <c r="T51" i="2"/>
  <c r="R51" i="2"/>
  <c r="P51" i="2"/>
  <c r="I51" i="2"/>
  <c r="Z51" i="2" s="1"/>
  <c r="Y50" i="2"/>
  <c r="T50" i="2"/>
  <c r="R50" i="2"/>
  <c r="P50" i="2"/>
  <c r="I50" i="2"/>
  <c r="Z50" i="2" s="1"/>
  <c r="Y49" i="2"/>
  <c r="T49" i="2"/>
  <c r="R49" i="2"/>
  <c r="P49" i="2"/>
  <c r="I49" i="2"/>
  <c r="Z49" i="2" s="1"/>
  <c r="Y48" i="2"/>
  <c r="T48" i="2"/>
  <c r="R48" i="2"/>
  <c r="P48" i="2"/>
  <c r="I48" i="2"/>
  <c r="Z48" i="2" s="1"/>
  <c r="Y47" i="2"/>
  <c r="T47" i="2"/>
  <c r="R47" i="2"/>
  <c r="P47" i="2"/>
  <c r="I47" i="2"/>
  <c r="Z47" i="2" s="1"/>
  <c r="Y46" i="2"/>
  <c r="T46" i="2"/>
  <c r="R46" i="2"/>
  <c r="P46" i="2"/>
  <c r="I46" i="2"/>
  <c r="Z46" i="2" s="1"/>
  <c r="Y45" i="2"/>
  <c r="T45" i="2"/>
  <c r="R45" i="2"/>
  <c r="P45" i="2"/>
  <c r="I45" i="2"/>
  <c r="Z45" i="2" s="1"/>
  <c r="Y44" i="2"/>
  <c r="T44" i="2"/>
  <c r="R44" i="2"/>
  <c r="P44" i="2"/>
  <c r="I44" i="2"/>
  <c r="Z44" i="2" s="1"/>
  <c r="Y43" i="2"/>
  <c r="T43" i="2"/>
  <c r="R43" i="2"/>
  <c r="P43" i="2"/>
  <c r="I43" i="2"/>
  <c r="Z43" i="2" s="1"/>
  <c r="Y42" i="2"/>
  <c r="T42" i="2"/>
  <c r="R42" i="2"/>
  <c r="P42" i="2"/>
  <c r="I42" i="2"/>
  <c r="Z42" i="2" s="1"/>
  <c r="Y41" i="2"/>
  <c r="T41" i="2"/>
  <c r="R41" i="2"/>
  <c r="M41" i="2"/>
  <c r="K41" i="2"/>
  <c r="N41" i="2" s="1"/>
  <c r="I41" i="2"/>
  <c r="Z41" i="2" s="1"/>
  <c r="Y40" i="2"/>
  <c r="T40" i="2"/>
  <c r="R40" i="2"/>
  <c r="P40" i="2"/>
  <c r="I40" i="2"/>
  <c r="Z40" i="2" s="1"/>
  <c r="Y39" i="2"/>
  <c r="T39" i="2"/>
  <c r="R39" i="2"/>
  <c r="P39" i="2"/>
  <c r="I39" i="2"/>
  <c r="Z39" i="2" s="1"/>
  <c r="Y38" i="2"/>
  <c r="T38" i="2"/>
  <c r="R38" i="2"/>
  <c r="P38" i="2"/>
  <c r="I38" i="2"/>
  <c r="Z38" i="2" s="1"/>
  <c r="Y37" i="2"/>
  <c r="T37" i="2"/>
  <c r="R37" i="2"/>
  <c r="M37" i="2"/>
  <c r="N37" i="2" s="1"/>
  <c r="K37" i="2"/>
  <c r="I37" i="2"/>
  <c r="Z37" i="2" s="1"/>
  <c r="Y36" i="2"/>
  <c r="T36" i="2"/>
  <c r="R36" i="2"/>
  <c r="P36" i="2"/>
  <c r="I36" i="2"/>
  <c r="Z36" i="2" s="1"/>
  <c r="Y35" i="2"/>
  <c r="T35" i="2"/>
  <c r="R35" i="2"/>
  <c r="M35" i="2"/>
  <c r="K35" i="2"/>
  <c r="N35" i="2" s="1"/>
  <c r="I35" i="2"/>
  <c r="Y34" i="2"/>
  <c r="T34" i="2"/>
  <c r="R34" i="2"/>
  <c r="M34" i="2"/>
  <c r="K34" i="2"/>
  <c r="N34" i="2" s="1"/>
  <c r="I34" i="2"/>
  <c r="Z34" i="2" s="1"/>
  <c r="Y33" i="2"/>
  <c r="T33" i="2"/>
  <c r="R33" i="2"/>
  <c r="P33" i="2"/>
  <c r="I33" i="2"/>
  <c r="Z33" i="2" s="1"/>
  <c r="Y32" i="2"/>
  <c r="T32" i="2"/>
  <c r="R32" i="2"/>
  <c r="P32" i="2"/>
  <c r="I32" i="2"/>
  <c r="Z32" i="2" s="1"/>
  <c r="Y31" i="2"/>
  <c r="T31" i="2"/>
  <c r="R31" i="2"/>
  <c r="P31" i="2"/>
  <c r="I31" i="2"/>
  <c r="Z31" i="2" s="1"/>
  <c r="Y30" i="2"/>
  <c r="T30" i="2"/>
  <c r="R30" i="2"/>
  <c r="P30" i="2"/>
  <c r="I30" i="2"/>
  <c r="Z30" i="2" s="1"/>
  <c r="Y29" i="2"/>
  <c r="T29" i="2"/>
  <c r="R29" i="2"/>
  <c r="P29" i="2"/>
  <c r="I29" i="2"/>
  <c r="Z29" i="2" s="1"/>
  <c r="Y28" i="2"/>
  <c r="T28" i="2"/>
  <c r="R28" i="2"/>
  <c r="P28" i="2"/>
  <c r="I28" i="2"/>
  <c r="Z28" i="2" s="1"/>
  <c r="Y27" i="2"/>
  <c r="T27" i="2"/>
  <c r="R27" i="2"/>
  <c r="M27" i="2"/>
  <c r="K27" i="2"/>
  <c r="N27" i="2" s="1"/>
  <c r="I27" i="2"/>
  <c r="Z27" i="2" s="1"/>
  <c r="Y26" i="2"/>
  <c r="T26" i="2"/>
  <c r="R26" i="2"/>
  <c r="M26" i="2"/>
  <c r="K26" i="2"/>
  <c r="N26" i="2" s="1"/>
  <c r="I26" i="2"/>
  <c r="Y25" i="2"/>
  <c r="T25" i="2"/>
  <c r="R25" i="2"/>
  <c r="P25" i="2"/>
  <c r="I25" i="2"/>
  <c r="Z25" i="2" s="1"/>
  <c r="Y24" i="2"/>
  <c r="T24" i="2"/>
  <c r="R24" i="2"/>
  <c r="M24" i="2"/>
  <c r="N24" i="2" s="1"/>
  <c r="K24" i="2"/>
  <c r="I24" i="2"/>
  <c r="Y23" i="2"/>
  <c r="T23" i="2"/>
  <c r="R23" i="2"/>
  <c r="P23" i="2"/>
  <c r="P66" i="2" s="1"/>
  <c r="I23" i="2"/>
  <c r="Z23" i="2" s="1"/>
  <c r="Y22" i="2"/>
  <c r="T22" i="2"/>
  <c r="R22" i="2"/>
  <c r="M22" i="2"/>
  <c r="K22" i="2"/>
  <c r="N22" i="2" s="1"/>
  <c r="I22" i="2"/>
  <c r="Z22" i="2" s="1"/>
  <c r="Y21" i="2"/>
  <c r="T21" i="2"/>
  <c r="R21" i="2"/>
  <c r="M21" i="2"/>
  <c r="K21" i="2"/>
  <c r="N21" i="2" s="1"/>
  <c r="I21" i="2"/>
  <c r="Y20" i="2"/>
  <c r="T20" i="2"/>
  <c r="R20" i="2"/>
  <c r="M20" i="2"/>
  <c r="K20" i="2"/>
  <c r="N20" i="2" s="1"/>
  <c r="I20" i="2"/>
  <c r="Z20" i="2" s="1"/>
  <c r="Y19" i="2"/>
  <c r="T19" i="2"/>
  <c r="R19" i="2"/>
  <c r="M19" i="2"/>
  <c r="K19" i="2"/>
  <c r="N19" i="2" s="1"/>
  <c r="I19" i="2"/>
  <c r="Y18" i="2"/>
  <c r="T18" i="2"/>
  <c r="R18" i="2"/>
  <c r="M18" i="2"/>
  <c r="K18" i="2"/>
  <c r="N18" i="2" s="1"/>
  <c r="I18" i="2"/>
  <c r="Z18" i="2" s="1"/>
  <c r="Y17" i="2"/>
  <c r="T17" i="2"/>
  <c r="R17" i="2"/>
  <c r="M17" i="2"/>
  <c r="K17" i="2"/>
  <c r="N17" i="2" s="1"/>
  <c r="I17" i="2"/>
  <c r="Y16" i="2"/>
  <c r="T16" i="2"/>
  <c r="R16" i="2"/>
  <c r="M16" i="2"/>
  <c r="K16" i="2"/>
  <c r="N16" i="2" s="1"/>
  <c r="I16" i="2"/>
  <c r="Z16" i="2" s="1"/>
  <c r="Y15" i="2"/>
  <c r="T15" i="2"/>
  <c r="R15" i="2"/>
  <c r="M15" i="2"/>
  <c r="K15" i="2"/>
  <c r="N15" i="2" s="1"/>
  <c r="I15" i="2"/>
  <c r="Y14" i="2"/>
  <c r="T14" i="2"/>
  <c r="R14" i="2"/>
  <c r="M14" i="2"/>
  <c r="K14" i="2"/>
  <c r="N14" i="2" s="1"/>
  <c r="I14" i="2"/>
  <c r="Z14" i="2" s="1"/>
  <c r="Y13" i="2"/>
  <c r="T13" i="2"/>
  <c r="R13" i="2"/>
  <c r="M13" i="2"/>
  <c r="K13" i="2"/>
  <c r="N13" i="2" s="1"/>
  <c r="I13" i="2"/>
  <c r="Y12" i="2"/>
  <c r="Y66" i="2" s="1"/>
  <c r="T12" i="2"/>
  <c r="T66" i="2" s="1"/>
  <c r="R12" i="2"/>
  <c r="R66" i="2" s="1"/>
  <c r="M12" i="2"/>
  <c r="K12" i="2"/>
  <c r="N12" i="2" s="1"/>
  <c r="I12" i="2"/>
  <c r="Z12" i="2" s="1"/>
  <c r="V16" i="1"/>
  <c r="R15" i="1"/>
  <c r="N15" i="1"/>
  <c r="U15" i="1" s="1"/>
  <c r="W15" i="1" s="1"/>
  <c r="J15" i="1"/>
  <c r="R14" i="1"/>
  <c r="U14" i="1" s="1"/>
  <c r="W14" i="1" s="1"/>
  <c r="N14" i="1"/>
  <c r="J14" i="1"/>
  <c r="U13" i="1"/>
  <c r="W13" i="1" s="1"/>
  <c r="R13" i="1"/>
  <c r="N13" i="1"/>
  <c r="J13" i="1"/>
  <c r="R12" i="1"/>
  <c r="J12" i="1"/>
  <c r="U12" i="1" s="1"/>
  <c r="W12" i="1" s="1"/>
  <c r="R11" i="1"/>
  <c r="N11" i="1"/>
  <c r="J11" i="1"/>
  <c r="U11" i="1" s="1"/>
  <c r="H11" i="1"/>
  <c r="N66" i="2" l="1"/>
  <c r="Z13" i="2"/>
  <c r="Z66" i="2" s="1"/>
  <c r="Z15" i="2"/>
  <c r="Z17" i="2"/>
  <c r="Z19" i="2"/>
  <c r="Z21" i="2"/>
  <c r="Z26" i="2"/>
  <c r="Z35" i="2"/>
  <c r="Z24" i="2"/>
  <c r="I66" i="2"/>
  <c r="U16" i="1"/>
  <c r="W11" i="1"/>
  <c r="W16" i="1" s="1"/>
</calcChain>
</file>

<file path=xl/sharedStrings.xml><?xml version="1.0" encoding="utf-8"?>
<sst xmlns="http://schemas.openxmlformats.org/spreadsheetml/2006/main" count="196" uniqueCount="131">
  <si>
    <t xml:space="preserve">PENGHITUNGAN HR PIMPINAN </t>
  </si>
  <si>
    <t>SMK WACHID HASYIM SURABAYA</t>
  </si>
  <si>
    <t>TAHUN PELAJARAN 2021-2022</t>
  </si>
  <si>
    <t xml:space="preserve">BULAN </t>
  </si>
  <si>
    <t>: AGUSTUS 2021</t>
  </si>
  <si>
    <t>NO.</t>
  </si>
  <si>
    <t>NAMA</t>
  </si>
  <si>
    <t>JABATAN</t>
  </si>
  <si>
    <t>GAJI POKOK</t>
  </si>
  <si>
    <t>HR BAKU</t>
  </si>
  <si>
    <t>HR KEHADIRAN</t>
  </si>
  <si>
    <t>HR PIKET</t>
  </si>
  <si>
    <t>TUNJ. JABATAN</t>
  </si>
  <si>
    <t>Prestasi Kerja&amp;Keaktifan (95%)</t>
  </si>
  <si>
    <t>TOTAL HR</t>
  </si>
  <si>
    <t>PUNISHMENT KETIDAKHADIRAN (S, I, A)</t>
  </si>
  <si>
    <t>PENERIMAAN HR BULAN SEPTEMBER</t>
  </si>
  <si>
    <t>MK Pimpinan (periode)</t>
  </si>
  <si>
    <t>Nominal Gaji Pokok sesuai MK</t>
  </si>
  <si>
    <t>MK</t>
  </si>
  <si>
    <t>Nom. (Sesuai MK)</t>
  </si>
  <si>
    <t>J.J.M</t>
  </si>
  <si>
    <t>Jml</t>
  </si>
  <si>
    <t>Status Guru</t>
  </si>
  <si>
    <t>J.J.Piket</t>
  </si>
  <si>
    <t>Nom. Sertifikasi/DPK</t>
  </si>
  <si>
    <t>Nom. Non. Sertif</t>
  </si>
  <si>
    <t>Dra. Hj. Muntafiah Djauhari</t>
  </si>
  <si>
    <t>Kepala Sekolah</t>
  </si>
  <si>
    <t>Aulia Zulfikar, S.Pd</t>
  </si>
  <si>
    <t>Waka. Kurikulum</t>
  </si>
  <si>
    <t>Djumadi, S.Pd</t>
  </si>
  <si>
    <t>Waka. Humas</t>
  </si>
  <si>
    <t>Rokayah, S.Hum</t>
  </si>
  <si>
    <t>Waka. Sarpras &amp; Bendahara</t>
  </si>
  <si>
    <t>A. Junaidi, S.Kom</t>
  </si>
  <si>
    <t>Waka. Kesiswaan</t>
  </si>
  <si>
    <t>TOTAL HR PIMPINAN</t>
  </si>
  <si>
    <t>PENGHITUNGAN GAJI GURU</t>
  </si>
  <si>
    <t>TANGGAL : 26 AGUSTUS - 25 SEPTEMBER 2022</t>
  </si>
  <si>
    <t>STATUS GURU</t>
  </si>
  <si>
    <t>HR PIKET/INVAL</t>
  </si>
  <si>
    <t>HR LITERASI</t>
  </si>
  <si>
    <t>TUNJANGAN</t>
  </si>
  <si>
    <t>JJM</t>
  </si>
  <si>
    <t>PUNISHMENT</t>
  </si>
  <si>
    <t>PENERIMAAN HR</t>
  </si>
  <si>
    <t>TOTAL JAM MENGAJAR</t>
  </si>
  <si>
    <r>
      <t xml:space="preserve">J.J.M </t>
    </r>
    <r>
      <rPr>
        <i/>
        <sz val="11"/>
        <color indexed="8"/>
        <rFont val="Cambria"/>
        <family val="1"/>
      </rPr>
      <t>(Max. 30 Jam)</t>
    </r>
  </si>
  <si>
    <t>Jumlah</t>
  </si>
  <si>
    <t>GURU SERTIFIKASI</t>
  </si>
  <si>
    <t>GURU NONSERTIFIKASI</t>
  </si>
  <si>
    <t xml:space="preserve">Nom. Piket Non sertifikasi (JJM x Rp 8.250), sertifikasi (JJM x Rp 7.000) </t>
  </si>
  <si>
    <t>J.J.Inval</t>
  </si>
  <si>
    <t>Nom. Inval (JJM x Rp 66.000)</t>
  </si>
  <si>
    <t>Wali Kelas (Rp 100.000)</t>
  </si>
  <si>
    <t>K3 (Rp 300.000)</t>
  </si>
  <si>
    <t>Pemb. OSIS (Rp 75.000)</t>
  </si>
  <si>
    <t>TIDAK</t>
  </si>
  <si>
    <t>J.J.M Sertifikasi</t>
  </si>
  <si>
    <t>Sertifikasi (JJM x Rp 56.000)</t>
  </si>
  <si>
    <t>J.J.M Non Sertifikasi</t>
  </si>
  <si>
    <t>Non Sertifikasi (JJM x Rp 66.000)</t>
  </si>
  <si>
    <t>JUMLAH</t>
  </si>
  <si>
    <t>Nom. Non Sertifikasi (J.J.M x Rp 66.000)</t>
  </si>
  <si>
    <t>HADIR</t>
  </si>
  <si>
    <t>Drs. Nyuhartono</t>
  </si>
  <si>
    <t>Sertifikasi SMA</t>
  </si>
  <si>
    <t>Soe'eniek, S. Pd.</t>
  </si>
  <si>
    <t>Sertifikasi SMK</t>
  </si>
  <si>
    <t>Drs. Moh. Zakariya</t>
  </si>
  <si>
    <t>H. Abd. Ro'uf, S. Ag.</t>
  </si>
  <si>
    <t>Sri Rahayu, S. H., S. Pd.</t>
  </si>
  <si>
    <t>Soebagijo, S. E.</t>
  </si>
  <si>
    <t>Nunik Haryani, S. Si.</t>
  </si>
  <si>
    <t>Wiwik Winarti, S. Pd.</t>
  </si>
  <si>
    <t>Ahsanuddin, S. Ag.</t>
  </si>
  <si>
    <t>Siswati, S. Pd.</t>
  </si>
  <si>
    <t>M. Syafiuddin Z., S. Kom.</t>
  </si>
  <si>
    <t>Sertikasi SMK</t>
  </si>
  <si>
    <t>Dedy Purwanto, S. Kom.</t>
  </si>
  <si>
    <t>Wahyu Widiono, Amd.</t>
  </si>
  <si>
    <t>GTY</t>
  </si>
  <si>
    <t>Febriani Setyawati, S. Pd.</t>
  </si>
  <si>
    <t>Catur Budi D., S. E., M. M.</t>
  </si>
  <si>
    <t>GTT</t>
  </si>
  <si>
    <t>Hekmah Amala, S. Pd.</t>
  </si>
  <si>
    <t>M. Setiyawan, S. Pd., M. M.</t>
  </si>
  <si>
    <t>Elok Tricahyani, S. Pd.</t>
  </si>
  <si>
    <t>Roni Fauzi, S. Kom.</t>
  </si>
  <si>
    <t>Sriyani, S. Pd.</t>
  </si>
  <si>
    <t>Ayu Dwi cahyani, S. Pd.</t>
  </si>
  <si>
    <t>Winarko Hidayat, S. E.</t>
  </si>
  <si>
    <t>Maslichatin, S. Th. I.</t>
  </si>
  <si>
    <t>Fullatul Aini, S. Pd.</t>
  </si>
  <si>
    <t>Kuncahyo Arif S., S. Pd.</t>
  </si>
  <si>
    <t>Rukmaningsih, S. Si.</t>
  </si>
  <si>
    <t>Ani Rosidah, S. Pd.</t>
  </si>
  <si>
    <t>Taufiq Hidayat, S. Si.</t>
  </si>
  <si>
    <t>Nurul Faujiyah, S. Kom.</t>
  </si>
  <si>
    <t>Anik Yuni Rahayu, S. Pd.</t>
  </si>
  <si>
    <t>Kurnia Tsalisatin, S. S.</t>
  </si>
  <si>
    <t>Reni Zumzumi, S. Pd. I.</t>
  </si>
  <si>
    <t>Subairi Khalil, S. Pd. I.</t>
  </si>
  <si>
    <t>Fitrah Insani, S. E.</t>
  </si>
  <si>
    <t>Ayu Laily Qomariyah, S. Pd.</t>
  </si>
  <si>
    <t>Nurfia Lely Chomariya, S. Pd.</t>
  </si>
  <si>
    <t>Amalia Sofianti, S. E.</t>
  </si>
  <si>
    <t>Yanarto Teguh P., S. Kom.</t>
  </si>
  <si>
    <t>Prihatiana P. N., S. Kom.</t>
  </si>
  <si>
    <t>Nur Ardiana S., S. Pd.</t>
  </si>
  <si>
    <t>Chalimatus Sakdiah, S. Pd.</t>
  </si>
  <si>
    <t>Muhaimin, S. Pd.</t>
  </si>
  <si>
    <t>M. Rifai Abdzar Gifari, S. Pd.</t>
  </si>
  <si>
    <t>Susi Susanti, S. Pd.</t>
  </si>
  <si>
    <t>Miftahuda Adam I. N., S. Pd.</t>
  </si>
  <si>
    <t>Sutriman, S. Pd.</t>
  </si>
  <si>
    <t>Guru Senior</t>
  </si>
  <si>
    <t>Waziroh, S. Pd. I.</t>
  </si>
  <si>
    <t>Binti Lailatus S., S. Pd.</t>
  </si>
  <si>
    <t>Indriawati, S. E.</t>
  </si>
  <si>
    <t>Affandi Dwi Kurniawan, S. Or.</t>
  </si>
  <si>
    <t>CGTT</t>
  </si>
  <si>
    <t>Rakhmad Handin Setya Purwo, S. Pd.</t>
  </si>
  <si>
    <t>GaluhFaruk Shopi Al Mahdi, S. Pd.</t>
  </si>
  <si>
    <t>Anis Wetul, S. Pd.</t>
  </si>
  <si>
    <t>Havit Januar Darmansya, S. Sn.</t>
  </si>
  <si>
    <t>Moch. Maqbul, M. Pd. I.</t>
  </si>
  <si>
    <t>Surabaya, 26 September 2022</t>
  </si>
  <si>
    <t>Kepala Sekolah,</t>
  </si>
  <si>
    <t>Dra. Hj. MUNTAFIAH DJAUHARI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</si>
</sst>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[$Rp-421]* #,##0_-;\-[$Rp-421]* #,##0_-;_-[$Rp-421]* &quot;-&quot;_-;_-@_-"/>
    <numFmt numFmtId="165" formatCode="_([$Rp-421]* #,##0_);_([$Rp-421]* \(#,##0\);_([$Rp-421]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i/>
      <sz val="11"/>
      <color indexed="8"/>
      <name val="Cambria"/>
      <family val="1"/>
    </font>
    <font>
      <i/>
      <sz val="11"/>
      <color theme="1"/>
      <name val="Cambria"/>
      <family val="1"/>
    </font>
    <font>
      <sz val="11"/>
      <name val="Cambria"/>
      <family val="1"/>
    </font>
    <font>
      <b/>
      <u/>
      <sz val="11"/>
      <color theme="1"/>
      <name val="Calibri Light"/>
      <family val="1"/>
      <scheme val="major"/>
    </font>
    <font>
      <u/>
      <sz val="11"/>
      <color theme="1"/>
      <name val="Calibri Light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4" fontId="5" fillId="0" borderId="2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164" fontId="6" fillId="10" borderId="2" xfId="0" applyNumberFormat="1" applyFont="1" applyFill="1" applyBorder="1" applyAlignment="1">
      <alignment vertical="center"/>
    </xf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1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wrapText="1"/>
    </xf>
    <xf numFmtId="0" fontId="0" fillId="0" borderId="0" xfId="0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41" fontId="9" fillId="4" borderId="2" xfId="0" applyNumberFormat="1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8" fillId="13" borderId="8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9" fillId="12" borderId="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41" fontId="9" fillId="4" borderId="3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41" fontId="9" fillId="13" borderId="3" xfId="0" applyNumberFormat="1" applyFont="1" applyFill="1" applyBorder="1" applyAlignment="1">
      <alignment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12" borderId="6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vertical="center" wrapText="1"/>
    </xf>
    <xf numFmtId="41" fontId="12" fillId="14" borderId="2" xfId="0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165" fontId="12" fillId="14" borderId="2" xfId="0" applyNumberFormat="1" applyFont="1" applyFill="1" applyBorder="1" applyAlignment="1">
      <alignment vertical="center"/>
    </xf>
    <xf numFmtId="41" fontId="12" fillId="14" borderId="2" xfId="0" quotePrefix="1" applyNumberFormat="1" applyFont="1" applyFill="1" applyBorder="1" applyAlignment="1">
      <alignment horizontal="center" vertical="center"/>
    </xf>
    <xf numFmtId="164" fontId="9" fillId="14" borderId="2" xfId="0" applyNumberFormat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41" fontId="9" fillId="14" borderId="2" xfId="0" applyNumberFormat="1" applyFont="1" applyFill="1" applyBorder="1" applyAlignment="1">
      <alignment horizontal="center" vertical="center"/>
    </xf>
    <xf numFmtId="165" fontId="9" fillId="14" borderId="2" xfId="0" applyNumberFormat="1" applyFont="1" applyFill="1" applyBorder="1" applyAlignment="1">
      <alignment horizontal="center" vertical="center"/>
    </xf>
    <xf numFmtId="0" fontId="9" fillId="14" borderId="2" xfId="0" applyFont="1" applyFill="1" applyBorder="1"/>
    <xf numFmtId="165" fontId="9" fillId="14" borderId="2" xfId="0" applyNumberFormat="1" applyFont="1" applyFill="1" applyBorder="1" applyAlignment="1">
      <alignment vertical="center"/>
    </xf>
    <xf numFmtId="164" fontId="8" fillId="14" borderId="2" xfId="0" applyNumberFormat="1" applyFont="1" applyFill="1" applyBorder="1" applyAlignment="1">
      <alignment horizontal="center" vertical="center"/>
    </xf>
    <xf numFmtId="0" fontId="12" fillId="15" borderId="2" xfId="0" applyFont="1" applyFill="1" applyBorder="1" applyAlignment="1">
      <alignment horizontal="center" vertical="center" wrapText="1"/>
    </xf>
    <xf numFmtId="0" fontId="12" fillId="15" borderId="2" xfId="0" applyFont="1" applyFill="1" applyBorder="1" applyAlignment="1">
      <alignment vertical="center" wrapText="1"/>
    </xf>
    <xf numFmtId="41" fontId="12" fillId="15" borderId="2" xfId="0" applyNumberFormat="1" applyFont="1" applyFill="1" applyBorder="1" applyAlignment="1">
      <alignment horizontal="center" vertical="center"/>
    </xf>
    <xf numFmtId="0" fontId="12" fillId="15" borderId="2" xfId="0" applyFont="1" applyFill="1" applyBorder="1" applyAlignment="1">
      <alignment horizontal="center" vertical="center"/>
    </xf>
    <xf numFmtId="165" fontId="12" fillId="15" borderId="2" xfId="0" applyNumberFormat="1" applyFont="1" applyFill="1" applyBorder="1" applyAlignment="1">
      <alignment horizontal="center" vertical="center"/>
    </xf>
    <xf numFmtId="41" fontId="12" fillId="15" borderId="2" xfId="0" quotePrefix="1" applyNumberFormat="1" applyFont="1" applyFill="1" applyBorder="1" applyAlignment="1">
      <alignment horizontal="center" vertical="center"/>
    </xf>
    <xf numFmtId="164" fontId="9" fillId="15" borderId="2" xfId="0" applyNumberFormat="1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41" fontId="9" fillId="15" borderId="2" xfId="0" applyNumberFormat="1" applyFont="1" applyFill="1" applyBorder="1" applyAlignment="1">
      <alignment horizontal="center" vertical="center"/>
    </xf>
    <xf numFmtId="165" fontId="9" fillId="15" borderId="2" xfId="0" applyNumberFormat="1" applyFont="1" applyFill="1" applyBorder="1" applyAlignment="1">
      <alignment vertical="center"/>
    </xf>
    <xf numFmtId="164" fontId="8" fillId="15" borderId="2" xfId="0" applyNumberFormat="1" applyFont="1" applyFill="1" applyBorder="1" applyAlignment="1">
      <alignment horizontal="center" vertical="center"/>
    </xf>
    <xf numFmtId="165" fontId="9" fillId="15" borderId="2" xfId="0" applyNumberFormat="1" applyFont="1" applyFill="1" applyBorder="1" applyAlignment="1">
      <alignment horizontal="center" vertical="center"/>
    </xf>
    <xf numFmtId="164" fontId="9" fillId="15" borderId="2" xfId="1" applyNumberFormat="1" applyFont="1" applyFill="1" applyBorder="1" applyAlignment="1">
      <alignment horizontal="center" vertical="center"/>
    </xf>
    <xf numFmtId="41" fontId="9" fillId="15" borderId="2" xfId="0" applyNumberFormat="1" applyFont="1" applyFill="1" applyBorder="1" applyAlignment="1">
      <alignment vertical="center"/>
    </xf>
    <xf numFmtId="0" fontId="9" fillId="15" borderId="2" xfId="0" applyFont="1" applyFill="1" applyBorder="1" applyAlignment="1">
      <alignment vertical="center"/>
    </xf>
    <xf numFmtId="0" fontId="9" fillId="15" borderId="2" xfId="0" applyFont="1" applyFill="1" applyBorder="1"/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41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12" fillId="0" borderId="2" xfId="0" applyNumberFormat="1" applyFont="1" applyBorder="1" applyAlignment="1">
      <alignment horizontal="center" vertical="center"/>
    </xf>
    <xf numFmtId="41" fontId="12" fillId="0" borderId="2" xfId="0" quotePrefix="1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1" fontId="9" fillId="0" borderId="2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vertical="center"/>
    </xf>
    <xf numFmtId="164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/>
    <xf numFmtId="165" fontId="9" fillId="0" borderId="2" xfId="0" applyNumberFormat="1" applyFont="1" applyBorder="1" applyAlignment="1">
      <alignment vertical="center"/>
    </xf>
    <xf numFmtId="164" fontId="8" fillId="0" borderId="2" xfId="0" applyNumberFormat="1" applyFont="1" applyBorder="1" applyAlignment="1">
      <alignment horizontal="center" vertical="center"/>
    </xf>
    <xf numFmtId="0" fontId="9" fillId="15" borderId="2" xfId="1" applyNumberFormat="1" applyFont="1" applyFill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5" fontId="12" fillId="0" borderId="2" xfId="0" applyNumberFormat="1" applyFont="1" applyBorder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1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1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020E-4741-4E9D-83ED-AFCA595BB20B}">
  <dimension ref="B3:W16"/>
  <sheetViews>
    <sheetView topLeftCell="F13" workbookViewId="0">
      <selection activeCell="B3" sqref="B3:W16"/>
    </sheetView>
  </sheetViews>
  <sheetFormatPr defaultRowHeight="15" x14ac:dyDescent="0.25"/>
  <cols>
    <col min="2" max="2" width="7.5703125" bestFit="1" customWidth="1"/>
    <col min="3" max="3" width="9" bestFit="1" customWidth="1"/>
    <col min="4" max="4" width="10" bestFit="1" customWidth="1"/>
    <col min="5" max="5" width="9.7109375" customWidth="1"/>
    <col min="6" max="6" width="18" customWidth="1"/>
    <col min="7" max="7" width="4" bestFit="1" customWidth="1"/>
    <col min="8" max="8" width="16.42578125" bestFit="1" customWidth="1"/>
    <col min="9" max="9" width="5.42578125" bestFit="1" customWidth="1"/>
    <col min="10" max="10" width="11" bestFit="1" customWidth="1"/>
    <col min="11" max="11" width="5.5703125" bestFit="1" customWidth="1"/>
    <col min="12" max="12" width="11" bestFit="1" customWidth="1"/>
    <col min="13" max="13" width="5.85546875" bestFit="1" customWidth="1"/>
    <col min="14" max="14" width="12.140625" bestFit="1" customWidth="1"/>
    <col min="15" max="15" width="7.85546875" bestFit="1" customWidth="1"/>
    <col min="16" max="16" width="11" bestFit="1" customWidth="1"/>
    <col min="17" max="17" width="5.85546875" bestFit="1" customWidth="1"/>
    <col min="18" max="18" width="14" bestFit="1" customWidth="1"/>
    <col min="19" max="19" width="16.5703125" bestFit="1" customWidth="1"/>
    <col min="20" max="20" width="17.5703125" customWidth="1"/>
    <col min="21" max="21" width="17.7109375" bestFit="1" customWidth="1"/>
    <col min="22" max="22" width="20.7109375" customWidth="1"/>
    <col min="23" max="23" width="24" customWidth="1"/>
  </cols>
  <sheetData>
    <row r="3" spans="2:23" ht="18.75" x14ac:dyDescent="0.3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ht="18.75" x14ac:dyDescent="0.3"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8.75" x14ac:dyDescent="0.3"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ht="18.75" x14ac:dyDescent="0.3"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2:23" x14ac:dyDescent="0.25">
      <c r="B7" s="4" t="s">
        <v>3</v>
      </c>
      <c r="C7" s="5"/>
      <c r="D7" s="6" t="s">
        <v>4</v>
      </c>
      <c r="E7" s="6"/>
      <c r="F7" s="6"/>
    </row>
    <row r="8" spans="2:23" x14ac:dyDescent="0.25">
      <c r="B8" s="7" t="s">
        <v>5</v>
      </c>
      <c r="C8" s="8" t="s">
        <v>6</v>
      </c>
      <c r="D8" s="8" t="s">
        <v>7</v>
      </c>
      <c r="E8" s="9" t="s">
        <v>8</v>
      </c>
      <c r="F8" s="9"/>
      <c r="G8" s="10" t="s">
        <v>9</v>
      </c>
      <c r="H8" s="10"/>
      <c r="I8" s="10"/>
      <c r="J8" s="10"/>
      <c r="K8" s="11" t="s">
        <v>10</v>
      </c>
      <c r="L8" s="11"/>
      <c r="M8" s="11"/>
      <c r="N8" s="11"/>
      <c r="O8" s="12" t="s">
        <v>11</v>
      </c>
      <c r="P8" s="12"/>
      <c r="Q8" s="12"/>
      <c r="R8" s="12"/>
      <c r="S8" s="8" t="s">
        <v>12</v>
      </c>
      <c r="T8" s="8" t="s">
        <v>13</v>
      </c>
      <c r="U8" s="13" t="s">
        <v>14</v>
      </c>
      <c r="V8" s="14" t="s">
        <v>15</v>
      </c>
      <c r="W8" s="15" t="s">
        <v>16</v>
      </c>
    </row>
    <row r="9" spans="2:23" x14ac:dyDescent="0.25">
      <c r="B9" s="7"/>
      <c r="C9" s="8"/>
      <c r="D9" s="8"/>
      <c r="E9" s="16" t="s">
        <v>17</v>
      </c>
      <c r="F9" s="16" t="s">
        <v>18</v>
      </c>
      <c r="G9" s="17" t="s">
        <v>19</v>
      </c>
      <c r="H9" s="18" t="s">
        <v>20</v>
      </c>
      <c r="I9" s="19" t="s">
        <v>21</v>
      </c>
      <c r="J9" s="10" t="s">
        <v>22</v>
      </c>
      <c r="K9" s="20" t="s">
        <v>21</v>
      </c>
      <c r="L9" s="21" t="s">
        <v>23</v>
      </c>
      <c r="M9" s="22"/>
      <c r="N9" s="11" t="s">
        <v>22</v>
      </c>
      <c r="O9" s="23" t="s">
        <v>24</v>
      </c>
      <c r="P9" s="24" t="s">
        <v>23</v>
      </c>
      <c r="Q9" s="25"/>
      <c r="R9" s="12" t="s">
        <v>22</v>
      </c>
      <c r="S9" s="8"/>
      <c r="T9" s="8"/>
      <c r="U9" s="13"/>
      <c r="V9" s="26"/>
      <c r="W9" s="27"/>
    </row>
    <row r="10" spans="2:23" ht="45" x14ac:dyDescent="0.25">
      <c r="B10" s="7"/>
      <c r="C10" s="8"/>
      <c r="D10" s="8"/>
      <c r="E10" s="16"/>
      <c r="F10" s="16"/>
      <c r="G10" s="17"/>
      <c r="H10" s="18"/>
      <c r="I10" s="28"/>
      <c r="J10" s="10"/>
      <c r="K10" s="20"/>
      <c r="L10" s="29" t="s">
        <v>25</v>
      </c>
      <c r="M10" s="29" t="s">
        <v>26</v>
      </c>
      <c r="N10" s="11"/>
      <c r="O10" s="23"/>
      <c r="P10" s="30" t="s">
        <v>25</v>
      </c>
      <c r="Q10" s="30" t="s">
        <v>26</v>
      </c>
      <c r="R10" s="12"/>
      <c r="S10" s="8"/>
      <c r="T10" s="8"/>
      <c r="U10" s="13"/>
      <c r="V10" s="31"/>
      <c r="W10" s="32"/>
    </row>
    <row r="11" spans="2:23" ht="60" x14ac:dyDescent="0.25">
      <c r="B11" s="33">
        <v>1</v>
      </c>
      <c r="C11" s="34" t="s">
        <v>27</v>
      </c>
      <c r="D11" s="34" t="s">
        <v>28</v>
      </c>
      <c r="E11" s="33">
        <v>2</v>
      </c>
      <c r="F11" s="35">
        <v>179200</v>
      </c>
      <c r="G11" s="33">
        <v>33</v>
      </c>
      <c r="H11" s="36">
        <f>11000+1800</f>
        <v>12800</v>
      </c>
      <c r="I11" s="33">
        <v>6</v>
      </c>
      <c r="J11" s="35">
        <f>H11*I11</f>
        <v>76800</v>
      </c>
      <c r="K11" s="33">
        <v>6</v>
      </c>
      <c r="L11" s="35">
        <v>11000</v>
      </c>
      <c r="M11" s="33"/>
      <c r="N11" s="35">
        <f>K11*L11</f>
        <v>66000</v>
      </c>
      <c r="O11" s="33">
        <v>46</v>
      </c>
      <c r="P11" s="35">
        <v>51000</v>
      </c>
      <c r="Q11" s="33"/>
      <c r="R11" s="35">
        <f>O11*P11</f>
        <v>2346000</v>
      </c>
      <c r="S11" s="35">
        <v>575000</v>
      </c>
      <c r="T11" s="35">
        <v>50000</v>
      </c>
      <c r="U11" s="37">
        <f>F11+J11+N11+R11+S11+T11</f>
        <v>3293000</v>
      </c>
      <c r="V11" s="37"/>
      <c r="W11" s="38">
        <f>U11-V11</f>
        <v>3293000</v>
      </c>
    </row>
    <row r="12" spans="2:23" ht="45" x14ac:dyDescent="0.25">
      <c r="B12" s="33">
        <v>2</v>
      </c>
      <c r="C12" s="34" t="s">
        <v>29</v>
      </c>
      <c r="D12" s="34" t="s">
        <v>30</v>
      </c>
      <c r="E12" s="33">
        <v>1</v>
      </c>
      <c r="F12" s="35">
        <v>330000</v>
      </c>
      <c r="G12" s="33">
        <v>15</v>
      </c>
      <c r="H12" s="35">
        <v>4000</v>
      </c>
      <c r="I12" s="33">
        <v>12</v>
      </c>
      <c r="J12" s="35">
        <f>H12*I12</f>
        <v>48000</v>
      </c>
      <c r="K12" s="33">
        <v>11.5</v>
      </c>
      <c r="L12" s="35">
        <v>56000</v>
      </c>
      <c r="M12" s="33"/>
      <c r="N12" s="35">
        <v>672000</v>
      </c>
      <c r="O12" s="33">
        <v>40</v>
      </c>
      <c r="P12" s="35">
        <v>56000</v>
      </c>
      <c r="Q12" s="33"/>
      <c r="R12" s="35">
        <f>O12*P12</f>
        <v>2240000</v>
      </c>
      <c r="S12" s="35">
        <v>350000</v>
      </c>
      <c r="T12" s="35">
        <v>50000</v>
      </c>
      <c r="U12" s="37">
        <f>F12+J12+N12+R12+S12+T12</f>
        <v>3690000</v>
      </c>
      <c r="V12" s="37">
        <v>28000</v>
      </c>
      <c r="W12" s="38">
        <f>U12-V12</f>
        <v>3662000</v>
      </c>
    </row>
    <row r="13" spans="2:23" ht="30" x14ac:dyDescent="0.25">
      <c r="B13" s="33">
        <v>3</v>
      </c>
      <c r="C13" s="34" t="s">
        <v>31</v>
      </c>
      <c r="D13" s="34" t="s">
        <v>32</v>
      </c>
      <c r="E13" s="33">
        <v>2</v>
      </c>
      <c r="F13" s="35">
        <v>388500</v>
      </c>
      <c r="G13" s="33">
        <v>24</v>
      </c>
      <c r="H13" s="35">
        <v>5500</v>
      </c>
      <c r="I13" s="33">
        <v>12</v>
      </c>
      <c r="J13" s="35">
        <f>H13*I13</f>
        <v>66000</v>
      </c>
      <c r="K13" s="33">
        <v>12</v>
      </c>
      <c r="L13" s="35">
        <v>56000</v>
      </c>
      <c r="M13" s="33"/>
      <c r="N13" s="35">
        <f>K13*L13</f>
        <v>672000</v>
      </c>
      <c r="O13" s="33">
        <v>40</v>
      </c>
      <c r="P13" s="35">
        <v>56000</v>
      </c>
      <c r="Q13" s="33"/>
      <c r="R13" s="35">
        <f>O13*P13</f>
        <v>2240000</v>
      </c>
      <c r="S13" s="35">
        <v>350000</v>
      </c>
      <c r="T13" s="35">
        <v>50000</v>
      </c>
      <c r="U13" s="37">
        <f>F13+J13+N13+R13+S13+T13</f>
        <v>3766500</v>
      </c>
      <c r="V13" s="37">
        <v>56000</v>
      </c>
      <c r="W13" s="38">
        <f>U13-V13</f>
        <v>3710500</v>
      </c>
    </row>
    <row r="14" spans="2:23" ht="75" x14ac:dyDescent="0.25">
      <c r="B14" s="33">
        <v>4</v>
      </c>
      <c r="C14" s="34" t="s">
        <v>33</v>
      </c>
      <c r="D14" s="34" t="s">
        <v>34</v>
      </c>
      <c r="E14" s="33">
        <v>1</v>
      </c>
      <c r="F14" s="35">
        <v>330000</v>
      </c>
      <c r="G14" s="33">
        <v>10</v>
      </c>
      <c r="H14" s="35">
        <v>3000</v>
      </c>
      <c r="I14" s="33">
        <v>12</v>
      </c>
      <c r="J14" s="35">
        <f>H14*I14</f>
        <v>36000</v>
      </c>
      <c r="K14" s="33">
        <v>12</v>
      </c>
      <c r="L14" s="35">
        <v>56000</v>
      </c>
      <c r="M14" s="35"/>
      <c r="N14" s="35">
        <f>K14*L14</f>
        <v>672000</v>
      </c>
      <c r="O14" s="33">
        <v>40</v>
      </c>
      <c r="P14" s="35">
        <v>56000</v>
      </c>
      <c r="Q14" s="39"/>
      <c r="R14" s="35">
        <f>O14*P14</f>
        <v>2240000</v>
      </c>
      <c r="S14" s="35">
        <v>425000</v>
      </c>
      <c r="T14" s="35">
        <v>50000</v>
      </c>
      <c r="U14" s="37">
        <f>F14+J14+N14+R14+S14+T14</f>
        <v>3753000</v>
      </c>
      <c r="V14" s="37">
        <v>28000</v>
      </c>
      <c r="W14" s="38">
        <f>U14-V14</f>
        <v>3725000</v>
      </c>
    </row>
    <row r="15" spans="2:23" ht="45" x14ac:dyDescent="0.25">
      <c r="B15" s="33">
        <v>5</v>
      </c>
      <c r="C15" s="34" t="s">
        <v>35</v>
      </c>
      <c r="D15" s="34" t="s">
        <v>36</v>
      </c>
      <c r="E15" s="33">
        <v>1</v>
      </c>
      <c r="F15" s="35">
        <v>330000</v>
      </c>
      <c r="G15" s="33">
        <v>11</v>
      </c>
      <c r="H15" s="35">
        <v>3000</v>
      </c>
      <c r="I15" s="33">
        <v>12</v>
      </c>
      <c r="J15" s="35">
        <f>H15*I15</f>
        <v>36000</v>
      </c>
      <c r="K15" s="33">
        <v>12</v>
      </c>
      <c r="L15" s="35">
        <v>56000</v>
      </c>
      <c r="M15" s="35"/>
      <c r="N15" s="35">
        <f>K15*L15</f>
        <v>672000</v>
      </c>
      <c r="O15" s="33">
        <v>40</v>
      </c>
      <c r="P15" s="35">
        <v>56000</v>
      </c>
      <c r="Q15" s="35"/>
      <c r="R15" s="35">
        <f>O15*P15</f>
        <v>2240000</v>
      </c>
      <c r="S15" s="35">
        <v>350000</v>
      </c>
      <c r="T15" s="35">
        <v>50000</v>
      </c>
      <c r="U15" s="37">
        <f>F15+J15+N15+R15+S15+T15</f>
        <v>3678000</v>
      </c>
      <c r="V15" s="37">
        <v>77000</v>
      </c>
      <c r="W15" s="38">
        <f>U15-V15</f>
        <v>3601000</v>
      </c>
    </row>
    <row r="16" spans="2:23" ht="15.75" x14ac:dyDescent="0.25">
      <c r="B16" s="40" t="s">
        <v>37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1">
        <f>SUM(U11:U15)</f>
        <v>18180500</v>
      </c>
      <c r="V16" s="41">
        <f>SUM(V11:V15)</f>
        <v>189000</v>
      </c>
      <c r="W16" s="41">
        <f>SUM(W11:W15)</f>
        <v>17991500</v>
      </c>
    </row>
  </sheetData>
  <mergeCells count="29">
    <mergeCell ref="B16:T16"/>
    <mergeCell ref="K9:K10"/>
    <mergeCell ref="L9:M9"/>
    <mergeCell ref="N9:N10"/>
    <mergeCell ref="O9:O10"/>
    <mergeCell ref="P9:Q9"/>
    <mergeCell ref="R9:R10"/>
    <mergeCell ref="E9:E10"/>
    <mergeCell ref="F9:F10"/>
    <mergeCell ref="G9:G10"/>
    <mergeCell ref="H9:H10"/>
    <mergeCell ref="I9:I10"/>
    <mergeCell ref="J9:J10"/>
    <mergeCell ref="O8:R8"/>
    <mergeCell ref="S8:S10"/>
    <mergeCell ref="T8:T10"/>
    <mergeCell ref="U8:U10"/>
    <mergeCell ref="V8:V10"/>
    <mergeCell ref="W8:W10"/>
    <mergeCell ref="B3:W3"/>
    <mergeCell ref="B4:W4"/>
    <mergeCell ref="B5:W5"/>
    <mergeCell ref="D7:F7"/>
    <mergeCell ref="B8:B10"/>
    <mergeCell ref="C8:C10"/>
    <mergeCell ref="D8:D10"/>
    <mergeCell ref="E8:F8"/>
    <mergeCell ref="G8:J8"/>
    <mergeCell ref="K8:N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FF27-FD38-4F4D-AE64-BE55AD048308}">
  <dimension ref="B3:Z74"/>
  <sheetViews>
    <sheetView tabSelected="1" workbookViewId="0">
      <selection activeCell="E1" sqref="E1:E1048576"/>
    </sheetView>
  </sheetViews>
  <sheetFormatPr defaultRowHeight="15" x14ac:dyDescent="0.25"/>
  <cols>
    <col min="2" max="2" width="8.7109375" customWidth="1"/>
    <col min="4" max="4" width="15.5703125" bestFit="1" customWidth="1"/>
    <col min="5" max="5" width="13.42578125" customWidth="1"/>
    <col min="6" max="6" width="4" bestFit="1" customWidth="1"/>
    <col min="7" max="7" width="17" bestFit="1" customWidth="1"/>
    <col min="8" max="8" width="18.5703125" bestFit="1" customWidth="1"/>
    <col min="9" max="9" width="12.85546875" bestFit="1" customWidth="1"/>
    <col min="10" max="10" width="11" customWidth="1"/>
    <col min="11" max="11" width="13.85546875" bestFit="1" customWidth="1"/>
    <col min="12" max="12" width="9.42578125" bestFit="1" customWidth="1"/>
    <col min="13" max="13" width="13.85546875" bestFit="1" customWidth="1"/>
    <col min="14" max="14" width="14" bestFit="1" customWidth="1"/>
    <col min="15" max="15" width="5.42578125" bestFit="1" customWidth="1"/>
    <col min="16" max="16" width="14.140625" bestFit="1" customWidth="1"/>
    <col min="17" max="17" width="8" bestFit="1" customWidth="1"/>
    <col min="18" max="18" width="27.85546875" customWidth="1"/>
    <col min="19" max="19" width="7.85546875" bestFit="1" customWidth="1"/>
    <col min="20" max="20" width="15.28515625" customWidth="1"/>
    <col min="21" max="21" width="17" customWidth="1"/>
    <col min="22" max="22" width="17.7109375" bestFit="1" customWidth="1"/>
    <col min="23" max="23" width="13.85546875" customWidth="1"/>
    <col min="24" max="24" width="8" bestFit="1" customWidth="1"/>
    <col min="25" max="25" width="15" bestFit="1" customWidth="1"/>
    <col min="26" max="26" width="18.5703125" bestFit="1" customWidth="1"/>
  </cols>
  <sheetData>
    <row r="3" spans="2:26" ht="18.75" x14ac:dyDescent="0.3">
      <c r="B3" s="1" t="s">
        <v>38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18.75" x14ac:dyDescent="0.3"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8.75" x14ac:dyDescent="0.3"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8.75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3"/>
      <c r="S6" s="2"/>
      <c r="T6" s="3"/>
      <c r="U6" s="3"/>
      <c r="V6" s="3"/>
      <c r="W6" s="3"/>
      <c r="X6" s="2"/>
      <c r="Y6" s="3"/>
      <c r="Z6" s="3"/>
    </row>
    <row r="7" spans="2:26" ht="15.75" x14ac:dyDescent="0.25">
      <c r="B7" s="42" t="s">
        <v>39</v>
      </c>
      <c r="C7" s="43"/>
      <c r="D7" s="44"/>
      <c r="E7" s="44"/>
      <c r="F7" s="45"/>
      <c r="H7" s="46"/>
      <c r="J7" s="43"/>
      <c r="K7" s="43"/>
      <c r="L7" s="44"/>
      <c r="M7" s="43"/>
      <c r="N7" s="43"/>
      <c r="O7" s="47"/>
      <c r="P7" s="43"/>
      <c r="Q7" s="48"/>
      <c r="S7" s="48"/>
      <c r="X7" s="48"/>
    </row>
    <row r="8" spans="2:26" x14ac:dyDescent="0.25">
      <c r="B8" s="49" t="s">
        <v>5</v>
      </c>
      <c r="C8" s="50" t="s">
        <v>6</v>
      </c>
      <c r="D8" s="51" t="s">
        <v>40</v>
      </c>
      <c r="E8" s="52"/>
      <c r="F8" s="53" t="s">
        <v>9</v>
      </c>
      <c r="G8" s="53"/>
      <c r="H8" s="53"/>
      <c r="I8" s="53"/>
      <c r="J8" s="54" t="s">
        <v>10</v>
      </c>
      <c r="K8" s="54"/>
      <c r="L8" s="54"/>
      <c r="M8" s="54"/>
      <c r="N8" s="54"/>
      <c r="O8" s="54"/>
      <c r="P8" s="54"/>
      <c r="Q8" s="55" t="s">
        <v>41</v>
      </c>
      <c r="R8" s="55"/>
      <c r="S8" s="56" t="s">
        <v>42</v>
      </c>
      <c r="T8" s="56"/>
      <c r="U8" s="57" t="s">
        <v>43</v>
      </c>
      <c r="V8" s="58"/>
      <c r="W8" s="59"/>
      <c r="X8" s="60" t="s">
        <v>44</v>
      </c>
      <c r="Y8" s="51" t="s">
        <v>45</v>
      </c>
      <c r="Z8" s="50" t="s">
        <v>46</v>
      </c>
    </row>
    <row r="9" spans="2:26" x14ac:dyDescent="0.25">
      <c r="B9" s="49"/>
      <c r="C9" s="50"/>
      <c r="D9" s="61"/>
      <c r="E9" s="61" t="s">
        <v>47</v>
      </c>
      <c r="F9" s="62" t="s">
        <v>19</v>
      </c>
      <c r="G9" s="63" t="s">
        <v>20</v>
      </c>
      <c r="H9" s="64" t="s">
        <v>48</v>
      </c>
      <c r="I9" s="53" t="s">
        <v>49</v>
      </c>
      <c r="J9" s="65" t="s">
        <v>50</v>
      </c>
      <c r="K9" s="65"/>
      <c r="L9" s="65"/>
      <c r="M9" s="65"/>
      <c r="N9" s="66"/>
      <c r="O9" s="67" t="s">
        <v>51</v>
      </c>
      <c r="P9" s="68"/>
      <c r="Q9" s="69" t="s">
        <v>24</v>
      </c>
      <c r="R9" s="70" t="s">
        <v>52</v>
      </c>
      <c r="S9" s="71" t="s">
        <v>53</v>
      </c>
      <c r="T9" s="72" t="s">
        <v>54</v>
      </c>
      <c r="U9" s="51" t="s">
        <v>55</v>
      </c>
      <c r="V9" s="51" t="s">
        <v>56</v>
      </c>
      <c r="W9" s="51" t="s">
        <v>57</v>
      </c>
      <c r="X9" s="73" t="s">
        <v>58</v>
      </c>
      <c r="Y9" s="61"/>
      <c r="Z9" s="50"/>
    </row>
    <row r="10" spans="2:26" ht="85.5" x14ac:dyDescent="0.25">
      <c r="B10" s="49"/>
      <c r="C10" s="50"/>
      <c r="D10" s="74"/>
      <c r="E10" s="74"/>
      <c r="F10" s="75"/>
      <c r="G10" s="76"/>
      <c r="H10" s="77"/>
      <c r="I10" s="78"/>
      <c r="J10" s="79" t="s">
        <v>59</v>
      </c>
      <c r="K10" s="80" t="s">
        <v>60</v>
      </c>
      <c r="L10" s="81" t="s">
        <v>61</v>
      </c>
      <c r="M10" s="80" t="s">
        <v>62</v>
      </c>
      <c r="N10" s="82" t="s">
        <v>63</v>
      </c>
      <c r="O10" s="83" t="s">
        <v>21</v>
      </c>
      <c r="P10" s="84" t="s">
        <v>64</v>
      </c>
      <c r="Q10" s="70"/>
      <c r="R10" s="85"/>
      <c r="S10" s="72"/>
      <c r="T10" s="86"/>
      <c r="U10" s="61"/>
      <c r="V10" s="61"/>
      <c r="W10" s="61"/>
      <c r="X10" s="73" t="s">
        <v>65</v>
      </c>
      <c r="Y10" s="74"/>
      <c r="Z10" s="51"/>
    </row>
    <row r="11" spans="2:26" ht="42.75" x14ac:dyDescent="0.25">
      <c r="B11" s="87">
        <v>1</v>
      </c>
      <c r="C11" s="88" t="s">
        <v>66</v>
      </c>
      <c r="D11" s="87" t="s">
        <v>67</v>
      </c>
      <c r="E11" s="89"/>
      <c r="F11" s="90"/>
      <c r="G11" s="91"/>
      <c r="H11" s="92"/>
      <c r="I11" s="93"/>
      <c r="J11" s="94"/>
      <c r="K11" s="93"/>
      <c r="L11" s="95"/>
      <c r="M11" s="93"/>
      <c r="N11" s="93"/>
      <c r="O11" s="92"/>
      <c r="P11" s="96">
        <v>2181050</v>
      </c>
      <c r="Q11" s="94"/>
      <c r="R11" s="93"/>
      <c r="S11" s="94"/>
      <c r="T11" s="97"/>
      <c r="U11" s="97"/>
      <c r="V11" s="97"/>
      <c r="W11" s="97"/>
      <c r="X11" s="94"/>
      <c r="Y11" s="98"/>
      <c r="Z11" s="99">
        <v>2181050</v>
      </c>
    </row>
    <row r="12" spans="2:26" ht="28.5" x14ac:dyDescent="0.25">
      <c r="B12" s="100">
        <v>2</v>
      </c>
      <c r="C12" s="101" t="s">
        <v>68</v>
      </c>
      <c r="D12" s="100" t="s">
        <v>69</v>
      </c>
      <c r="E12" s="102">
        <v>35</v>
      </c>
      <c r="F12" s="103">
        <v>26</v>
      </c>
      <c r="G12" s="104">
        <v>7500</v>
      </c>
      <c r="H12" s="105">
        <v>30</v>
      </c>
      <c r="I12" s="106">
        <f>G12*H12</f>
        <v>225000</v>
      </c>
      <c r="J12" s="107">
        <v>24</v>
      </c>
      <c r="K12" s="106">
        <f t="shared" ref="K12:K26" si="0">J12*56000</f>
        <v>1344000</v>
      </c>
      <c r="L12" s="108">
        <v>11</v>
      </c>
      <c r="M12" s="106">
        <f t="shared" ref="M12:M22" si="1">L12*66000</f>
        <v>726000</v>
      </c>
      <c r="N12" s="106">
        <f>SUM(K12+M12)</f>
        <v>2070000</v>
      </c>
      <c r="O12" s="108"/>
      <c r="P12" s="106"/>
      <c r="Q12" s="107">
        <v>5</v>
      </c>
      <c r="R12" s="106">
        <f>SUM(Q12*7000)</f>
        <v>35000</v>
      </c>
      <c r="S12" s="107"/>
      <c r="T12" s="106">
        <f>SUM(S12*66000)</f>
        <v>0</v>
      </c>
      <c r="U12" s="106"/>
      <c r="V12" s="106">
        <v>300000</v>
      </c>
      <c r="W12" s="106"/>
      <c r="X12" s="107">
        <v>13</v>
      </c>
      <c r="Y12" s="109">
        <f t="shared" ref="Y12:Y27" si="2">SUM(X12*7000)</f>
        <v>91000</v>
      </c>
      <c r="Z12" s="110">
        <f>SUM(I12+N12+R12+T12+U12+V12+W12)-Y12</f>
        <v>2539000</v>
      </c>
    </row>
    <row r="13" spans="2:26" ht="42.75" x14ac:dyDescent="0.25">
      <c r="B13" s="100">
        <v>3</v>
      </c>
      <c r="C13" s="101" t="s">
        <v>70</v>
      </c>
      <c r="D13" s="100" t="s">
        <v>69</v>
      </c>
      <c r="E13" s="102">
        <v>27</v>
      </c>
      <c r="F13" s="103">
        <v>29</v>
      </c>
      <c r="G13" s="104">
        <v>6500</v>
      </c>
      <c r="H13" s="105">
        <v>27</v>
      </c>
      <c r="I13" s="106">
        <f>G13*H13</f>
        <v>175500</v>
      </c>
      <c r="J13" s="107">
        <v>24</v>
      </c>
      <c r="K13" s="106">
        <f t="shared" si="0"/>
        <v>1344000</v>
      </c>
      <c r="L13" s="108">
        <v>3</v>
      </c>
      <c r="M13" s="106">
        <f t="shared" si="1"/>
        <v>198000</v>
      </c>
      <c r="N13" s="106">
        <f t="shared" ref="N13:N27" si="3">SUM(K13+M13)</f>
        <v>1542000</v>
      </c>
      <c r="O13" s="108"/>
      <c r="P13" s="106"/>
      <c r="Q13" s="107">
        <v>12</v>
      </c>
      <c r="R13" s="106">
        <f t="shared" ref="R13:R27" si="4">SUM(Q13*7000)</f>
        <v>84000</v>
      </c>
      <c r="S13" s="107"/>
      <c r="T13" s="106">
        <f t="shared" ref="T13:T55" si="5">SUM(S13*66000)</f>
        <v>0</v>
      </c>
      <c r="U13" s="106">
        <v>100000</v>
      </c>
      <c r="V13" s="106"/>
      <c r="W13" s="106"/>
      <c r="X13" s="107">
        <v>11</v>
      </c>
      <c r="Y13" s="109">
        <f t="shared" si="2"/>
        <v>77000</v>
      </c>
      <c r="Z13" s="110">
        <f t="shared" ref="Z13:Z27" si="6">SUM(I13+N13+R13+T13+U13+V13+W13)-Y13</f>
        <v>1824500</v>
      </c>
    </row>
    <row r="14" spans="2:26" ht="42.75" x14ac:dyDescent="0.25">
      <c r="B14" s="100">
        <v>4</v>
      </c>
      <c r="C14" s="101" t="s">
        <v>71</v>
      </c>
      <c r="D14" s="100" t="s">
        <v>69</v>
      </c>
      <c r="E14" s="102">
        <v>32</v>
      </c>
      <c r="F14" s="103">
        <v>24</v>
      </c>
      <c r="G14" s="104">
        <v>7000</v>
      </c>
      <c r="H14" s="105">
        <v>30</v>
      </c>
      <c r="I14" s="106">
        <f t="shared" ref="I14:I36" si="7">G14*H14</f>
        <v>210000</v>
      </c>
      <c r="J14" s="107">
        <v>24</v>
      </c>
      <c r="K14" s="106">
        <f t="shared" si="0"/>
        <v>1344000</v>
      </c>
      <c r="L14" s="108">
        <v>8</v>
      </c>
      <c r="M14" s="106">
        <f t="shared" si="1"/>
        <v>528000</v>
      </c>
      <c r="N14" s="106">
        <f t="shared" si="3"/>
        <v>1872000</v>
      </c>
      <c r="O14" s="105"/>
      <c r="P14" s="111"/>
      <c r="Q14" s="107"/>
      <c r="R14" s="106">
        <f t="shared" si="4"/>
        <v>0</v>
      </c>
      <c r="S14" s="107"/>
      <c r="T14" s="106">
        <f t="shared" si="5"/>
        <v>0</v>
      </c>
      <c r="U14" s="106"/>
      <c r="V14" s="106"/>
      <c r="W14" s="106"/>
      <c r="X14" s="107"/>
      <c r="Y14" s="109">
        <f t="shared" si="2"/>
        <v>0</v>
      </c>
      <c r="Z14" s="110">
        <f t="shared" si="6"/>
        <v>2082000</v>
      </c>
    </row>
    <row r="15" spans="2:26" ht="57" x14ac:dyDescent="0.25">
      <c r="B15" s="100">
        <v>5</v>
      </c>
      <c r="C15" s="101" t="s">
        <v>72</v>
      </c>
      <c r="D15" s="100" t="s">
        <v>67</v>
      </c>
      <c r="E15" s="102">
        <v>4</v>
      </c>
      <c r="F15" s="103">
        <v>23</v>
      </c>
      <c r="G15" s="104">
        <v>5500</v>
      </c>
      <c r="H15" s="105">
        <v>4</v>
      </c>
      <c r="I15" s="106">
        <f t="shared" si="7"/>
        <v>22000</v>
      </c>
      <c r="J15" s="107">
        <v>2</v>
      </c>
      <c r="K15" s="106">
        <f t="shared" si="0"/>
        <v>112000</v>
      </c>
      <c r="L15" s="106">
        <v>2</v>
      </c>
      <c r="M15" s="106">
        <f t="shared" si="1"/>
        <v>132000</v>
      </c>
      <c r="N15" s="106">
        <f t="shared" si="3"/>
        <v>244000</v>
      </c>
      <c r="O15" s="105"/>
      <c r="P15" s="111"/>
      <c r="Q15" s="107">
        <v>11</v>
      </c>
      <c r="R15" s="106">
        <f t="shared" si="4"/>
        <v>77000</v>
      </c>
      <c r="S15" s="107"/>
      <c r="T15" s="106">
        <f t="shared" si="5"/>
        <v>0</v>
      </c>
      <c r="U15" s="112"/>
      <c r="V15" s="106"/>
      <c r="W15" s="106"/>
      <c r="X15" s="107">
        <v>2</v>
      </c>
      <c r="Y15" s="109">
        <f t="shared" si="2"/>
        <v>14000</v>
      </c>
      <c r="Z15" s="110">
        <f t="shared" si="6"/>
        <v>329000</v>
      </c>
    </row>
    <row r="16" spans="2:26" ht="28.5" x14ac:dyDescent="0.25">
      <c r="B16" s="100">
        <v>6</v>
      </c>
      <c r="C16" s="101" t="s">
        <v>73</v>
      </c>
      <c r="D16" s="100" t="s">
        <v>67</v>
      </c>
      <c r="E16" s="102">
        <v>10</v>
      </c>
      <c r="F16" s="103">
        <v>26</v>
      </c>
      <c r="G16" s="104">
        <v>6000</v>
      </c>
      <c r="H16" s="105">
        <v>10</v>
      </c>
      <c r="I16" s="106">
        <f t="shared" si="7"/>
        <v>60000</v>
      </c>
      <c r="J16" s="107"/>
      <c r="K16" s="106">
        <f t="shared" si="0"/>
        <v>0</v>
      </c>
      <c r="L16" s="108">
        <v>10</v>
      </c>
      <c r="M16" s="106">
        <f t="shared" si="1"/>
        <v>660000</v>
      </c>
      <c r="N16" s="106">
        <f t="shared" si="3"/>
        <v>660000</v>
      </c>
      <c r="O16" s="113"/>
      <c r="P16" s="114"/>
      <c r="Q16" s="107">
        <v>7</v>
      </c>
      <c r="R16" s="106">
        <f t="shared" si="4"/>
        <v>49000</v>
      </c>
      <c r="S16" s="107"/>
      <c r="T16" s="106">
        <f t="shared" si="5"/>
        <v>0</v>
      </c>
      <c r="U16" s="112">
        <v>100000</v>
      </c>
      <c r="V16" s="115"/>
      <c r="W16" s="115"/>
      <c r="X16" s="107"/>
      <c r="Y16" s="109">
        <f t="shared" si="2"/>
        <v>0</v>
      </c>
      <c r="Z16" s="110">
        <f t="shared" si="6"/>
        <v>869000</v>
      </c>
    </row>
    <row r="17" spans="2:26" ht="42.75" x14ac:dyDescent="0.25">
      <c r="B17" s="100">
        <v>7</v>
      </c>
      <c r="C17" s="101" t="s">
        <v>74</v>
      </c>
      <c r="D17" s="100" t="s">
        <v>69</v>
      </c>
      <c r="E17" s="102">
        <v>35</v>
      </c>
      <c r="F17" s="103">
        <v>19</v>
      </c>
      <c r="G17" s="104">
        <v>7500</v>
      </c>
      <c r="H17" s="105">
        <v>30</v>
      </c>
      <c r="I17" s="106">
        <f t="shared" si="7"/>
        <v>225000</v>
      </c>
      <c r="J17" s="107">
        <v>24</v>
      </c>
      <c r="K17" s="106">
        <f t="shared" si="0"/>
        <v>1344000</v>
      </c>
      <c r="L17" s="108">
        <v>11</v>
      </c>
      <c r="M17" s="106">
        <f t="shared" si="1"/>
        <v>726000</v>
      </c>
      <c r="N17" s="106">
        <f t="shared" si="3"/>
        <v>2070000</v>
      </c>
      <c r="O17" s="113"/>
      <c r="P17" s="114"/>
      <c r="Q17" s="107">
        <v>13</v>
      </c>
      <c r="R17" s="106">
        <f t="shared" si="4"/>
        <v>91000</v>
      </c>
      <c r="S17" s="107"/>
      <c r="T17" s="106">
        <f t="shared" si="5"/>
        <v>0</v>
      </c>
      <c r="U17" s="112">
        <v>100000</v>
      </c>
      <c r="V17" s="106"/>
      <c r="W17" s="115"/>
      <c r="X17" s="107">
        <v>14</v>
      </c>
      <c r="Y17" s="109">
        <f t="shared" si="2"/>
        <v>98000</v>
      </c>
      <c r="Z17" s="110">
        <f t="shared" si="6"/>
        <v>2388000</v>
      </c>
    </row>
    <row r="18" spans="2:26" ht="42.75" x14ac:dyDescent="0.25">
      <c r="B18" s="100">
        <v>8</v>
      </c>
      <c r="C18" s="101" t="s">
        <v>75</v>
      </c>
      <c r="D18" s="100" t="s">
        <v>69</v>
      </c>
      <c r="E18" s="102">
        <v>35</v>
      </c>
      <c r="F18" s="103">
        <v>18</v>
      </c>
      <c r="G18" s="104">
        <v>7500</v>
      </c>
      <c r="H18" s="105">
        <v>30</v>
      </c>
      <c r="I18" s="106">
        <f t="shared" si="7"/>
        <v>225000</v>
      </c>
      <c r="J18" s="107">
        <v>24</v>
      </c>
      <c r="K18" s="106">
        <f t="shared" si="0"/>
        <v>1344000</v>
      </c>
      <c r="L18" s="108">
        <v>11</v>
      </c>
      <c r="M18" s="106">
        <f t="shared" si="1"/>
        <v>726000</v>
      </c>
      <c r="N18" s="106">
        <f t="shared" si="3"/>
        <v>2070000</v>
      </c>
      <c r="O18" s="113"/>
      <c r="P18" s="114"/>
      <c r="Q18" s="107">
        <v>19</v>
      </c>
      <c r="R18" s="106">
        <f t="shared" si="4"/>
        <v>133000</v>
      </c>
      <c r="S18" s="107"/>
      <c r="T18" s="106">
        <f t="shared" si="5"/>
        <v>0</v>
      </c>
      <c r="U18" s="112"/>
      <c r="V18" s="106">
        <v>300000</v>
      </c>
      <c r="W18" s="115"/>
      <c r="X18" s="107">
        <v>19</v>
      </c>
      <c r="Y18" s="109">
        <f t="shared" si="2"/>
        <v>133000</v>
      </c>
      <c r="Z18" s="110">
        <f t="shared" si="6"/>
        <v>2595000</v>
      </c>
    </row>
    <row r="19" spans="2:26" ht="42.75" x14ac:dyDescent="0.25">
      <c r="B19" s="100">
        <v>9</v>
      </c>
      <c r="C19" s="101" t="s">
        <v>76</v>
      </c>
      <c r="D19" s="100" t="s">
        <v>69</v>
      </c>
      <c r="E19" s="102">
        <v>24</v>
      </c>
      <c r="F19" s="103">
        <v>18</v>
      </c>
      <c r="G19" s="104">
        <v>5000</v>
      </c>
      <c r="H19" s="105">
        <v>24</v>
      </c>
      <c r="I19" s="106">
        <f t="shared" si="7"/>
        <v>120000</v>
      </c>
      <c r="J19" s="107">
        <v>24</v>
      </c>
      <c r="K19" s="106">
        <f t="shared" si="0"/>
        <v>1344000</v>
      </c>
      <c r="L19" s="108"/>
      <c r="M19" s="106">
        <f t="shared" si="1"/>
        <v>0</v>
      </c>
      <c r="N19" s="106">
        <f t="shared" si="3"/>
        <v>1344000</v>
      </c>
      <c r="O19" s="113"/>
      <c r="P19" s="114"/>
      <c r="Q19" s="107">
        <v>9</v>
      </c>
      <c r="R19" s="106">
        <f t="shared" si="4"/>
        <v>63000</v>
      </c>
      <c r="S19" s="107"/>
      <c r="T19" s="106">
        <f t="shared" si="5"/>
        <v>0</v>
      </c>
      <c r="U19" s="112">
        <v>100000</v>
      </c>
      <c r="V19" s="115"/>
      <c r="W19" s="115"/>
      <c r="X19" s="107"/>
      <c r="Y19" s="109">
        <f t="shared" si="2"/>
        <v>0</v>
      </c>
      <c r="Z19" s="110">
        <f t="shared" si="6"/>
        <v>1627000</v>
      </c>
    </row>
    <row r="20" spans="2:26" ht="28.5" x14ac:dyDescent="0.25">
      <c r="B20" s="100">
        <v>10</v>
      </c>
      <c r="C20" s="101" t="s">
        <v>77</v>
      </c>
      <c r="D20" s="100" t="s">
        <v>69</v>
      </c>
      <c r="E20" s="102">
        <v>34</v>
      </c>
      <c r="F20" s="103">
        <v>18</v>
      </c>
      <c r="G20" s="104">
        <v>5000</v>
      </c>
      <c r="H20" s="105">
        <v>30</v>
      </c>
      <c r="I20" s="106">
        <f t="shared" si="7"/>
        <v>150000</v>
      </c>
      <c r="J20" s="107">
        <v>24</v>
      </c>
      <c r="K20" s="106">
        <f t="shared" si="0"/>
        <v>1344000</v>
      </c>
      <c r="L20" s="108">
        <v>10</v>
      </c>
      <c r="M20" s="106">
        <f t="shared" si="1"/>
        <v>660000</v>
      </c>
      <c r="N20" s="106">
        <f t="shared" si="3"/>
        <v>2004000</v>
      </c>
      <c r="O20" s="113"/>
      <c r="P20" s="114"/>
      <c r="Q20" s="107">
        <v>14</v>
      </c>
      <c r="R20" s="106">
        <f t="shared" si="4"/>
        <v>98000</v>
      </c>
      <c r="S20" s="107"/>
      <c r="T20" s="106">
        <f t="shared" si="5"/>
        <v>0</v>
      </c>
      <c r="U20" s="112">
        <v>100000</v>
      </c>
      <c r="V20" s="106"/>
      <c r="W20" s="115"/>
      <c r="X20" s="107">
        <v>15</v>
      </c>
      <c r="Y20" s="109">
        <f t="shared" si="2"/>
        <v>105000</v>
      </c>
      <c r="Z20" s="110">
        <f t="shared" si="6"/>
        <v>2247000</v>
      </c>
    </row>
    <row r="21" spans="2:26" ht="57" x14ac:dyDescent="0.25">
      <c r="B21" s="100">
        <v>11</v>
      </c>
      <c r="C21" s="101" t="s">
        <v>78</v>
      </c>
      <c r="D21" s="100" t="s">
        <v>79</v>
      </c>
      <c r="E21" s="102">
        <v>27</v>
      </c>
      <c r="F21" s="103">
        <v>18</v>
      </c>
      <c r="G21" s="104">
        <v>5000</v>
      </c>
      <c r="H21" s="105">
        <v>27</v>
      </c>
      <c r="I21" s="106">
        <f t="shared" si="7"/>
        <v>135000</v>
      </c>
      <c r="J21" s="107">
        <v>24</v>
      </c>
      <c r="K21" s="106">
        <f t="shared" si="0"/>
        <v>1344000</v>
      </c>
      <c r="L21" s="108">
        <v>3</v>
      </c>
      <c r="M21" s="106">
        <f t="shared" si="1"/>
        <v>198000</v>
      </c>
      <c r="N21" s="106">
        <f t="shared" si="3"/>
        <v>1542000</v>
      </c>
      <c r="O21" s="113"/>
      <c r="P21" s="114"/>
      <c r="Q21" s="107"/>
      <c r="R21" s="106">
        <f t="shared" si="4"/>
        <v>0</v>
      </c>
      <c r="S21" s="107"/>
      <c r="T21" s="106">
        <f t="shared" si="5"/>
        <v>0</v>
      </c>
      <c r="U21" s="115"/>
      <c r="V21" s="106">
        <v>300000</v>
      </c>
      <c r="W21" s="115"/>
      <c r="X21" s="107">
        <v>10</v>
      </c>
      <c r="Y21" s="109">
        <f t="shared" si="2"/>
        <v>70000</v>
      </c>
      <c r="Z21" s="110">
        <f t="shared" si="6"/>
        <v>1907000</v>
      </c>
    </row>
    <row r="22" spans="2:26" ht="57" x14ac:dyDescent="0.25">
      <c r="B22" s="100">
        <v>12</v>
      </c>
      <c r="C22" s="101" t="s">
        <v>80</v>
      </c>
      <c r="D22" s="100" t="s">
        <v>69</v>
      </c>
      <c r="E22" s="102">
        <v>36</v>
      </c>
      <c r="F22" s="103">
        <v>17</v>
      </c>
      <c r="G22" s="104">
        <v>4500</v>
      </c>
      <c r="H22" s="105">
        <v>30</v>
      </c>
      <c r="I22" s="106">
        <f t="shared" si="7"/>
        <v>135000</v>
      </c>
      <c r="J22" s="114">
        <v>24</v>
      </c>
      <c r="K22" s="106">
        <f t="shared" si="0"/>
        <v>1344000</v>
      </c>
      <c r="L22" s="107">
        <v>12</v>
      </c>
      <c r="M22" s="106">
        <f t="shared" si="1"/>
        <v>792000</v>
      </c>
      <c r="N22" s="106">
        <f t="shared" si="3"/>
        <v>2136000</v>
      </c>
      <c r="O22" s="105"/>
      <c r="P22" s="111"/>
      <c r="Q22" s="107"/>
      <c r="R22" s="106">
        <f t="shared" si="4"/>
        <v>0</v>
      </c>
      <c r="S22" s="107"/>
      <c r="T22" s="106">
        <f t="shared" si="5"/>
        <v>0</v>
      </c>
      <c r="U22" s="112"/>
      <c r="V22" s="115"/>
      <c r="W22" s="115"/>
      <c r="X22" s="107">
        <v>7</v>
      </c>
      <c r="Y22" s="109">
        <f t="shared" si="2"/>
        <v>49000</v>
      </c>
      <c r="Z22" s="110">
        <f t="shared" si="6"/>
        <v>2222000</v>
      </c>
    </row>
    <row r="23" spans="2:26" ht="42.75" x14ac:dyDescent="0.25">
      <c r="B23" s="116">
        <v>13</v>
      </c>
      <c r="C23" s="117" t="s">
        <v>81</v>
      </c>
      <c r="D23" s="116" t="s">
        <v>82</v>
      </c>
      <c r="E23" s="118">
        <v>32</v>
      </c>
      <c r="F23" s="119">
        <v>15</v>
      </c>
      <c r="G23" s="120">
        <v>4500</v>
      </c>
      <c r="H23" s="121">
        <v>30</v>
      </c>
      <c r="I23" s="122">
        <f t="shared" si="7"/>
        <v>135000</v>
      </c>
      <c r="J23" s="123"/>
      <c r="K23" s="122"/>
      <c r="L23" s="124"/>
      <c r="M23" s="122"/>
      <c r="N23" s="122"/>
      <c r="O23" s="123">
        <v>32</v>
      </c>
      <c r="P23" s="125">
        <f>SUM(O23*66000)</f>
        <v>2112000</v>
      </c>
      <c r="Q23" s="123">
        <v>17</v>
      </c>
      <c r="R23" s="122">
        <f>SUM(Q23*8250)</f>
        <v>140250</v>
      </c>
      <c r="S23" s="123"/>
      <c r="T23" s="122">
        <f t="shared" si="5"/>
        <v>0</v>
      </c>
      <c r="U23" s="126">
        <v>100000</v>
      </c>
      <c r="V23" s="127"/>
      <c r="W23" s="127"/>
      <c r="X23" s="123">
        <v>3</v>
      </c>
      <c r="Y23" s="128">
        <f>SUM(X23*8250)</f>
        <v>24750</v>
      </c>
      <c r="Z23" s="129">
        <f>SUM(I23+P23+R23+T23+U23+V23+W23)-Y23</f>
        <v>2462500</v>
      </c>
    </row>
    <row r="24" spans="2:26" ht="42.75" x14ac:dyDescent="0.25">
      <c r="B24" s="100">
        <v>14</v>
      </c>
      <c r="C24" s="101" t="s">
        <v>83</v>
      </c>
      <c r="D24" s="100" t="s">
        <v>69</v>
      </c>
      <c r="E24" s="102">
        <v>39</v>
      </c>
      <c r="F24" s="103">
        <v>14</v>
      </c>
      <c r="G24" s="104">
        <v>4000</v>
      </c>
      <c r="H24" s="105">
        <v>30</v>
      </c>
      <c r="I24" s="106">
        <f t="shared" si="7"/>
        <v>120000</v>
      </c>
      <c r="J24" s="114">
        <v>24</v>
      </c>
      <c r="K24" s="106">
        <f t="shared" si="0"/>
        <v>1344000</v>
      </c>
      <c r="L24" s="107">
        <v>15</v>
      </c>
      <c r="M24" s="106">
        <f>L24*66000</f>
        <v>990000</v>
      </c>
      <c r="N24" s="106">
        <f t="shared" si="3"/>
        <v>2334000</v>
      </c>
      <c r="O24" s="107"/>
      <c r="P24" s="111"/>
      <c r="Q24" s="107">
        <v>29</v>
      </c>
      <c r="R24" s="106">
        <f t="shared" si="4"/>
        <v>203000</v>
      </c>
      <c r="S24" s="107"/>
      <c r="T24" s="106">
        <f t="shared" si="5"/>
        <v>0</v>
      </c>
      <c r="U24" s="112">
        <v>100000</v>
      </c>
      <c r="V24" s="115"/>
      <c r="W24" s="115"/>
      <c r="X24" s="107">
        <v>2</v>
      </c>
      <c r="Y24" s="109">
        <f t="shared" si="2"/>
        <v>14000</v>
      </c>
      <c r="Z24" s="110">
        <f t="shared" si="6"/>
        <v>2743000</v>
      </c>
    </row>
    <row r="25" spans="2:26" ht="57" x14ac:dyDescent="0.25">
      <c r="B25" s="116">
        <v>15</v>
      </c>
      <c r="C25" s="117" t="s">
        <v>84</v>
      </c>
      <c r="D25" s="116" t="s">
        <v>85</v>
      </c>
      <c r="E25" s="118">
        <v>17</v>
      </c>
      <c r="F25" s="119">
        <v>14</v>
      </c>
      <c r="G25" s="120">
        <v>4000</v>
      </c>
      <c r="H25" s="121">
        <v>17</v>
      </c>
      <c r="I25" s="122">
        <f t="shared" si="7"/>
        <v>68000</v>
      </c>
      <c r="J25" s="123"/>
      <c r="K25" s="122"/>
      <c r="L25" s="124"/>
      <c r="M25" s="122"/>
      <c r="N25" s="122"/>
      <c r="O25" s="123">
        <v>17</v>
      </c>
      <c r="P25" s="125">
        <f>SUM(O25*66000)</f>
        <v>1122000</v>
      </c>
      <c r="Q25" s="123"/>
      <c r="R25" s="122">
        <f>SUM(Q25*8250)</f>
        <v>0</v>
      </c>
      <c r="S25" s="123"/>
      <c r="T25" s="122">
        <f t="shared" si="5"/>
        <v>0</v>
      </c>
      <c r="U25" s="126"/>
      <c r="V25" s="127"/>
      <c r="W25" s="127"/>
      <c r="X25" s="123">
        <v>1</v>
      </c>
      <c r="Y25" s="128">
        <f>SUM(X25*8250)</f>
        <v>8250</v>
      </c>
      <c r="Z25" s="129">
        <f>SUM(I25+P25+R25+T25+U25+V25+W25)-Y25</f>
        <v>1181750</v>
      </c>
    </row>
    <row r="26" spans="2:26" ht="42.75" x14ac:dyDescent="0.25">
      <c r="B26" s="100">
        <v>16</v>
      </c>
      <c r="C26" s="101" t="s">
        <v>86</v>
      </c>
      <c r="D26" s="100" t="s">
        <v>69</v>
      </c>
      <c r="E26" s="102">
        <v>35</v>
      </c>
      <c r="F26" s="103">
        <v>14</v>
      </c>
      <c r="G26" s="104">
        <v>4000</v>
      </c>
      <c r="H26" s="105">
        <v>30</v>
      </c>
      <c r="I26" s="106">
        <f t="shared" si="7"/>
        <v>120000</v>
      </c>
      <c r="J26" s="107">
        <v>24</v>
      </c>
      <c r="K26" s="106">
        <f t="shared" si="0"/>
        <v>1344000</v>
      </c>
      <c r="L26" s="108">
        <v>11</v>
      </c>
      <c r="M26" s="106">
        <f>L26*66000</f>
        <v>726000</v>
      </c>
      <c r="N26" s="106">
        <f t="shared" si="3"/>
        <v>2070000</v>
      </c>
      <c r="O26" s="107"/>
      <c r="P26" s="114"/>
      <c r="Q26" s="107">
        <v>6</v>
      </c>
      <c r="R26" s="106">
        <f t="shared" si="4"/>
        <v>42000</v>
      </c>
      <c r="S26" s="107">
        <v>5</v>
      </c>
      <c r="T26" s="106">
        <f>SUM(S26*66000)</f>
        <v>330000</v>
      </c>
      <c r="U26" s="112">
        <v>100000</v>
      </c>
      <c r="V26" s="115"/>
      <c r="W26" s="106"/>
      <c r="X26" s="107"/>
      <c r="Y26" s="109">
        <f t="shared" si="2"/>
        <v>0</v>
      </c>
      <c r="Z26" s="110">
        <f t="shared" si="6"/>
        <v>2662000</v>
      </c>
    </row>
    <row r="27" spans="2:26" ht="57" x14ac:dyDescent="0.25">
      <c r="B27" s="100">
        <v>17</v>
      </c>
      <c r="C27" s="101" t="s">
        <v>87</v>
      </c>
      <c r="D27" s="100" t="s">
        <v>69</v>
      </c>
      <c r="E27" s="102">
        <v>40</v>
      </c>
      <c r="F27" s="103">
        <v>14</v>
      </c>
      <c r="G27" s="104">
        <v>4000</v>
      </c>
      <c r="H27" s="105">
        <v>30</v>
      </c>
      <c r="I27" s="106">
        <f t="shared" si="7"/>
        <v>120000</v>
      </c>
      <c r="J27" s="107">
        <v>24</v>
      </c>
      <c r="K27" s="106">
        <f>J27*56000</f>
        <v>1344000</v>
      </c>
      <c r="L27" s="108">
        <v>16</v>
      </c>
      <c r="M27" s="106">
        <f>L27*66000</f>
        <v>1056000</v>
      </c>
      <c r="N27" s="106">
        <f t="shared" si="3"/>
        <v>2400000</v>
      </c>
      <c r="O27" s="107"/>
      <c r="P27" s="114"/>
      <c r="Q27" s="107">
        <v>3</v>
      </c>
      <c r="R27" s="106">
        <f t="shared" si="4"/>
        <v>21000</v>
      </c>
      <c r="S27" s="107"/>
      <c r="T27" s="106">
        <f t="shared" si="5"/>
        <v>0</v>
      </c>
      <c r="U27" s="112"/>
      <c r="V27" s="115"/>
      <c r="W27" s="112">
        <v>75000</v>
      </c>
      <c r="X27" s="130">
        <v>8.5</v>
      </c>
      <c r="Y27" s="109">
        <f t="shared" si="2"/>
        <v>59500</v>
      </c>
      <c r="Z27" s="110">
        <f t="shared" si="6"/>
        <v>2556500</v>
      </c>
    </row>
    <row r="28" spans="2:26" ht="42.75" x14ac:dyDescent="0.25">
      <c r="B28" s="116">
        <v>18</v>
      </c>
      <c r="C28" s="117" t="s">
        <v>88</v>
      </c>
      <c r="D28" s="116" t="s">
        <v>85</v>
      </c>
      <c r="E28" s="118">
        <v>30</v>
      </c>
      <c r="F28" s="119">
        <v>13</v>
      </c>
      <c r="G28" s="120">
        <v>4000</v>
      </c>
      <c r="H28" s="121">
        <v>30</v>
      </c>
      <c r="I28" s="122">
        <f t="shared" si="7"/>
        <v>120000</v>
      </c>
      <c r="J28" s="127"/>
      <c r="K28" s="122"/>
      <c r="L28" s="123"/>
      <c r="M28" s="122"/>
      <c r="N28" s="127"/>
      <c r="O28" s="123">
        <v>30</v>
      </c>
      <c r="P28" s="125">
        <f t="shared" ref="P28:P33" si="8">SUM(O28*66000)</f>
        <v>1980000</v>
      </c>
      <c r="Q28" s="123">
        <v>34</v>
      </c>
      <c r="R28" s="122">
        <f t="shared" ref="R28:R33" si="9">SUM(Q28*8250)</f>
        <v>280500</v>
      </c>
      <c r="S28" s="123"/>
      <c r="T28" s="122">
        <f t="shared" si="5"/>
        <v>0</v>
      </c>
      <c r="U28" s="131">
        <v>100000</v>
      </c>
      <c r="V28" s="127"/>
      <c r="W28" s="127"/>
      <c r="X28" s="123">
        <v>10</v>
      </c>
      <c r="Y28" s="128">
        <f t="shared" ref="Y28:Y33" si="10">SUM(X28*8250)</f>
        <v>82500</v>
      </c>
      <c r="Z28" s="129">
        <f t="shared" ref="Z28:Z33" si="11">SUM(I28+P28+R28+T28+U28+V28+W28)-Y28</f>
        <v>2398000</v>
      </c>
    </row>
    <row r="29" spans="2:26" ht="42.75" x14ac:dyDescent="0.25">
      <c r="B29" s="116">
        <v>19</v>
      </c>
      <c r="C29" s="117" t="s">
        <v>89</v>
      </c>
      <c r="D29" s="116" t="s">
        <v>82</v>
      </c>
      <c r="E29" s="118">
        <v>24</v>
      </c>
      <c r="F29" s="119">
        <v>12</v>
      </c>
      <c r="G29" s="132">
        <v>4000</v>
      </c>
      <c r="H29" s="121">
        <v>24</v>
      </c>
      <c r="I29" s="122">
        <f t="shared" si="7"/>
        <v>96000</v>
      </c>
      <c r="J29" s="123"/>
      <c r="K29" s="122"/>
      <c r="L29" s="124"/>
      <c r="M29" s="122"/>
      <c r="N29" s="122"/>
      <c r="O29" s="123">
        <v>24</v>
      </c>
      <c r="P29" s="125">
        <f t="shared" si="8"/>
        <v>1584000</v>
      </c>
      <c r="Q29" s="123"/>
      <c r="R29" s="122">
        <f t="shared" si="9"/>
        <v>0</v>
      </c>
      <c r="S29" s="123"/>
      <c r="T29" s="122">
        <f t="shared" si="5"/>
        <v>0</v>
      </c>
      <c r="U29" s="126"/>
      <c r="V29" s="127"/>
      <c r="W29" s="127"/>
      <c r="X29" s="123">
        <v>21</v>
      </c>
      <c r="Y29" s="128">
        <f t="shared" si="10"/>
        <v>173250</v>
      </c>
      <c r="Z29" s="129">
        <f t="shared" si="11"/>
        <v>1506750</v>
      </c>
    </row>
    <row r="30" spans="2:26" ht="28.5" x14ac:dyDescent="0.25">
      <c r="B30" s="116">
        <v>20</v>
      </c>
      <c r="C30" s="117" t="s">
        <v>90</v>
      </c>
      <c r="D30" s="116" t="s">
        <v>82</v>
      </c>
      <c r="E30" s="118">
        <v>28</v>
      </c>
      <c r="F30" s="119">
        <v>12</v>
      </c>
      <c r="G30" s="120">
        <v>4000</v>
      </c>
      <c r="H30" s="121">
        <v>28</v>
      </c>
      <c r="I30" s="122">
        <f t="shared" si="7"/>
        <v>112000</v>
      </c>
      <c r="J30" s="127"/>
      <c r="K30" s="122"/>
      <c r="L30" s="123"/>
      <c r="M30" s="122"/>
      <c r="N30" s="127"/>
      <c r="O30" s="123">
        <v>28</v>
      </c>
      <c r="P30" s="125">
        <f t="shared" si="8"/>
        <v>1848000</v>
      </c>
      <c r="Q30" s="123">
        <v>5</v>
      </c>
      <c r="R30" s="122">
        <f t="shared" si="9"/>
        <v>41250</v>
      </c>
      <c r="S30" s="123"/>
      <c r="T30" s="122">
        <f t="shared" si="5"/>
        <v>0</v>
      </c>
      <c r="U30" s="131">
        <v>100000</v>
      </c>
      <c r="V30" s="127"/>
      <c r="W30" s="127"/>
      <c r="X30" s="123">
        <v>2</v>
      </c>
      <c r="Y30" s="128">
        <f t="shared" si="10"/>
        <v>16500</v>
      </c>
      <c r="Z30" s="129">
        <f t="shared" si="11"/>
        <v>2084750</v>
      </c>
    </row>
    <row r="31" spans="2:26" ht="42.75" x14ac:dyDescent="0.25">
      <c r="B31" s="116">
        <v>21</v>
      </c>
      <c r="C31" s="117" t="s">
        <v>91</v>
      </c>
      <c r="D31" s="116" t="s">
        <v>82</v>
      </c>
      <c r="E31" s="118">
        <v>36</v>
      </c>
      <c r="F31" s="119">
        <v>12</v>
      </c>
      <c r="G31" s="120">
        <v>4000</v>
      </c>
      <c r="H31" s="121">
        <v>30</v>
      </c>
      <c r="I31" s="122">
        <f t="shared" si="7"/>
        <v>120000</v>
      </c>
      <c r="J31" s="127"/>
      <c r="K31" s="122"/>
      <c r="L31" s="123"/>
      <c r="M31" s="122"/>
      <c r="N31" s="127"/>
      <c r="O31" s="123">
        <v>36</v>
      </c>
      <c r="P31" s="125">
        <f t="shared" si="8"/>
        <v>2376000</v>
      </c>
      <c r="Q31" s="123">
        <v>11</v>
      </c>
      <c r="R31" s="122">
        <f t="shared" si="9"/>
        <v>90750</v>
      </c>
      <c r="S31" s="123"/>
      <c r="T31" s="122">
        <f t="shared" si="5"/>
        <v>0</v>
      </c>
      <c r="U31" s="131">
        <v>100000</v>
      </c>
      <c r="V31" s="127"/>
      <c r="W31" s="127"/>
      <c r="X31" s="123"/>
      <c r="Y31" s="128">
        <f t="shared" si="10"/>
        <v>0</v>
      </c>
      <c r="Z31" s="129">
        <f t="shared" si="11"/>
        <v>2686750</v>
      </c>
    </row>
    <row r="32" spans="2:26" ht="42.75" x14ac:dyDescent="0.25">
      <c r="B32" s="116">
        <v>22</v>
      </c>
      <c r="C32" s="117" t="s">
        <v>92</v>
      </c>
      <c r="D32" s="116" t="s">
        <v>82</v>
      </c>
      <c r="E32" s="118">
        <v>40</v>
      </c>
      <c r="F32" s="119">
        <v>12</v>
      </c>
      <c r="G32" s="120">
        <v>4000</v>
      </c>
      <c r="H32" s="121">
        <v>30</v>
      </c>
      <c r="I32" s="122">
        <f t="shared" si="7"/>
        <v>120000</v>
      </c>
      <c r="J32" s="127"/>
      <c r="K32" s="122"/>
      <c r="L32" s="123"/>
      <c r="M32" s="122"/>
      <c r="N32" s="127"/>
      <c r="O32" s="123">
        <v>40</v>
      </c>
      <c r="P32" s="125">
        <f t="shared" si="8"/>
        <v>2640000</v>
      </c>
      <c r="Q32" s="123">
        <v>19</v>
      </c>
      <c r="R32" s="122">
        <f t="shared" si="9"/>
        <v>156750</v>
      </c>
      <c r="S32" s="123"/>
      <c r="T32" s="122">
        <f t="shared" si="5"/>
        <v>0</v>
      </c>
      <c r="U32" s="131">
        <v>100000</v>
      </c>
      <c r="V32" s="127"/>
      <c r="W32" s="127"/>
      <c r="X32" s="123">
        <v>11</v>
      </c>
      <c r="Y32" s="128">
        <f t="shared" si="10"/>
        <v>90750</v>
      </c>
      <c r="Z32" s="129">
        <f t="shared" si="11"/>
        <v>2926000</v>
      </c>
    </row>
    <row r="33" spans="2:26" ht="42.75" x14ac:dyDescent="0.25">
      <c r="B33" s="116">
        <v>23</v>
      </c>
      <c r="C33" s="117" t="s">
        <v>93</v>
      </c>
      <c r="D33" s="116" t="s">
        <v>82</v>
      </c>
      <c r="E33" s="118">
        <v>40</v>
      </c>
      <c r="F33" s="119">
        <v>11</v>
      </c>
      <c r="G33" s="120">
        <v>3500</v>
      </c>
      <c r="H33" s="121">
        <v>30</v>
      </c>
      <c r="I33" s="122">
        <f t="shared" si="7"/>
        <v>105000</v>
      </c>
      <c r="J33" s="127"/>
      <c r="K33" s="122"/>
      <c r="L33" s="123"/>
      <c r="M33" s="122"/>
      <c r="N33" s="127"/>
      <c r="O33" s="123">
        <v>40</v>
      </c>
      <c r="P33" s="125">
        <f t="shared" si="8"/>
        <v>2640000</v>
      </c>
      <c r="Q33" s="123">
        <v>20</v>
      </c>
      <c r="R33" s="122">
        <f t="shared" si="9"/>
        <v>165000</v>
      </c>
      <c r="S33" s="123"/>
      <c r="T33" s="122">
        <f t="shared" si="5"/>
        <v>0</v>
      </c>
      <c r="U33" s="131">
        <v>100000</v>
      </c>
      <c r="V33" s="127"/>
      <c r="W33" s="127"/>
      <c r="X33" s="123"/>
      <c r="Y33" s="128">
        <f t="shared" si="10"/>
        <v>0</v>
      </c>
      <c r="Z33" s="129">
        <f t="shared" si="11"/>
        <v>3010000</v>
      </c>
    </row>
    <row r="34" spans="2:26" ht="42.75" x14ac:dyDescent="0.25">
      <c r="B34" s="100">
        <v>24</v>
      </c>
      <c r="C34" s="101" t="s">
        <v>94</v>
      </c>
      <c r="D34" s="100" t="s">
        <v>67</v>
      </c>
      <c r="E34" s="102">
        <v>10</v>
      </c>
      <c r="F34" s="103">
        <v>11</v>
      </c>
      <c r="G34" s="104">
        <v>3500</v>
      </c>
      <c r="H34" s="105">
        <v>10</v>
      </c>
      <c r="I34" s="106">
        <f t="shared" si="7"/>
        <v>35000</v>
      </c>
      <c r="J34" s="114"/>
      <c r="K34" s="106">
        <f>J34*56000</f>
        <v>0</v>
      </c>
      <c r="L34" s="107">
        <v>10</v>
      </c>
      <c r="M34" s="106">
        <f>L34*66000</f>
        <v>660000</v>
      </c>
      <c r="N34" s="106">
        <f>SUM(K34+M34)</f>
        <v>660000</v>
      </c>
      <c r="O34" s="107"/>
      <c r="P34" s="111"/>
      <c r="Q34" s="107">
        <v>11</v>
      </c>
      <c r="R34" s="106">
        <f>SUM(Q34*7000)</f>
        <v>77000</v>
      </c>
      <c r="S34" s="107"/>
      <c r="T34" s="106">
        <f t="shared" si="5"/>
        <v>0</v>
      </c>
      <c r="U34" s="112"/>
      <c r="V34" s="115"/>
      <c r="W34" s="115"/>
      <c r="X34" s="107">
        <v>1</v>
      </c>
      <c r="Y34" s="109">
        <f>SUM(X34*7000)</f>
        <v>7000</v>
      </c>
      <c r="Z34" s="110">
        <f>SUM(I34+N34+R34+T34+U34+V34+W34)-Y34</f>
        <v>765000</v>
      </c>
    </row>
    <row r="35" spans="2:26" ht="42.75" x14ac:dyDescent="0.25">
      <c r="B35" s="100">
        <v>25</v>
      </c>
      <c r="C35" s="101" t="s">
        <v>95</v>
      </c>
      <c r="D35" s="100" t="s">
        <v>69</v>
      </c>
      <c r="E35" s="102">
        <v>33</v>
      </c>
      <c r="F35" s="103">
        <v>11</v>
      </c>
      <c r="G35" s="104">
        <v>3500</v>
      </c>
      <c r="H35" s="105">
        <v>30</v>
      </c>
      <c r="I35" s="106">
        <f t="shared" si="7"/>
        <v>105000</v>
      </c>
      <c r="J35" s="107">
        <v>24</v>
      </c>
      <c r="K35" s="106">
        <f>J35*56000</f>
        <v>1344000</v>
      </c>
      <c r="L35" s="108">
        <v>9</v>
      </c>
      <c r="M35" s="106">
        <f>L35*66000</f>
        <v>594000</v>
      </c>
      <c r="N35" s="106">
        <f>SUM(K35+M35)</f>
        <v>1938000</v>
      </c>
      <c r="O35" s="107"/>
      <c r="P35" s="111"/>
      <c r="Q35" s="107">
        <v>12</v>
      </c>
      <c r="R35" s="106">
        <f>SUM(Q35*7000)</f>
        <v>84000</v>
      </c>
      <c r="S35" s="107"/>
      <c r="T35" s="106">
        <f t="shared" si="5"/>
        <v>0</v>
      </c>
      <c r="U35" s="112">
        <v>100000</v>
      </c>
      <c r="V35" s="115"/>
      <c r="W35" s="115"/>
      <c r="X35" s="107">
        <v>23</v>
      </c>
      <c r="Y35" s="109">
        <f>SUM(X35*7000)</f>
        <v>161000</v>
      </c>
      <c r="Z35" s="110">
        <f>SUM(I35+N35+R35+T35+U35+V35+W35)-Y35</f>
        <v>2066000</v>
      </c>
    </row>
    <row r="36" spans="2:26" ht="42.75" x14ac:dyDescent="0.25">
      <c r="B36" s="116">
        <v>26</v>
      </c>
      <c r="C36" s="117" t="s">
        <v>96</v>
      </c>
      <c r="D36" s="116" t="s">
        <v>85</v>
      </c>
      <c r="E36" s="118">
        <v>36</v>
      </c>
      <c r="F36" s="119">
        <v>11</v>
      </c>
      <c r="G36" s="120">
        <v>3500</v>
      </c>
      <c r="H36" s="121">
        <v>30</v>
      </c>
      <c r="I36" s="122">
        <f t="shared" si="7"/>
        <v>105000</v>
      </c>
      <c r="J36" s="127"/>
      <c r="K36" s="122"/>
      <c r="L36" s="123"/>
      <c r="M36" s="122"/>
      <c r="N36" s="127"/>
      <c r="O36" s="123">
        <v>36</v>
      </c>
      <c r="P36" s="125">
        <f>SUM(O36*66000)</f>
        <v>2376000</v>
      </c>
      <c r="Q36" s="123">
        <v>10</v>
      </c>
      <c r="R36" s="122">
        <f>SUM(Q36*8250)</f>
        <v>82500</v>
      </c>
      <c r="S36" s="123"/>
      <c r="T36" s="122">
        <f t="shared" si="5"/>
        <v>0</v>
      </c>
      <c r="U36" s="131">
        <v>100000</v>
      </c>
      <c r="V36" s="127"/>
      <c r="W36" s="127"/>
      <c r="X36" s="123">
        <v>10</v>
      </c>
      <c r="Y36" s="128">
        <f>SUM(X36*8250)</f>
        <v>82500</v>
      </c>
      <c r="Z36" s="129">
        <f>SUM(I36+P36+R36+T36+U36+V36+W36)-Y36</f>
        <v>2581000</v>
      </c>
    </row>
    <row r="37" spans="2:26" ht="42.75" x14ac:dyDescent="0.25">
      <c r="B37" s="100">
        <v>27</v>
      </c>
      <c r="C37" s="101" t="s">
        <v>97</v>
      </c>
      <c r="D37" s="100" t="s">
        <v>67</v>
      </c>
      <c r="E37" s="102">
        <v>9</v>
      </c>
      <c r="F37" s="103">
        <v>10</v>
      </c>
      <c r="G37" s="104">
        <v>3500</v>
      </c>
      <c r="H37" s="105">
        <v>9</v>
      </c>
      <c r="I37" s="106">
        <f>G37*H37</f>
        <v>31500</v>
      </c>
      <c r="J37" s="107"/>
      <c r="K37" s="106">
        <f>J37*56000</f>
        <v>0</v>
      </c>
      <c r="L37" s="108">
        <v>9</v>
      </c>
      <c r="M37" s="106">
        <f>L37*66000</f>
        <v>594000</v>
      </c>
      <c r="N37" s="106">
        <f>SUM(K37+M37)</f>
        <v>594000</v>
      </c>
      <c r="O37" s="107"/>
      <c r="P37" s="114"/>
      <c r="Q37" s="107">
        <v>6</v>
      </c>
      <c r="R37" s="106">
        <f>SUM(Q37*7000)</f>
        <v>42000</v>
      </c>
      <c r="S37" s="107"/>
      <c r="T37" s="106">
        <f t="shared" si="5"/>
        <v>0</v>
      </c>
      <c r="U37" s="112"/>
      <c r="V37" s="115"/>
      <c r="W37" s="115"/>
      <c r="X37" s="107">
        <v>4.5</v>
      </c>
      <c r="Y37" s="109">
        <f>SUM(X37*7000)</f>
        <v>31500</v>
      </c>
      <c r="Z37" s="110">
        <f>SUM(I37+N37+R37+T37+U37+V37+W37)-Y37</f>
        <v>636000</v>
      </c>
    </row>
    <row r="38" spans="2:26" ht="42.75" x14ac:dyDescent="0.25">
      <c r="B38" s="116">
        <v>28</v>
      </c>
      <c r="C38" s="117" t="s">
        <v>98</v>
      </c>
      <c r="D38" s="116" t="s">
        <v>82</v>
      </c>
      <c r="E38" s="118">
        <v>24</v>
      </c>
      <c r="F38" s="119">
        <v>11</v>
      </c>
      <c r="G38" s="120">
        <v>3500</v>
      </c>
      <c r="H38" s="121">
        <v>24</v>
      </c>
      <c r="I38" s="122">
        <f t="shared" ref="I38:I65" si="12">G38*H38</f>
        <v>84000</v>
      </c>
      <c r="J38" s="127"/>
      <c r="K38" s="122"/>
      <c r="L38" s="123"/>
      <c r="M38" s="122"/>
      <c r="N38" s="127"/>
      <c r="O38" s="123">
        <v>24</v>
      </c>
      <c r="P38" s="125">
        <f>SUM(O38*66000)</f>
        <v>1584000</v>
      </c>
      <c r="Q38" s="123">
        <v>33</v>
      </c>
      <c r="R38" s="122">
        <f>SUM(Q38*8250)</f>
        <v>272250</v>
      </c>
      <c r="S38" s="123"/>
      <c r="T38" s="122">
        <f t="shared" si="5"/>
        <v>0</v>
      </c>
      <c r="U38" s="131"/>
      <c r="V38" s="127"/>
      <c r="W38" s="127"/>
      <c r="X38" s="123"/>
      <c r="Y38" s="128">
        <f>SUM(X38*8250)</f>
        <v>0</v>
      </c>
      <c r="Z38" s="129">
        <f>SUM(I38+P38+R38+T38+U38+V38+W38)-Y38</f>
        <v>1940250</v>
      </c>
    </row>
    <row r="39" spans="2:26" ht="42.75" x14ac:dyDescent="0.25">
      <c r="B39" s="116">
        <v>29</v>
      </c>
      <c r="C39" s="117" t="s">
        <v>99</v>
      </c>
      <c r="D39" s="116" t="s">
        <v>82</v>
      </c>
      <c r="E39" s="118">
        <v>32</v>
      </c>
      <c r="F39" s="119">
        <v>10</v>
      </c>
      <c r="G39" s="120">
        <v>3500</v>
      </c>
      <c r="H39" s="121">
        <v>30</v>
      </c>
      <c r="I39" s="122">
        <f t="shared" si="12"/>
        <v>105000</v>
      </c>
      <c r="J39" s="123"/>
      <c r="K39" s="122"/>
      <c r="L39" s="124"/>
      <c r="M39" s="122"/>
      <c r="N39" s="122"/>
      <c r="O39" s="123">
        <v>32</v>
      </c>
      <c r="P39" s="125">
        <f>SUM(O39*66000)</f>
        <v>2112000</v>
      </c>
      <c r="Q39" s="123">
        <v>28</v>
      </c>
      <c r="R39" s="122">
        <f>SUM(Q39*8250)</f>
        <v>231000</v>
      </c>
      <c r="S39" s="123"/>
      <c r="T39" s="122">
        <f t="shared" si="5"/>
        <v>0</v>
      </c>
      <c r="U39" s="131">
        <v>100000</v>
      </c>
      <c r="V39" s="127"/>
      <c r="W39" s="127"/>
      <c r="X39" s="123">
        <v>6</v>
      </c>
      <c r="Y39" s="128">
        <f>SUM(X39*8250)</f>
        <v>49500</v>
      </c>
      <c r="Z39" s="129">
        <f>SUM(I39+P39+R39+T39+U39+V39+W39)-Y39</f>
        <v>2498500</v>
      </c>
    </row>
    <row r="40" spans="2:26" ht="57" x14ac:dyDescent="0.25">
      <c r="B40" s="116">
        <v>30</v>
      </c>
      <c r="C40" s="117" t="s">
        <v>100</v>
      </c>
      <c r="D40" s="116" t="s">
        <v>82</v>
      </c>
      <c r="E40" s="118">
        <v>40</v>
      </c>
      <c r="F40" s="119">
        <v>9</v>
      </c>
      <c r="G40" s="120">
        <v>3500</v>
      </c>
      <c r="H40" s="121">
        <v>30</v>
      </c>
      <c r="I40" s="122">
        <f t="shared" si="12"/>
        <v>105000</v>
      </c>
      <c r="J40" s="123"/>
      <c r="K40" s="122"/>
      <c r="L40" s="124"/>
      <c r="M40" s="122"/>
      <c r="N40" s="127"/>
      <c r="O40" s="123">
        <v>40</v>
      </c>
      <c r="P40" s="125">
        <f>SUM(O40*66000)</f>
        <v>2640000</v>
      </c>
      <c r="Q40" s="123">
        <v>13</v>
      </c>
      <c r="R40" s="122">
        <f>SUM(Q40*8250)</f>
        <v>107250</v>
      </c>
      <c r="S40" s="123"/>
      <c r="T40" s="122">
        <f t="shared" si="5"/>
        <v>0</v>
      </c>
      <c r="U40" s="131">
        <v>100000</v>
      </c>
      <c r="V40" s="127"/>
      <c r="W40" s="127"/>
      <c r="X40" s="123">
        <v>37</v>
      </c>
      <c r="Y40" s="128">
        <f>SUM(X40*8250)</f>
        <v>305250</v>
      </c>
      <c r="Z40" s="129">
        <f>SUM(I40+P40+R40+T40+U40+V40+W40)-Y40</f>
        <v>2647000</v>
      </c>
    </row>
    <row r="41" spans="2:26" ht="42.75" x14ac:dyDescent="0.25">
      <c r="B41" s="100">
        <v>31</v>
      </c>
      <c r="C41" s="101" t="s">
        <v>101</v>
      </c>
      <c r="D41" s="100" t="s">
        <v>67</v>
      </c>
      <c r="E41" s="102">
        <v>12</v>
      </c>
      <c r="F41" s="103">
        <v>8</v>
      </c>
      <c r="G41" s="104">
        <v>3000</v>
      </c>
      <c r="H41" s="105">
        <v>12</v>
      </c>
      <c r="I41" s="106">
        <f t="shared" si="12"/>
        <v>36000</v>
      </c>
      <c r="J41" s="115"/>
      <c r="K41" s="106">
        <f>J41*56000</f>
        <v>0</v>
      </c>
      <c r="L41" s="107">
        <v>10</v>
      </c>
      <c r="M41" s="106">
        <f>L41*66000</f>
        <v>660000</v>
      </c>
      <c r="N41" s="106">
        <f>SUM(K41+M41)</f>
        <v>660000</v>
      </c>
      <c r="O41" s="107"/>
      <c r="P41" s="111"/>
      <c r="Q41" s="107">
        <v>6</v>
      </c>
      <c r="R41" s="106">
        <f>SUM(Q41*7000)</f>
        <v>42000</v>
      </c>
      <c r="S41" s="107"/>
      <c r="T41" s="106">
        <f t="shared" si="5"/>
        <v>0</v>
      </c>
      <c r="U41" s="112">
        <v>100000</v>
      </c>
      <c r="V41" s="115"/>
      <c r="W41" s="115"/>
      <c r="X41" s="107"/>
      <c r="Y41" s="109">
        <f>SUM(X41*7000)</f>
        <v>0</v>
      </c>
      <c r="Z41" s="110">
        <f>SUM(I41+N41+R41+T41+U41+V41+W41)-Y41</f>
        <v>838000</v>
      </c>
    </row>
    <row r="42" spans="2:26" ht="42.75" x14ac:dyDescent="0.25">
      <c r="B42" s="116">
        <v>32</v>
      </c>
      <c r="C42" s="117" t="s">
        <v>102</v>
      </c>
      <c r="D42" s="116" t="s">
        <v>82</v>
      </c>
      <c r="E42" s="118">
        <v>38</v>
      </c>
      <c r="F42" s="119">
        <v>8</v>
      </c>
      <c r="G42" s="120">
        <v>3000</v>
      </c>
      <c r="H42" s="121">
        <v>30</v>
      </c>
      <c r="I42" s="122">
        <f t="shared" si="12"/>
        <v>90000</v>
      </c>
      <c r="J42" s="127"/>
      <c r="K42" s="122"/>
      <c r="L42" s="123"/>
      <c r="M42" s="122"/>
      <c r="N42" s="127"/>
      <c r="O42" s="123">
        <v>38</v>
      </c>
      <c r="P42" s="125">
        <f t="shared" ref="P42:P55" si="13">SUM(O42*66000)</f>
        <v>2508000</v>
      </c>
      <c r="Q42" s="123">
        <v>28</v>
      </c>
      <c r="R42" s="122">
        <f t="shared" ref="R42:R55" si="14">SUM(Q42*8250)</f>
        <v>231000</v>
      </c>
      <c r="S42" s="123"/>
      <c r="T42" s="122">
        <f t="shared" si="5"/>
        <v>0</v>
      </c>
      <c r="U42" s="131">
        <v>100000</v>
      </c>
      <c r="V42" s="127"/>
      <c r="W42" s="127"/>
      <c r="X42" s="123">
        <v>16.5</v>
      </c>
      <c r="Y42" s="128">
        <f t="shared" ref="Y42:Y55" si="15">SUM(X42*8250)</f>
        <v>136125</v>
      </c>
      <c r="Z42" s="129">
        <f t="shared" ref="Z42:Z55" si="16">SUM(I42+P42+R42+T42+U42+V42+W42)-Y42</f>
        <v>2792875</v>
      </c>
    </row>
    <row r="43" spans="2:26" ht="42.75" x14ac:dyDescent="0.25">
      <c r="B43" s="116">
        <v>33</v>
      </c>
      <c r="C43" s="117" t="s">
        <v>103</v>
      </c>
      <c r="D43" s="116" t="s">
        <v>82</v>
      </c>
      <c r="E43" s="118">
        <v>41</v>
      </c>
      <c r="F43" s="119">
        <v>8</v>
      </c>
      <c r="G43" s="120">
        <v>3000</v>
      </c>
      <c r="H43" s="121">
        <v>30</v>
      </c>
      <c r="I43" s="122">
        <f t="shared" si="12"/>
        <v>90000</v>
      </c>
      <c r="J43" s="127"/>
      <c r="K43" s="122"/>
      <c r="L43" s="123"/>
      <c r="M43" s="122"/>
      <c r="N43" s="127"/>
      <c r="O43" s="123">
        <v>41</v>
      </c>
      <c r="P43" s="125">
        <f t="shared" si="13"/>
        <v>2706000</v>
      </c>
      <c r="Q43" s="123">
        <v>6</v>
      </c>
      <c r="R43" s="122">
        <f t="shared" si="14"/>
        <v>49500</v>
      </c>
      <c r="S43" s="123"/>
      <c r="T43" s="122">
        <f t="shared" si="5"/>
        <v>0</v>
      </c>
      <c r="U43" s="131">
        <v>100000</v>
      </c>
      <c r="V43" s="127"/>
      <c r="W43" s="127"/>
      <c r="X43" s="123">
        <v>5</v>
      </c>
      <c r="Y43" s="128">
        <f t="shared" si="15"/>
        <v>41250</v>
      </c>
      <c r="Z43" s="129">
        <f t="shared" si="16"/>
        <v>2904250</v>
      </c>
    </row>
    <row r="44" spans="2:26" ht="42.75" x14ac:dyDescent="0.25">
      <c r="B44" s="116">
        <v>35</v>
      </c>
      <c r="C44" s="133" t="s">
        <v>104</v>
      </c>
      <c r="D44" s="116" t="s">
        <v>82</v>
      </c>
      <c r="E44" s="118">
        <v>26</v>
      </c>
      <c r="F44" s="119">
        <v>6</v>
      </c>
      <c r="G44" s="120">
        <v>3000</v>
      </c>
      <c r="H44" s="121">
        <v>26</v>
      </c>
      <c r="I44" s="122">
        <f t="shared" si="12"/>
        <v>78000</v>
      </c>
      <c r="J44" s="123"/>
      <c r="K44" s="122"/>
      <c r="L44" s="124"/>
      <c r="M44" s="122"/>
      <c r="N44" s="122"/>
      <c r="O44" s="123">
        <v>26</v>
      </c>
      <c r="P44" s="125">
        <f t="shared" si="13"/>
        <v>1716000</v>
      </c>
      <c r="Q44" s="123">
        <v>12</v>
      </c>
      <c r="R44" s="122">
        <f t="shared" si="14"/>
        <v>99000</v>
      </c>
      <c r="S44" s="123"/>
      <c r="T44" s="122">
        <f t="shared" si="5"/>
        <v>0</v>
      </c>
      <c r="U44" s="131">
        <v>100000</v>
      </c>
      <c r="V44" s="123"/>
      <c r="W44" s="123"/>
      <c r="X44" s="123">
        <v>23</v>
      </c>
      <c r="Y44" s="128">
        <f t="shared" si="15"/>
        <v>189750</v>
      </c>
      <c r="Z44" s="129">
        <f t="shared" si="16"/>
        <v>1803250</v>
      </c>
    </row>
    <row r="45" spans="2:26" ht="57" x14ac:dyDescent="0.25">
      <c r="B45" s="116">
        <v>36</v>
      </c>
      <c r="C45" s="117" t="s">
        <v>105</v>
      </c>
      <c r="D45" s="116" t="s">
        <v>82</v>
      </c>
      <c r="E45" s="118">
        <v>40</v>
      </c>
      <c r="F45" s="119">
        <v>6</v>
      </c>
      <c r="G45" s="120">
        <v>3000</v>
      </c>
      <c r="H45" s="121">
        <v>30</v>
      </c>
      <c r="I45" s="122">
        <f t="shared" si="12"/>
        <v>90000</v>
      </c>
      <c r="J45" s="127"/>
      <c r="K45" s="122"/>
      <c r="L45" s="123"/>
      <c r="M45" s="122"/>
      <c r="N45" s="127"/>
      <c r="O45" s="123">
        <v>40</v>
      </c>
      <c r="P45" s="125">
        <f t="shared" si="13"/>
        <v>2640000</v>
      </c>
      <c r="Q45" s="123">
        <v>11</v>
      </c>
      <c r="R45" s="122">
        <f t="shared" si="14"/>
        <v>90750</v>
      </c>
      <c r="S45" s="123"/>
      <c r="T45" s="122">
        <f t="shared" si="5"/>
        <v>0</v>
      </c>
      <c r="U45" s="131">
        <v>100000</v>
      </c>
      <c r="V45" s="127"/>
      <c r="W45" s="127"/>
      <c r="X45" s="123"/>
      <c r="Y45" s="128">
        <f t="shared" si="15"/>
        <v>0</v>
      </c>
      <c r="Z45" s="129">
        <f t="shared" si="16"/>
        <v>2920750</v>
      </c>
    </row>
    <row r="46" spans="2:26" ht="57" x14ac:dyDescent="0.25">
      <c r="B46" s="116">
        <v>37</v>
      </c>
      <c r="C46" s="117" t="s">
        <v>106</v>
      </c>
      <c r="D46" s="116" t="s">
        <v>82</v>
      </c>
      <c r="E46" s="118">
        <v>41</v>
      </c>
      <c r="F46" s="119">
        <v>5</v>
      </c>
      <c r="G46" s="120">
        <v>2500</v>
      </c>
      <c r="H46" s="121">
        <v>30</v>
      </c>
      <c r="I46" s="122">
        <f t="shared" si="12"/>
        <v>75000</v>
      </c>
      <c r="J46" s="127"/>
      <c r="K46" s="122"/>
      <c r="L46" s="123"/>
      <c r="M46" s="122"/>
      <c r="N46" s="127"/>
      <c r="O46" s="123">
        <v>41</v>
      </c>
      <c r="P46" s="125">
        <f t="shared" si="13"/>
        <v>2706000</v>
      </c>
      <c r="Q46" s="123">
        <v>5</v>
      </c>
      <c r="R46" s="122">
        <f t="shared" si="14"/>
        <v>41250</v>
      </c>
      <c r="S46" s="123">
        <v>6</v>
      </c>
      <c r="T46" s="122">
        <f>SUM(S46*66000)</f>
        <v>396000</v>
      </c>
      <c r="U46" s="131">
        <v>100000</v>
      </c>
      <c r="V46" s="127"/>
      <c r="W46" s="127"/>
      <c r="X46" s="123">
        <v>20</v>
      </c>
      <c r="Y46" s="128">
        <f t="shared" si="15"/>
        <v>165000</v>
      </c>
      <c r="Z46" s="129">
        <f t="shared" si="16"/>
        <v>3153250</v>
      </c>
    </row>
    <row r="47" spans="2:26" ht="42.75" x14ac:dyDescent="0.25">
      <c r="B47" s="116">
        <v>38</v>
      </c>
      <c r="C47" s="117" t="s">
        <v>107</v>
      </c>
      <c r="D47" s="116" t="s">
        <v>82</v>
      </c>
      <c r="E47" s="118">
        <v>36</v>
      </c>
      <c r="F47" s="119">
        <v>5</v>
      </c>
      <c r="G47" s="120">
        <v>2500</v>
      </c>
      <c r="H47" s="121">
        <v>30</v>
      </c>
      <c r="I47" s="122">
        <f t="shared" si="12"/>
        <v>75000</v>
      </c>
      <c r="J47" s="127"/>
      <c r="K47" s="122"/>
      <c r="L47" s="123"/>
      <c r="M47" s="122"/>
      <c r="N47" s="127"/>
      <c r="O47" s="123">
        <v>36</v>
      </c>
      <c r="P47" s="125">
        <f t="shared" si="13"/>
        <v>2376000</v>
      </c>
      <c r="Q47" s="123">
        <v>2</v>
      </c>
      <c r="R47" s="122">
        <f t="shared" si="14"/>
        <v>16500</v>
      </c>
      <c r="S47" s="123">
        <v>6</v>
      </c>
      <c r="T47" s="122">
        <f>SUM(S47*33000)</f>
        <v>198000</v>
      </c>
      <c r="U47" s="131">
        <v>100000</v>
      </c>
      <c r="V47" s="127"/>
      <c r="W47" s="127"/>
      <c r="X47" s="123">
        <v>12</v>
      </c>
      <c r="Y47" s="128">
        <f t="shared" si="15"/>
        <v>99000</v>
      </c>
      <c r="Z47" s="129">
        <f t="shared" si="16"/>
        <v>2666500</v>
      </c>
    </row>
    <row r="48" spans="2:26" ht="42.75" x14ac:dyDescent="0.25">
      <c r="B48" s="116">
        <v>39</v>
      </c>
      <c r="C48" s="134" t="s">
        <v>108</v>
      </c>
      <c r="D48" s="116" t="s">
        <v>85</v>
      </c>
      <c r="E48" s="118">
        <v>4</v>
      </c>
      <c r="F48" s="119">
        <v>5</v>
      </c>
      <c r="G48" s="120">
        <v>2500</v>
      </c>
      <c r="H48" s="121">
        <v>4</v>
      </c>
      <c r="I48" s="122">
        <f t="shared" si="12"/>
        <v>10000</v>
      </c>
      <c r="J48" s="127"/>
      <c r="K48" s="122"/>
      <c r="L48" s="123"/>
      <c r="M48" s="122"/>
      <c r="N48" s="127"/>
      <c r="O48" s="123">
        <v>4</v>
      </c>
      <c r="P48" s="125">
        <f t="shared" si="13"/>
        <v>264000</v>
      </c>
      <c r="Q48" s="123">
        <v>7</v>
      </c>
      <c r="R48" s="122">
        <f t="shared" si="14"/>
        <v>57750</v>
      </c>
      <c r="S48" s="123"/>
      <c r="T48" s="122">
        <f t="shared" si="5"/>
        <v>0</v>
      </c>
      <c r="U48" s="126"/>
      <c r="V48" s="127"/>
      <c r="W48" s="127"/>
      <c r="X48" s="123"/>
      <c r="Y48" s="128">
        <f t="shared" si="15"/>
        <v>0</v>
      </c>
      <c r="Z48" s="129">
        <f t="shared" si="16"/>
        <v>331750</v>
      </c>
    </row>
    <row r="49" spans="2:26" ht="42.75" x14ac:dyDescent="0.25">
      <c r="B49" s="116">
        <v>40</v>
      </c>
      <c r="C49" s="117" t="s">
        <v>109</v>
      </c>
      <c r="D49" s="116" t="s">
        <v>82</v>
      </c>
      <c r="E49" s="118">
        <v>40</v>
      </c>
      <c r="F49" s="119">
        <v>5</v>
      </c>
      <c r="G49" s="120">
        <v>2500</v>
      </c>
      <c r="H49" s="121">
        <v>30</v>
      </c>
      <c r="I49" s="122">
        <f t="shared" si="12"/>
        <v>75000</v>
      </c>
      <c r="J49" s="127"/>
      <c r="K49" s="122"/>
      <c r="L49" s="123"/>
      <c r="M49" s="122"/>
      <c r="N49" s="127"/>
      <c r="O49" s="123">
        <v>40</v>
      </c>
      <c r="P49" s="125">
        <f t="shared" si="13"/>
        <v>2640000</v>
      </c>
      <c r="Q49" s="123">
        <v>8</v>
      </c>
      <c r="R49" s="122">
        <f t="shared" si="14"/>
        <v>66000</v>
      </c>
      <c r="S49" s="123"/>
      <c r="T49" s="122">
        <f t="shared" si="5"/>
        <v>0</v>
      </c>
      <c r="U49" s="131">
        <v>100000</v>
      </c>
      <c r="V49" s="127"/>
      <c r="W49" s="127"/>
      <c r="X49" s="123">
        <v>24</v>
      </c>
      <c r="Y49" s="128">
        <f t="shared" si="15"/>
        <v>198000</v>
      </c>
      <c r="Z49" s="129">
        <f t="shared" si="16"/>
        <v>2683000</v>
      </c>
    </row>
    <row r="50" spans="2:26" ht="42.75" x14ac:dyDescent="0.25">
      <c r="B50" s="116">
        <v>41</v>
      </c>
      <c r="C50" s="117" t="s">
        <v>110</v>
      </c>
      <c r="D50" s="116" t="s">
        <v>82</v>
      </c>
      <c r="E50" s="118">
        <v>30</v>
      </c>
      <c r="F50" s="119">
        <v>5</v>
      </c>
      <c r="G50" s="120">
        <v>2500</v>
      </c>
      <c r="H50" s="121">
        <v>30</v>
      </c>
      <c r="I50" s="122">
        <f t="shared" si="12"/>
        <v>75000</v>
      </c>
      <c r="J50" s="127"/>
      <c r="K50" s="122"/>
      <c r="L50" s="123"/>
      <c r="M50" s="122"/>
      <c r="N50" s="127"/>
      <c r="O50" s="123">
        <v>30</v>
      </c>
      <c r="P50" s="125">
        <f t="shared" si="13"/>
        <v>1980000</v>
      </c>
      <c r="Q50" s="123">
        <v>20</v>
      </c>
      <c r="R50" s="122">
        <f t="shared" si="14"/>
        <v>165000</v>
      </c>
      <c r="S50" s="123"/>
      <c r="T50" s="122">
        <f t="shared" si="5"/>
        <v>0</v>
      </c>
      <c r="U50" s="131">
        <v>100000</v>
      </c>
      <c r="V50" s="127"/>
      <c r="W50" s="127"/>
      <c r="X50" s="123">
        <v>7</v>
      </c>
      <c r="Y50" s="128">
        <f t="shared" si="15"/>
        <v>57750</v>
      </c>
      <c r="Z50" s="129">
        <f t="shared" si="16"/>
        <v>2262250</v>
      </c>
    </row>
    <row r="51" spans="2:26" ht="57" x14ac:dyDescent="0.25">
      <c r="B51" s="116">
        <v>42</v>
      </c>
      <c r="C51" s="117" t="s">
        <v>111</v>
      </c>
      <c r="D51" s="116" t="s">
        <v>82</v>
      </c>
      <c r="E51" s="118">
        <v>34</v>
      </c>
      <c r="F51" s="119">
        <v>4</v>
      </c>
      <c r="G51" s="120">
        <v>2500</v>
      </c>
      <c r="H51" s="121">
        <v>30</v>
      </c>
      <c r="I51" s="122">
        <f t="shared" si="12"/>
        <v>75000</v>
      </c>
      <c r="J51" s="127"/>
      <c r="K51" s="122"/>
      <c r="L51" s="123"/>
      <c r="M51" s="122"/>
      <c r="N51" s="127"/>
      <c r="O51" s="123">
        <v>34</v>
      </c>
      <c r="P51" s="125">
        <f t="shared" si="13"/>
        <v>2244000</v>
      </c>
      <c r="Q51" s="123">
        <v>10</v>
      </c>
      <c r="R51" s="122">
        <f t="shared" si="14"/>
        <v>82500</v>
      </c>
      <c r="S51" s="123"/>
      <c r="T51" s="122">
        <f t="shared" si="5"/>
        <v>0</v>
      </c>
      <c r="U51" s="131">
        <v>100000</v>
      </c>
      <c r="V51" s="127"/>
      <c r="W51" s="127"/>
      <c r="X51" s="123">
        <v>30.5</v>
      </c>
      <c r="Y51" s="128">
        <f t="shared" si="15"/>
        <v>251625</v>
      </c>
      <c r="Z51" s="129">
        <f t="shared" si="16"/>
        <v>2249875</v>
      </c>
    </row>
    <row r="52" spans="2:26" ht="28.5" x14ac:dyDescent="0.25">
      <c r="B52" s="116">
        <v>43</v>
      </c>
      <c r="C52" s="117" t="s">
        <v>112</v>
      </c>
      <c r="D52" s="116" t="s">
        <v>85</v>
      </c>
      <c r="E52" s="118">
        <v>22</v>
      </c>
      <c r="F52" s="119">
        <v>4</v>
      </c>
      <c r="G52" s="120">
        <v>2500</v>
      </c>
      <c r="H52" s="121">
        <v>22</v>
      </c>
      <c r="I52" s="122">
        <f t="shared" si="12"/>
        <v>55000</v>
      </c>
      <c r="J52" s="127"/>
      <c r="K52" s="122"/>
      <c r="L52" s="123"/>
      <c r="M52" s="122"/>
      <c r="N52" s="127"/>
      <c r="O52" s="123">
        <v>22</v>
      </c>
      <c r="P52" s="125">
        <f t="shared" si="13"/>
        <v>1452000</v>
      </c>
      <c r="Q52" s="123">
        <v>7</v>
      </c>
      <c r="R52" s="122">
        <f t="shared" si="14"/>
        <v>57750</v>
      </c>
      <c r="S52" s="123"/>
      <c r="T52" s="122">
        <f t="shared" si="5"/>
        <v>0</v>
      </c>
      <c r="U52" s="131">
        <v>100000</v>
      </c>
      <c r="V52" s="127"/>
      <c r="W52" s="127"/>
      <c r="X52" s="123">
        <v>11</v>
      </c>
      <c r="Y52" s="128">
        <f t="shared" si="15"/>
        <v>90750</v>
      </c>
      <c r="Z52" s="129">
        <f t="shared" si="16"/>
        <v>1574000</v>
      </c>
    </row>
    <row r="53" spans="2:26" ht="57" x14ac:dyDescent="0.25">
      <c r="B53" s="116">
        <v>44</v>
      </c>
      <c r="C53" s="117" t="s">
        <v>113</v>
      </c>
      <c r="D53" s="116" t="s">
        <v>82</v>
      </c>
      <c r="E53" s="118">
        <v>24</v>
      </c>
      <c r="F53" s="119">
        <v>3</v>
      </c>
      <c r="G53" s="120">
        <v>2500</v>
      </c>
      <c r="H53" s="121">
        <v>24</v>
      </c>
      <c r="I53" s="122">
        <f t="shared" si="12"/>
        <v>60000</v>
      </c>
      <c r="J53" s="127"/>
      <c r="K53" s="122"/>
      <c r="L53" s="123"/>
      <c r="M53" s="122"/>
      <c r="N53" s="127"/>
      <c r="O53" s="123">
        <v>24</v>
      </c>
      <c r="P53" s="125">
        <f t="shared" si="13"/>
        <v>1584000</v>
      </c>
      <c r="Q53" s="123">
        <v>9</v>
      </c>
      <c r="R53" s="122">
        <f t="shared" si="14"/>
        <v>74250</v>
      </c>
      <c r="S53" s="123"/>
      <c r="T53" s="122">
        <f t="shared" si="5"/>
        <v>0</v>
      </c>
      <c r="U53" s="131">
        <v>100000</v>
      </c>
      <c r="V53" s="127"/>
      <c r="W53" s="127"/>
      <c r="X53" s="123">
        <v>27</v>
      </c>
      <c r="Y53" s="128">
        <f t="shared" si="15"/>
        <v>222750</v>
      </c>
      <c r="Z53" s="129">
        <f t="shared" si="16"/>
        <v>1595500</v>
      </c>
    </row>
    <row r="54" spans="2:26" ht="42.75" x14ac:dyDescent="0.25">
      <c r="B54" s="116">
        <v>45</v>
      </c>
      <c r="C54" s="117" t="s">
        <v>114</v>
      </c>
      <c r="D54" s="116" t="s">
        <v>82</v>
      </c>
      <c r="E54" s="118">
        <v>35</v>
      </c>
      <c r="F54" s="119">
        <v>2</v>
      </c>
      <c r="G54" s="120">
        <v>2000</v>
      </c>
      <c r="H54" s="121">
        <v>30</v>
      </c>
      <c r="I54" s="122">
        <f t="shared" si="12"/>
        <v>60000</v>
      </c>
      <c r="J54" s="127"/>
      <c r="K54" s="122"/>
      <c r="L54" s="123"/>
      <c r="M54" s="122"/>
      <c r="N54" s="127"/>
      <c r="O54" s="123">
        <v>35</v>
      </c>
      <c r="P54" s="125">
        <f t="shared" si="13"/>
        <v>2310000</v>
      </c>
      <c r="Q54" s="123">
        <v>6</v>
      </c>
      <c r="R54" s="122">
        <f t="shared" si="14"/>
        <v>49500</v>
      </c>
      <c r="S54" s="123"/>
      <c r="T54" s="122">
        <f t="shared" si="5"/>
        <v>0</v>
      </c>
      <c r="U54" s="131">
        <v>100000</v>
      </c>
      <c r="V54" s="127"/>
      <c r="W54" s="127"/>
      <c r="X54" s="123">
        <v>1.5</v>
      </c>
      <c r="Y54" s="128">
        <f t="shared" si="15"/>
        <v>12375</v>
      </c>
      <c r="Z54" s="129">
        <f t="shared" si="16"/>
        <v>2507125</v>
      </c>
    </row>
    <row r="55" spans="2:26" ht="42.75" x14ac:dyDescent="0.25">
      <c r="B55" s="116">
        <v>46</v>
      </c>
      <c r="C55" s="117" t="s">
        <v>115</v>
      </c>
      <c r="D55" s="116" t="s">
        <v>85</v>
      </c>
      <c r="E55" s="118">
        <v>26</v>
      </c>
      <c r="F55" s="119">
        <v>2</v>
      </c>
      <c r="G55" s="120">
        <v>2000</v>
      </c>
      <c r="H55" s="121">
        <v>26</v>
      </c>
      <c r="I55" s="122">
        <f t="shared" si="12"/>
        <v>52000</v>
      </c>
      <c r="J55" s="127"/>
      <c r="K55" s="122"/>
      <c r="L55" s="123"/>
      <c r="M55" s="122"/>
      <c r="N55" s="127"/>
      <c r="O55" s="123">
        <v>26</v>
      </c>
      <c r="P55" s="125">
        <f t="shared" si="13"/>
        <v>1716000</v>
      </c>
      <c r="Q55" s="123">
        <v>11</v>
      </c>
      <c r="R55" s="122">
        <f t="shared" si="14"/>
        <v>90750</v>
      </c>
      <c r="S55" s="123"/>
      <c r="T55" s="122">
        <f t="shared" si="5"/>
        <v>0</v>
      </c>
      <c r="U55" s="131">
        <v>100000</v>
      </c>
      <c r="V55" s="127"/>
      <c r="W55" s="127"/>
      <c r="X55" s="123">
        <v>15.5</v>
      </c>
      <c r="Y55" s="128">
        <f t="shared" si="15"/>
        <v>127875</v>
      </c>
      <c r="Z55" s="129">
        <f t="shared" si="16"/>
        <v>1830875</v>
      </c>
    </row>
    <row r="56" spans="2:26" ht="28.5" x14ac:dyDescent="0.25">
      <c r="B56" s="87">
        <v>47</v>
      </c>
      <c r="C56" s="88" t="s">
        <v>116</v>
      </c>
      <c r="D56" s="87" t="s">
        <v>117</v>
      </c>
      <c r="E56" s="89"/>
      <c r="F56" s="90"/>
      <c r="G56" s="91"/>
      <c r="H56" s="92"/>
      <c r="I56" s="93"/>
      <c r="J56" s="94"/>
      <c r="K56" s="93"/>
      <c r="L56" s="95"/>
      <c r="M56" s="93"/>
      <c r="N56" s="93"/>
      <c r="O56" s="94"/>
      <c r="P56" s="96"/>
      <c r="Q56" s="94"/>
      <c r="R56" s="93"/>
      <c r="S56" s="94"/>
      <c r="T56" s="97"/>
      <c r="U56" s="97"/>
      <c r="V56" s="97"/>
      <c r="W56" s="97"/>
      <c r="X56" s="94"/>
      <c r="Y56" s="98"/>
      <c r="Z56" s="99">
        <v>2027700</v>
      </c>
    </row>
    <row r="57" spans="2:26" ht="28.5" x14ac:dyDescent="0.25">
      <c r="B57" s="116">
        <v>48</v>
      </c>
      <c r="C57" s="135" t="s">
        <v>118</v>
      </c>
      <c r="D57" s="116" t="s">
        <v>85</v>
      </c>
      <c r="E57" s="118">
        <v>24</v>
      </c>
      <c r="F57" s="119">
        <v>1</v>
      </c>
      <c r="G57" s="132">
        <v>1500</v>
      </c>
      <c r="H57" s="121">
        <v>24</v>
      </c>
      <c r="I57" s="122">
        <f t="shared" si="12"/>
        <v>36000</v>
      </c>
      <c r="J57" s="127"/>
      <c r="K57" s="122"/>
      <c r="L57" s="123"/>
      <c r="M57" s="122"/>
      <c r="N57" s="127"/>
      <c r="O57" s="123">
        <v>24</v>
      </c>
      <c r="P57" s="125">
        <f t="shared" ref="P57:P65" si="17">SUM(O57*66000)</f>
        <v>1584000</v>
      </c>
      <c r="Q57" s="123">
        <v>13</v>
      </c>
      <c r="R57" s="122">
        <f t="shared" ref="R57:R65" si="18">SUM(Q57*8250)</f>
        <v>107250</v>
      </c>
      <c r="S57" s="123"/>
      <c r="T57" s="122">
        <f t="shared" ref="T57:T65" si="19">SUM(S57*66000)</f>
        <v>0</v>
      </c>
      <c r="U57" s="126"/>
      <c r="V57" s="127"/>
      <c r="W57" s="127"/>
      <c r="X57" s="123">
        <v>2</v>
      </c>
      <c r="Y57" s="128">
        <f t="shared" ref="Y57:Y65" si="20">SUM(X57*8250)</f>
        <v>16500</v>
      </c>
      <c r="Z57" s="129">
        <f t="shared" ref="Z57:Z65" si="21">SUM(I57+P57+R57+T57+U57+V57+W57)-Y57</f>
        <v>1710750</v>
      </c>
    </row>
    <row r="58" spans="2:26" ht="42.75" x14ac:dyDescent="0.25">
      <c r="B58" s="116">
        <v>49</v>
      </c>
      <c r="C58" s="117" t="s">
        <v>119</v>
      </c>
      <c r="D58" s="116" t="s">
        <v>85</v>
      </c>
      <c r="E58" s="118">
        <v>34</v>
      </c>
      <c r="F58" s="119">
        <v>1</v>
      </c>
      <c r="G58" s="132">
        <v>1500</v>
      </c>
      <c r="H58" s="121">
        <v>30</v>
      </c>
      <c r="I58" s="122">
        <f t="shared" si="12"/>
        <v>45000</v>
      </c>
      <c r="J58" s="127"/>
      <c r="K58" s="122"/>
      <c r="L58" s="123"/>
      <c r="M58" s="122"/>
      <c r="N58" s="127"/>
      <c r="O58" s="123">
        <v>34</v>
      </c>
      <c r="P58" s="125">
        <f t="shared" si="17"/>
        <v>2244000</v>
      </c>
      <c r="Q58" s="123">
        <v>17</v>
      </c>
      <c r="R58" s="122">
        <f t="shared" si="18"/>
        <v>140250</v>
      </c>
      <c r="S58" s="123"/>
      <c r="T58" s="122">
        <f t="shared" si="19"/>
        <v>0</v>
      </c>
      <c r="U58" s="127"/>
      <c r="V58" s="127"/>
      <c r="W58" s="127"/>
      <c r="X58" s="123">
        <v>17.5</v>
      </c>
      <c r="Y58" s="128">
        <f t="shared" si="20"/>
        <v>144375</v>
      </c>
      <c r="Z58" s="129">
        <f t="shared" si="21"/>
        <v>2284875</v>
      </c>
    </row>
    <row r="59" spans="2:26" ht="28.5" x14ac:dyDescent="0.25">
      <c r="B59" s="116">
        <v>50</v>
      </c>
      <c r="C59" s="117" t="s">
        <v>120</v>
      </c>
      <c r="D59" s="116" t="s">
        <v>85</v>
      </c>
      <c r="E59" s="118">
        <v>34</v>
      </c>
      <c r="F59" s="119">
        <v>1</v>
      </c>
      <c r="G59" s="132">
        <v>1500</v>
      </c>
      <c r="H59" s="121">
        <v>30</v>
      </c>
      <c r="I59" s="122">
        <f t="shared" si="12"/>
        <v>45000</v>
      </c>
      <c r="J59" s="123"/>
      <c r="K59" s="122"/>
      <c r="L59" s="124"/>
      <c r="M59" s="122"/>
      <c r="N59" s="122"/>
      <c r="O59" s="123">
        <v>34</v>
      </c>
      <c r="P59" s="125">
        <f t="shared" si="17"/>
        <v>2244000</v>
      </c>
      <c r="Q59" s="123">
        <v>14</v>
      </c>
      <c r="R59" s="122">
        <f t="shared" si="18"/>
        <v>115500</v>
      </c>
      <c r="S59" s="123"/>
      <c r="T59" s="122">
        <f>SUM(S59*8250)</f>
        <v>0</v>
      </c>
      <c r="U59" s="131">
        <v>100000</v>
      </c>
      <c r="V59" s="127"/>
      <c r="W59" s="127"/>
      <c r="X59" s="123">
        <v>51</v>
      </c>
      <c r="Y59" s="128">
        <f t="shared" si="20"/>
        <v>420750</v>
      </c>
      <c r="Z59" s="129">
        <f t="shared" si="21"/>
        <v>2083750</v>
      </c>
    </row>
    <row r="60" spans="2:26" ht="57" x14ac:dyDescent="0.25">
      <c r="B60" s="116">
        <v>51</v>
      </c>
      <c r="C60" s="117" t="s">
        <v>121</v>
      </c>
      <c r="D60" s="116" t="s">
        <v>122</v>
      </c>
      <c r="E60" s="118">
        <v>24</v>
      </c>
      <c r="F60" s="119">
        <v>0</v>
      </c>
      <c r="G60" s="132">
        <v>1500</v>
      </c>
      <c r="H60" s="121">
        <v>24</v>
      </c>
      <c r="I60" s="122">
        <f t="shared" si="12"/>
        <v>36000</v>
      </c>
      <c r="J60" s="123"/>
      <c r="K60" s="122"/>
      <c r="L60" s="124"/>
      <c r="M60" s="122"/>
      <c r="N60" s="122"/>
      <c r="O60" s="123">
        <v>24</v>
      </c>
      <c r="P60" s="125">
        <f t="shared" si="17"/>
        <v>1584000</v>
      </c>
      <c r="Q60" s="123">
        <v>22</v>
      </c>
      <c r="R60" s="122">
        <f t="shared" si="18"/>
        <v>181500</v>
      </c>
      <c r="S60" s="123"/>
      <c r="T60" s="122">
        <f t="shared" si="19"/>
        <v>0</v>
      </c>
      <c r="U60" s="127"/>
      <c r="V60" s="127"/>
      <c r="W60" s="127"/>
      <c r="X60" s="123"/>
      <c r="Y60" s="128">
        <f t="shared" si="20"/>
        <v>0</v>
      </c>
      <c r="Z60" s="129">
        <f t="shared" si="21"/>
        <v>1801500</v>
      </c>
    </row>
    <row r="61" spans="2:26" ht="71.25" x14ac:dyDescent="0.25">
      <c r="B61" s="116">
        <v>52</v>
      </c>
      <c r="C61" s="117" t="s">
        <v>123</v>
      </c>
      <c r="D61" s="116" t="s">
        <v>122</v>
      </c>
      <c r="E61" s="118">
        <v>30</v>
      </c>
      <c r="F61" s="119">
        <v>0</v>
      </c>
      <c r="G61" s="132">
        <v>1500</v>
      </c>
      <c r="H61" s="121">
        <v>30</v>
      </c>
      <c r="I61" s="122">
        <f t="shared" si="12"/>
        <v>45000</v>
      </c>
      <c r="J61" s="123"/>
      <c r="K61" s="122"/>
      <c r="L61" s="124"/>
      <c r="M61" s="122"/>
      <c r="N61" s="122"/>
      <c r="O61" s="123">
        <v>30</v>
      </c>
      <c r="P61" s="125">
        <f t="shared" si="17"/>
        <v>1980000</v>
      </c>
      <c r="Q61" s="123">
        <v>15</v>
      </c>
      <c r="R61" s="122">
        <f t="shared" si="18"/>
        <v>123750</v>
      </c>
      <c r="S61" s="123"/>
      <c r="T61" s="122">
        <f t="shared" si="19"/>
        <v>0</v>
      </c>
      <c r="U61" s="127"/>
      <c r="V61" s="127"/>
      <c r="W61" s="127"/>
      <c r="X61" s="123">
        <v>4</v>
      </c>
      <c r="Y61" s="128">
        <f t="shared" si="20"/>
        <v>33000</v>
      </c>
      <c r="Z61" s="129">
        <f t="shared" si="21"/>
        <v>2115750</v>
      </c>
    </row>
    <row r="62" spans="2:26" ht="71.25" x14ac:dyDescent="0.25">
      <c r="B62" s="116">
        <v>53</v>
      </c>
      <c r="C62" s="117" t="s">
        <v>124</v>
      </c>
      <c r="D62" s="116" t="s">
        <v>122</v>
      </c>
      <c r="E62" s="118">
        <v>33</v>
      </c>
      <c r="F62" s="119">
        <v>0</v>
      </c>
      <c r="G62" s="132">
        <v>1500</v>
      </c>
      <c r="H62" s="121">
        <v>30</v>
      </c>
      <c r="I62" s="122">
        <f t="shared" si="12"/>
        <v>45000</v>
      </c>
      <c r="J62" s="123"/>
      <c r="K62" s="122"/>
      <c r="L62" s="124"/>
      <c r="M62" s="122"/>
      <c r="N62" s="122"/>
      <c r="O62" s="123">
        <v>33</v>
      </c>
      <c r="P62" s="125">
        <f t="shared" si="17"/>
        <v>2178000</v>
      </c>
      <c r="Q62" s="123">
        <v>16</v>
      </c>
      <c r="R62" s="122">
        <f t="shared" si="18"/>
        <v>132000</v>
      </c>
      <c r="S62" s="123"/>
      <c r="T62" s="122">
        <f t="shared" si="19"/>
        <v>0</v>
      </c>
      <c r="U62" s="127"/>
      <c r="V62" s="127"/>
      <c r="W62" s="127"/>
      <c r="X62" s="123"/>
      <c r="Y62" s="128">
        <f t="shared" si="20"/>
        <v>0</v>
      </c>
      <c r="Z62" s="129">
        <f t="shared" si="21"/>
        <v>2355000</v>
      </c>
    </row>
    <row r="63" spans="2:26" ht="42.75" x14ac:dyDescent="0.25">
      <c r="B63" s="116">
        <v>54</v>
      </c>
      <c r="C63" s="117" t="s">
        <v>125</v>
      </c>
      <c r="D63" s="116" t="s">
        <v>122</v>
      </c>
      <c r="E63" s="118">
        <v>28</v>
      </c>
      <c r="F63" s="119">
        <v>0</v>
      </c>
      <c r="G63" s="132">
        <v>1500</v>
      </c>
      <c r="H63" s="121">
        <v>28</v>
      </c>
      <c r="I63" s="122">
        <f t="shared" si="12"/>
        <v>42000</v>
      </c>
      <c r="J63" s="123"/>
      <c r="K63" s="122"/>
      <c r="L63" s="124"/>
      <c r="M63" s="122"/>
      <c r="N63" s="122"/>
      <c r="O63" s="123">
        <v>28</v>
      </c>
      <c r="P63" s="125">
        <f t="shared" si="17"/>
        <v>1848000</v>
      </c>
      <c r="Q63" s="123">
        <v>1</v>
      </c>
      <c r="R63" s="122">
        <f t="shared" si="18"/>
        <v>8250</v>
      </c>
      <c r="S63" s="123"/>
      <c r="T63" s="122">
        <f t="shared" si="19"/>
        <v>0</v>
      </c>
      <c r="U63" s="127"/>
      <c r="V63" s="127"/>
      <c r="W63" s="127"/>
      <c r="X63" s="123">
        <v>5</v>
      </c>
      <c r="Y63" s="128">
        <f t="shared" si="20"/>
        <v>41250</v>
      </c>
      <c r="Z63" s="129">
        <f t="shared" si="21"/>
        <v>1857000</v>
      </c>
    </row>
    <row r="64" spans="2:26" ht="57" x14ac:dyDescent="0.25">
      <c r="B64" s="116">
        <v>55</v>
      </c>
      <c r="C64" s="117" t="s">
        <v>126</v>
      </c>
      <c r="D64" s="116" t="s">
        <v>122</v>
      </c>
      <c r="E64" s="118">
        <v>24</v>
      </c>
      <c r="F64" s="119">
        <v>0</v>
      </c>
      <c r="G64" s="132">
        <v>1500</v>
      </c>
      <c r="H64" s="121">
        <v>24</v>
      </c>
      <c r="I64" s="122">
        <f t="shared" si="12"/>
        <v>36000</v>
      </c>
      <c r="J64" s="123"/>
      <c r="K64" s="122"/>
      <c r="L64" s="124"/>
      <c r="M64" s="122"/>
      <c r="N64" s="122"/>
      <c r="O64" s="123">
        <v>24</v>
      </c>
      <c r="P64" s="125">
        <f t="shared" si="17"/>
        <v>1584000</v>
      </c>
      <c r="Q64" s="123">
        <v>33</v>
      </c>
      <c r="R64" s="122">
        <f t="shared" si="18"/>
        <v>272250</v>
      </c>
      <c r="S64" s="123"/>
      <c r="T64" s="122">
        <f t="shared" si="19"/>
        <v>0</v>
      </c>
      <c r="U64" s="127"/>
      <c r="V64" s="127"/>
      <c r="W64" s="127"/>
      <c r="X64" s="123">
        <v>3</v>
      </c>
      <c r="Y64" s="128">
        <f t="shared" si="20"/>
        <v>24750</v>
      </c>
      <c r="Z64" s="129">
        <f t="shared" si="21"/>
        <v>1867500</v>
      </c>
    </row>
    <row r="65" spans="2:26" ht="42.75" x14ac:dyDescent="0.25">
      <c r="B65" s="116">
        <v>56</v>
      </c>
      <c r="C65" s="117" t="s">
        <v>127</v>
      </c>
      <c r="D65" s="116" t="s">
        <v>122</v>
      </c>
      <c r="E65" s="118">
        <v>21</v>
      </c>
      <c r="F65" s="119">
        <v>0</v>
      </c>
      <c r="G65" s="132">
        <v>1500</v>
      </c>
      <c r="H65" s="121">
        <v>21</v>
      </c>
      <c r="I65" s="122">
        <f t="shared" si="12"/>
        <v>31500</v>
      </c>
      <c r="J65" s="123"/>
      <c r="K65" s="122"/>
      <c r="L65" s="124"/>
      <c r="M65" s="122"/>
      <c r="N65" s="122"/>
      <c r="O65" s="123">
        <v>21</v>
      </c>
      <c r="P65" s="125">
        <f t="shared" si="17"/>
        <v>1386000</v>
      </c>
      <c r="Q65" s="123">
        <v>10</v>
      </c>
      <c r="R65" s="122">
        <f t="shared" si="18"/>
        <v>82500</v>
      </c>
      <c r="S65" s="123"/>
      <c r="T65" s="122">
        <f t="shared" si="19"/>
        <v>0</v>
      </c>
      <c r="U65" s="127"/>
      <c r="V65" s="127"/>
      <c r="W65" s="127"/>
      <c r="X65" s="123">
        <v>1</v>
      </c>
      <c r="Y65" s="128">
        <f t="shared" si="20"/>
        <v>8250</v>
      </c>
      <c r="Z65" s="129">
        <f t="shared" si="21"/>
        <v>1491750</v>
      </c>
    </row>
    <row r="66" spans="2:26" x14ac:dyDescent="0.25">
      <c r="B66" s="136" t="s">
        <v>63</v>
      </c>
      <c r="C66" s="137"/>
      <c r="D66" s="137"/>
      <c r="E66" s="137"/>
      <c r="F66" s="138"/>
      <c r="G66" s="139"/>
      <c r="H66" s="140"/>
      <c r="I66" s="141">
        <f>SUM(I11:I65)</f>
        <v>4846500</v>
      </c>
      <c r="J66" s="139"/>
      <c r="K66" s="139"/>
      <c r="L66" s="139"/>
      <c r="M66" s="139"/>
      <c r="N66" s="141">
        <f>SUM(N11:N65)</f>
        <v>28210000</v>
      </c>
      <c r="O66" s="140"/>
      <c r="P66" s="141">
        <f>SUM(P11:P65)</f>
        <v>72669050</v>
      </c>
      <c r="Q66" s="139"/>
      <c r="R66" s="141">
        <f>SUM(R11:R65)</f>
        <v>5043250</v>
      </c>
      <c r="S66" s="139"/>
      <c r="T66" s="141">
        <f>SUM(T11:T65)</f>
        <v>924000</v>
      </c>
      <c r="U66" s="141">
        <f>SUM(U11:U65)</f>
        <v>3200000</v>
      </c>
      <c r="V66" s="139"/>
      <c r="W66" s="139"/>
      <c r="X66" s="139"/>
      <c r="Y66" s="141">
        <f>SUM(Y11:Y65)</f>
        <v>4024375</v>
      </c>
      <c r="Z66" s="141">
        <f>SUM(Z11:Z65)</f>
        <v>113871125</v>
      </c>
    </row>
    <row r="67" spans="2:26" x14ac:dyDescent="0.25">
      <c r="C67" s="43"/>
      <c r="D67" s="44"/>
      <c r="E67" s="45"/>
      <c r="F67" s="45"/>
      <c r="H67" s="46"/>
      <c r="L67" s="45"/>
      <c r="O67" s="142"/>
      <c r="Q67" s="48"/>
      <c r="S67" s="48"/>
      <c r="U67" s="143"/>
      <c r="X67" s="48"/>
      <c r="Z67" s="143"/>
    </row>
    <row r="68" spans="2:26" x14ac:dyDescent="0.25">
      <c r="C68" s="43"/>
      <c r="D68" s="44"/>
      <c r="E68" s="45"/>
      <c r="F68" s="45"/>
      <c r="H68" s="46"/>
      <c r="L68" s="45"/>
      <c r="O68" s="142"/>
      <c r="Q68" s="48"/>
      <c r="S68" s="48"/>
      <c r="W68" s="144" t="s">
        <v>128</v>
      </c>
      <c r="X68" s="144"/>
      <c r="Y68" s="144"/>
    </row>
    <row r="69" spans="2:26" x14ac:dyDescent="0.25">
      <c r="C69" s="43"/>
      <c r="D69" s="44"/>
      <c r="E69" s="45"/>
      <c r="F69" s="45"/>
      <c r="H69" s="46"/>
      <c r="L69" s="45"/>
      <c r="O69" s="142"/>
      <c r="Q69" s="48"/>
      <c r="S69" s="48"/>
      <c r="W69" s="144" t="s">
        <v>129</v>
      </c>
      <c r="X69" s="144"/>
      <c r="Y69" s="144"/>
    </row>
    <row r="70" spans="2:26" x14ac:dyDescent="0.25">
      <c r="C70" s="43"/>
      <c r="D70" s="44"/>
      <c r="E70" s="45"/>
      <c r="F70" s="45"/>
      <c r="H70" s="46"/>
      <c r="L70" s="45"/>
      <c r="O70" s="142"/>
      <c r="Q70" s="48"/>
      <c r="S70" s="48"/>
      <c r="W70" s="145"/>
      <c r="X70" s="146"/>
      <c r="Y70" s="145"/>
    </row>
    <row r="71" spans="2:26" x14ac:dyDescent="0.25">
      <c r="C71" s="43"/>
      <c r="D71" s="44"/>
      <c r="E71" s="45"/>
      <c r="F71" s="45"/>
      <c r="H71" s="46"/>
      <c r="L71" s="45"/>
      <c r="O71" s="142"/>
      <c r="Q71" s="48"/>
      <c r="S71" s="48"/>
      <c r="W71" s="145"/>
      <c r="X71" s="146"/>
      <c r="Y71" s="145"/>
    </row>
    <row r="72" spans="2:26" x14ac:dyDescent="0.25">
      <c r="C72" s="43"/>
      <c r="D72" s="44"/>
      <c r="E72" s="45"/>
      <c r="F72" s="45"/>
      <c r="H72" s="46"/>
      <c r="L72" s="45"/>
      <c r="O72" s="142"/>
      <c r="Q72" s="48"/>
      <c r="S72" s="48"/>
      <c r="W72" s="145"/>
      <c r="X72" s="146"/>
      <c r="Y72" s="145"/>
    </row>
    <row r="73" spans="2:26" x14ac:dyDescent="0.25">
      <c r="C73" s="43"/>
      <c r="D73" s="44"/>
      <c r="E73" s="45"/>
      <c r="F73" s="45"/>
      <c r="H73" s="46"/>
      <c r="L73" s="45"/>
      <c r="O73" s="142"/>
      <c r="Q73" s="48"/>
      <c r="S73" s="48"/>
      <c r="W73" s="147" t="s">
        <v>130</v>
      </c>
      <c r="X73" s="147"/>
      <c r="Y73" s="148"/>
    </row>
    <row r="74" spans="2:26" x14ac:dyDescent="0.25">
      <c r="C74" s="43"/>
      <c r="D74" s="44"/>
      <c r="E74" s="45"/>
      <c r="F74" s="45"/>
      <c r="H74" s="46"/>
      <c r="L74" s="45"/>
      <c r="O74" s="142"/>
      <c r="Q74" s="48"/>
      <c r="S74" s="48"/>
      <c r="X74" s="48"/>
    </row>
  </sheetData>
  <mergeCells count="31">
    <mergeCell ref="W9:W10"/>
    <mergeCell ref="B66:F66"/>
    <mergeCell ref="W68:Y68"/>
    <mergeCell ref="W69:Y69"/>
    <mergeCell ref="W73:Y73"/>
    <mergeCell ref="Q9:Q10"/>
    <mergeCell ref="R9:R10"/>
    <mergeCell ref="S9:S10"/>
    <mergeCell ref="T9:T10"/>
    <mergeCell ref="U9:U10"/>
    <mergeCell ref="V9:V10"/>
    <mergeCell ref="U8:W8"/>
    <mergeCell ref="Y8:Y10"/>
    <mergeCell ref="Z8:Z10"/>
    <mergeCell ref="E9:E10"/>
    <mergeCell ref="F9:F10"/>
    <mergeCell ref="G9:G10"/>
    <mergeCell ref="H9:H10"/>
    <mergeCell ref="I9:I10"/>
    <mergeCell ref="J9:N9"/>
    <mergeCell ref="O9:P9"/>
    <mergeCell ref="B3:Z3"/>
    <mergeCell ref="B4:Z4"/>
    <mergeCell ref="B5:Z5"/>
    <mergeCell ref="B8:B10"/>
    <mergeCell ref="C8:C10"/>
    <mergeCell ref="D8:D10"/>
    <mergeCell ref="F8:I8"/>
    <mergeCell ref="J8:P8"/>
    <mergeCell ref="Q8:R8"/>
    <mergeCell ref="S8:T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pimpnan</vt:lpstr>
      <vt:lpstr>guru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KLINIK</dc:creator>
  <cp:lastModifiedBy>KLINIK</cp:lastModifiedBy>
  <dcterms:created xsi:type="dcterms:W3CDTF">2022-10-11T03:34:15Z</dcterms:created>
  <dcterms:modified xsi:type="dcterms:W3CDTF">2022-10-11T03:38:17Z</dcterms:modified>
</cp:coreProperties>
</file>