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EE917CE-2C4F-49A5-81F1-69044F4C4B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Задача" sheetId="1" r:id="rId1"/>
    <sheet name="4" sheetId="20" r:id="rId2"/>
    <sheet name="5" sheetId="22" r:id="rId3"/>
    <sheet name="Корреляция по показателям" sheetId="3" r:id="rId4"/>
    <sheet name="Корреляция по странам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O25" i="1"/>
  <c r="O27" i="1" s="1"/>
  <c r="O28" i="1" s="1"/>
  <c r="O26" i="1"/>
  <c r="O24" i="1"/>
  <c r="O22" i="1"/>
  <c r="O21" i="1"/>
  <c r="O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I3" i="2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I9" i="1" l="1"/>
  <c r="I18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" i="1"/>
  <c r="I2" i="1" s="1"/>
  <c r="K8" i="1" l="1"/>
  <c r="K2" i="1"/>
</calcChain>
</file>

<file path=xl/sharedStrings.xml><?xml version="1.0" encoding="utf-8"?>
<sst xmlns="http://schemas.openxmlformats.org/spreadsheetml/2006/main" count="195" uniqueCount="101">
  <si>
    <t>Среднедушевой ВВП (ППС), долл.</t>
  </si>
  <si>
    <t>ППС (ед.н. в. за 1 долл.)</t>
  </si>
  <si>
    <t>Обменный курс (ед.н. в. за 1 долл.)</t>
  </si>
  <si>
    <t>Ранг по ИРЧП</t>
  </si>
  <si>
    <t>Аргентина</t>
  </si>
  <si>
    <t>Армения</t>
  </si>
  <si>
    <t>Белоруссия</t>
  </si>
  <si>
    <t>Бразилия</t>
  </si>
  <si>
    <t>Великобритания</t>
  </si>
  <si>
    <t>Германия</t>
  </si>
  <si>
    <t>Греция</t>
  </si>
  <si>
    <t>Индия</t>
  </si>
  <si>
    <t>Индонезия</t>
  </si>
  <si>
    <t>Испания</t>
  </si>
  <si>
    <t>Казахстан</t>
  </si>
  <si>
    <t>Китай</t>
  </si>
  <si>
    <t>Кувейт</t>
  </si>
  <si>
    <t>Пакистан</t>
  </si>
  <si>
    <t>Россия</t>
  </si>
  <si>
    <t>Саудовская Аравия</t>
  </si>
  <si>
    <t>США</t>
  </si>
  <si>
    <t>Туркменистан</t>
  </si>
  <si>
    <t>Франция</t>
  </si>
  <si>
    <t>Чили</t>
  </si>
  <si>
    <t>ЮАР</t>
  </si>
  <si>
    <t>Экваториальная Гвинея</t>
  </si>
  <si>
    <t>Япония</t>
  </si>
  <si>
    <t>Ранг по среднедушевому ВНД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</si>
  <si>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</si>
  <si>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</si>
  <si>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</si>
  <si>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</si>
  <si>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</si>
  <si>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</si>
  <si>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</si>
  <si>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</si>
  <si>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</si>
  <si>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</si>
  <si>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</si>
  <si>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</si>
  <si>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</si>
  <si>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</si>
  <si>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</si>
  <si>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</si>
  <si>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</si>
  <si>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</si>
  <si>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</si>
  <si>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</si>
  <si>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</si>
  <si>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</si>
  <si>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</si>
  <si>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</si>
  <si>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</si>
  <si>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</si>
  <si>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</si>
  <si>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(1) с относительным уровнем цен более 70% от цен США и (2) с относительным уровнем цен 70% и менее от цен США</t>
  </si>
  <si>
    <t>средние значения среднедушевого ВВП (ППС)(2), долл.</t>
  </si>
  <si>
    <t>средние значения среднедушевого ВВП (ППС)(1), долл.</t>
  </si>
  <si>
    <t>1. Рассчитать относительный уровень цен (в % к ценам США).</t>
  </si>
  <si>
    <t>2. Рассчитать среднедушевой ВВП по обменному курсу.</t>
  </si>
  <si>
    <t>3. Разделить все страны на две группы: (1) с относительным уровнем цен более 70% от цен США и (2) с относительным уровнем цен 70% и менее от цен США. Рассчитать средние значения среднедушевого ВВП (ППС) для стран первой и второй группы и объяснить, почему в первой группе оказались более богатые страны.</t>
  </si>
  <si>
    <r>
      <t xml:space="preserve">4. Построить точечную диаграмму, отражающую зависимость относительного уровня цен от среднедушевого ВВП (ППС), показать на ней линию регрессии и ее параметры, а также величину </t>
    </r>
    <r>
      <rPr>
        <i/>
        <sz val="12"/>
        <color theme="1"/>
        <rFont val="Times New Roman"/>
        <family val="1"/>
        <charset val="204"/>
      </rPr>
      <t>R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. </t>
    </r>
  </si>
  <si>
    <t>5. Рассчитать коэффициент корреляции и оценить его статистическую значимость. Сделать вывод о характере зависимости между уровнем жизни и относительным уровнем цен.</t>
  </si>
  <si>
    <t>6. Рассчитать разности между рангом страны по среднедушевому национальному доходу (ВНД) и индексу развития человеческого потенциала (ИРЧП).</t>
  </si>
  <si>
    <t xml:space="preserve">7. Определить 5 стран с наибольшими по абсолютной величине отрицательными значениями разности между рангом страны по (ВНД) и ИРЧП и указать общую черту экономики всех этих стран. </t>
  </si>
  <si>
    <t>1. Используя по традиции в качестве реперов американские экономику и доллар, будем характеризовать страны относительным уровнем цен, определяемым как частное от деления ППС американского доллара (относительно национальной валюты) на курс доллара (относительно национальной валюты).</t>
  </si>
  <si>
    <t>2. Рассчитаем среднедушевой ВВП по обменному курсу. Определяя произведение Среднедушевого ВВП (ППС), долл. и Обменного курса (ед.н. в. за 1 долл.)</t>
  </si>
  <si>
    <t>Предсказанное относительный уровень цен (в % к ценам США).</t>
  </si>
  <si>
    <t>Относительный уровень цен (в % к ценам США).</t>
  </si>
  <si>
    <t>Среднедушевой ВВП по обменному курсу</t>
  </si>
  <si>
    <t>Разность между рангом страны по среднедушевому национальному доходу (ВНД) и индексу развития человеческого потенциала (ИРЧП)</t>
  </si>
  <si>
    <t>t критическое</t>
  </si>
  <si>
    <t>Ho_a: a=0</t>
  </si>
  <si>
    <t>статистически не значим</t>
  </si>
  <si>
    <t>Ho_b: a=0</t>
  </si>
  <si>
    <t>H1_a: a не=0</t>
  </si>
  <si>
    <t>статистически значим</t>
  </si>
  <si>
    <t>H1_b: a не=0</t>
  </si>
  <si>
    <t>Ho_a отклоняется с вероятность 95%</t>
  </si>
  <si>
    <t>Коэффициент а статистически значим</t>
  </si>
  <si>
    <t>Коэффициент b статистически значим</t>
  </si>
  <si>
    <t>12,17&gt;2,08</t>
  </si>
  <si>
    <t>3,93&gt;2,08</t>
  </si>
  <si>
    <t>5. Уровень жизни базируется на объёме реальных доходов на душу населения и соответствующем объёме потребления.</t>
  </si>
  <si>
    <t>Пояснения:</t>
  </si>
  <si>
    <t>Показатель</t>
  </si>
  <si>
    <t>Значение</t>
  </si>
  <si>
    <t>n(обьём выборки)</t>
  </si>
  <si>
    <t>z</t>
  </si>
  <si>
    <t>se</t>
  </si>
  <si>
    <t>Нижняя 95% граница zL</t>
  </si>
  <si>
    <t>Верхняя 95% граница zU</t>
  </si>
  <si>
    <t>Нижняя 95% граница rL</t>
  </si>
  <si>
    <t>Верхняя 95% граница rU</t>
  </si>
  <si>
    <t>c_95%</t>
  </si>
  <si>
    <t>Коэффициент корреляции Пирсона</t>
  </si>
  <si>
    <t>Ho: p=0</t>
  </si>
  <si>
    <t>H1: p не=0</t>
  </si>
  <si>
    <t>t</t>
  </si>
  <si>
    <t>5 &gt; 2</t>
  </si>
  <si>
    <t>Отклоняем Ho, т.к. t &gt; tкрит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</si>
</sst>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E2E2D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i/>
      <vertAlign val="superscript"/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i/>
      <u/>
      <sz val="11"/>
      <color indexed="8"/>
      <name val="Calibri"/>
      <family val="2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6" fillId="0" borderId="0"/>
    <xf numFmtId="164" fontId="6" fillId="0" borderId="0" applyFont="0" applyFill="0" applyBorder="0" applyAlignment="0" applyProtection="0"/>
  </cellStyleXfs>
  <cellXfs count="68">
    <xf numFmtId="0" fontId="0" fillId="0" borderId="0" xfId="0"/>
    <xf numFmtId="2" fontId="2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6" xfId="0" applyFill="1" applyBorder="1" applyAlignment="1"/>
    <xf numFmtId="0" fontId="0" fillId="3" borderId="0" xfId="0" applyFill="1" applyBorder="1" applyAlignment="1"/>
    <xf numFmtId="0" fontId="1" fillId="0" borderId="0" xfId="0" applyFont="1"/>
    <xf numFmtId="0" fontId="3" fillId="0" borderId="7" xfId="0" applyFont="1" applyFill="1" applyBorder="1" applyAlignment="1">
      <alignment horizontal="centerContinuous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0" fillId="4" borderId="0" xfId="0" applyFill="1" applyBorder="1" applyAlignment="1"/>
    <xf numFmtId="0" fontId="0" fillId="5" borderId="6" xfId="0" applyFill="1" applyBorder="1" applyAlignment="1"/>
    <xf numFmtId="0" fontId="0" fillId="6" borderId="6" xfId="0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1"/>
    <xf numFmtId="0" fontId="6" fillId="0" borderId="0" xfId="1" applyFill="1" applyBorder="1" applyAlignment="1"/>
    <xf numFmtId="0" fontId="6" fillId="0" borderId="0" xfId="1" applyNumberFormat="1"/>
    <xf numFmtId="0" fontId="7" fillId="0" borderId="0" xfId="1" applyFont="1"/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24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" fillId="7" borderId="15" xfId="0" applyFont="1" applyFill="1" applyBorder="1" applyAlignment="1">
      <alignment horizontal="center" vertical="center" wrapText="1"/>
    </xf>
    <xf numFmtId="1" fontId="2" fillId="7" borderId="4" xfId="0" applyNumberFormat="1" applyFont="1" applyFill="1" applyBorder="1" applyAlignment="1">
      <alignment horizontal="center" vertical="center" wrapText="1"/>
    </xf>
    <xf numFmtId="1" fontId="2" fillId="7" borderId="5" xfId="0" applyNumberFormat="1" applyFont="1" applyFill="1" applyBorder="1" applyAlignment="1">
      <alignment horizontal="center" vertical="center" wrapText="1"/>
    </xf>
    <xf numFmtId="1" fontId="1" fillId="7" borderId="5" xfId="0" applyNumberFormat="1" applyFont="1" applyFill="1" applyBorder="1" applyAlignment="1">
      <alignment horizontal="center" vertical="center" wrapText="1"/>
    </xf>
    <xf numFmtId="1" fontId="2" fillId="7" borderId="22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10" fontId="1" fillId="7" borderId="4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8072C4CC-5F2E-4A3F-ADD4-FD114A802587}"/>
    <cellStyle name="Финансовый 2" xfId="2" xr:uid="{69A00144-68F6-4AB6-A503-E3EBD69832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(4) </a:t>
            </a:r>
            <a:r>
              <a:rPr lang="ru-RU"/>
              <a:t>Диаграмма, отражающая зависимость относительного уровня цен от среднедушевого ВВП (ППС)</a:t>
            </a:r>
            <a:endParaRPr lang="ru-RU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Задача!$G$1</c:f>
              <c:strCache>
                <c:ptCount val="1"/>
                <c:pt idx="0">
                  <c:v>Относительный уровень цен (в % к ценам США).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72999132519341"/>
                  <c:y val="-0.144381311638925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1E-05x + 0,3023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0,5492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Задача!$B$2:$B$24</c:f>
              <c:numCache>
                <c:formatCode>0</c:formatCode>
                <c:ptCount val="23"/>
                <c:pt idx="0">
                  <c:v>23621</c:v>
                </c:pt>
                <c:pt idx="1">
                  <c:v>11974</c:v>
                </c:pt>
                <c:pt idx="2">
                  <c:v>18280</c:v>
                </c:pt>
                <c:pt idx="3">
                  <c:v>14250</c:v>
                </c:pt>
                <c:pt idx="4">
                  <c:v>46527</c:v>
                </c:pt>
                <c:pt idx="5">
                  <c:v>53012</c:v>
                </c:pt>
                <c:pt idx="6">
                  <c:v>29089</c:v>
                </c:pt>
                <c:pt idx="7">
                  <c:v>6149</c:v>
                </c:pt>
                <c:pt idx="8">
                  <c:v>11049</c:v>
                </c:pt>
                <c:pt idx="9">
                  <c:v>39627</c:v>
                </c:pt>
                <c:pt idx="10">
                  <c:v>24683</c:v>
                </c:pt>
                <c:pt idx="11">
                  <c:v>14150</c:v>
                </c:pt>
                <c:pt idx="12">
                  <c:v>48828</c:v>
                </c:pt>
                <c:pt idx="13">
                  <c:v>4975</c:v>
                </c:pt>
                <c:pt idx="14">
                  <c:v>26089</c:v>
                </c:pt>
                <c:pt idx="15">
                  <c:v>48015</c:v>
                </c:pt>
                <c:pt idx="16">
                  <c:v>59984</c:v>
                </c:pt>
                <c:pt idx="17">
                  <c:v>14205</c:v>
                </c:pt>
                <c:pt idx="18">
                  <c:v>44651</c:v>
                </c:pt>
                <c:pt idx="19">
                  <c:v>23657</c:v>
                </c:pt>
                <c:pt idx="20">
                  <c:v>12870</c:v>
                </c:pt>
                <c:pt idx="21">
                  <c:v>22771</c:v>
                </c:pt>
                <c:pt idx="22">
                  <c:v>40827</c:v>
                </c:pt>
              </c:numCache>
            </c:numRef>
          </c:xVal>
          <c:yVal>
            <c:numRef>
              <c:f>Задача!$G$2:$G$24</c:f>
              <c:numCache>
                <c:formatCode>0.00%</c:formatCode>
                <c:ptCount val="23"/>
                <c:pt idx="0">
                  <c:v>0.61927187103785553</c:v>
                </c:pt>
                <c:pt idx="1">
                  <c:v>0.32310863440503812</c:v>
                </c:pt>
                <c:pt idx="2">
                  <c:v>0.31521739130434784</c:v>
                </c:pt>
                <c:pt idx="3">
                  <c:v>0.68379818238796619</c:v>
                </c:pt>
                <c:pt idx="4">
                  <c:v>0.87886597938144329</c:v>
                </c:pt>
                <c:pt idx="5">
                  <c:v>0.83728813559322035</c:v>
                </c:pt>
                <c:pt idx="6">
                  <c:v>0.6508474576271186</c:v>
                </c:pt>
                <c:pt idx="7">
                  <c:v>0.31706642916372346</c:v>
                </c:pt>
                <c:pt idx="8">
                  <c:v>0.34324976244426575</c:v>
                </c:pt>
                <c:pt idx="9">
                  <c:v>0.71186440677966101</c:v>
                </c:pt>
                <c:pt idx="10">
                  <c:v>0.37194171779141105</c:v>
                </c:pt>
                <c:pt idx="11">
                  <c:v>0.61902648320757503</c:v>
                </c:pt>
                <c:pt idx="12">
                  <c:v>0.58415841584158412</c:v>
                </c:pt>
                <c:pt idx="13">
                  <c:v>0.31851500640083447</c:v>
                </c:pt>
                <c:pt idx="14">
                  <c:v>0.4122174039730559</c:v>
                </c:pt>
                <c:pt idx="15">
                  <c:v>0.43973333333333336</c:v>
                </c:pt>
                <c:pt idx="16">
                  <c:v>1</c:v>
                </c:pt>
                <c:pt idx="17">
                  <c:v>0.46371428571428569</c:v>
                </c:pt>
                <c:pt idx="18">
                  <c:v>0.86553672316384178</c:v>
                </c:pt>
                <c:pt idx="19">
                  <c:v>0.65813060179257366</c:v>
                </c:pt>
                <c:pt idx="20">
                  <c:v>0.48200089995500223</c:v>
                </c:pt>
                <c:pt idx="21">
                  <c:v>0.42766653781729153</c:v>
                </c:pt>
                <c:pt idx="22">
                  <c:v>0.93949146800278172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ACD-A5B2-E0422216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05407"/>
        <c:axId val="920528287"/>
      </c:scatterChart>
      <c:valAx>
        <c:axId val="920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528287"/>
        <c:crosses val="autoZero"/>
        <c:crossBetween val="midCat"/>
      </c:valAx>
      <c:valAx>
        <c:axId val="920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5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Зависимость относительного уровня цен от среднедушевого ВВП (ППС)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941632295963"/>
          <c:y val="0.11811244647050698"/>
          <c:w val="0.58206626949409102"/>
          <c:h val="0.75204420500069069"/>
        </c:manualLayout>
      </c:layout>
      <c:scatterChart>
        <c:scatterStyle val="lineMarker"/>
        <c:varyColors val="0"/>
        <c:ser>
          <c:idx val="0"/>
          <c:order val="0"/>
          <c:tx>
            <c:v>относительный уровень цен (в % к ценам США).</c:v>
          </c:tx>
          <c:spPr>
            <a:ln w="19050">
              <a:noFill/>
            </a:ln>
          </c:spPr>
          <c:marker>
            <c:symbol val="circle"/>
            <c:size val="6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325459317585302"/>
                  <c:y val="-9.5036330984942675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1E-05x + 0,3023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0,5492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Задача!$B$2:$B$24</c:f>
              <c:numCache>
                <c:formatCode>0</c:formatCode>
                <c:ptCount val="23"/>
                <c:pt idx="0">
                  <c:v>23621</c:v>
                </c:pt>
                <c:pt idx="1">
                  <c:v>11974</c:v>
                </c:pt>
                <c:pt idx="2">
                  <c:v>18280</c:v>
                </c:pt>
                <c:pt idx="3">
                  <c:v>14250</c:v>
                </c:pt>
                <c:pt idx="4">
                  <c:v>46527</c:v>
                </c:pt>
                <c:pt idx="5">
                  <c:v>53012</c:v>
                </c:pt>
                <c:pt idx="6">
                  <c:v>29089</c:v>
                </c:pt>
                <c:pt idx="7">
                  <c:v>6149</c:v>
                </c:pt>
                <c:pt idx="8">
                  <c:v>11049</c:v>
                </c:pt>
                <c:pt idx="9">
                  <c:v>39627</c:v>
                </c:pt>
                <c:pt idx="10">
                  <c:v>24683</c:v>
                </c:pt>
                <c:pt idx="11">
                  <c:v>14150</c:v>
                </c:pt>
                <c:pt idx="12">
                  <c:v>48828</c:v>
                </c:pt>
                <c:pt idx="13">
                  <c:v>4975</c:v>
                </c:pt>
                <c:pt idx="14">
                  <c:v>26089</c:v>
                </c:pt>
                <c:pt idx="15">
                  <c:v>48015</c:v>
                </c:pt>
                <c:pt idx="16">
                  <c:v>59984</c:v>
                </c:pt>
                <c:pt idx="17">
                  <c:v>14205</c:v>
                </c:pt>
                <c:pt idx="18">
                  <c:v>44651</c:v>
                </c:pt>
                <c:pt idx="19">
                  <c:v>23657</c:v>
                </c:pt>
                <c:pt idx="20">
                  <c:v>12870</c:v>
                </c:pt>
                <c:pt idx="21">
                  <c:v>22771</c:v>
                </c:pt>
                <c:pt idx="22">
                  <c:v>40827</c:v>
                </c:pt>
              </c:numCache>
            </c:numRef>
          </c:xVal>
          <c:yVal>
            <c:numRef>
              <c:f>Задача!$G$2:$G$24</c:f>
              <c:numCache>
                <c:formatCode>0.00%</c:formatCode>
                <c:ptCount val="23"/>
                <c:pt idx="0">
                  <c:v>0.61927187103785553</c:v>
                </c:pt>
                <c:pt idx="1">
                  <c:v>0.32310863440503812</c:v>
                </c:pt>
                <c:pt idx="2">
                  <c:v>0.31521739130434784</c:v>
                </c:pt>
                <c:pt idx="3">
                  <c:v>0.68379818238796619</c:v>
                </c:pt>
                <c:pt idx="4">
                  <c:v>0.87886597938144329</c:v>
                </c:pt>
                <c:pt idx="5">
                  <c:v>0.83728813559322035</c:v>
                </c:pt>
                <c:pt idx="6">
                  <c:v>0.6508474576271186</c:v>
                </c:pt>
                <c:pt idx="7">
                  <c:v>0.31706642916372346</c:v>
                </c:pt>
                <c:pt idx="8">
                  <c:v>0.34324976244426575</c:v>
                </c:pt>
                <c:pt idx="9">
                  <c:v>0.71186440677966101</c:v>
                </c:pt>
                <c:pt idx="10">
                  <c:v>0.37194171779141105</c:v>
                </c:pt>
                <c:pt idx="11">
                  <c:v>0.61902648320757503</c:v>
                </c:pt>
                <c:pt idx="12">
                  <c:v>0.58415841584158412</c:v>
                </c:pt>
                <c:pt idx="13">
                  <c:v>0.31851500640083447</c:v>
                </c:pt>
                <c:pt idx="14">
                  <c:v>0.4122174039730559</c:v>
                </c:pt>
                <c:pt idx="15">
                  <c:v>0.43973333333333336</c:v>
                </c:pt>
                <c:pt idx="16">
                  <c:v>1</c:v>
                </c:pt>
                <c:pt idx="17">
                  <c:v>0.46371428571428569</c:v>
                </c:pt>
                <c:pt idx="18">
                  <c:v>0.86553672316384178</c:v>
                </c:pt>
                <c:pt idx="19">
                  <c:v>0.65813060179257366</c:v>
                </c:pt>
                <c:pt idx="20">
                  <c:v>0.48200089995500223</c:v>
                </c:pt>
                <c:pt idx="21">
                  <c:v>0.42766653781729153</c:v>
                </c:pt>
                <c:pt idx="22">
                  <c:v>0.93949146800278172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6-4C5A-B93F-BD47C103526A}"/>
            </c:ext>
          </c:extLst>
        </c:ser>
        <c:ser>
          <c:idx val="1"/>
          <c:order val="1"/>
          <c:tx>
            <c:v>Предсказанное относительный уровень цен (в % к ценам США).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Задача!$B$2:$B$24</c:f>
              <c:numCache>
                <c:formatCode>0</c:formatCode>
                <c:ptCount val="23"/>
                <c:pt idx="0">
                  <c:v>23621</c:v>
                </c:pt>
                <c:pt idx="1">
                  <c:v>11974</c:v>
                </c:pt>
                <c:pt idx="2">
                  <c:v>18280</c:v>
                </c:pt>
                <c:pt idx="3">
                  <c:v>14250</c:v>
                </c:pt>
                <c:pt idx="4">
                  <c:v>46527</c:v>
                </c:pt>
                <c:pt idx="5">
                  <c:v>53012</c:v>
                </c:pt>
                <c:pt idx="6">
                  <c:v>29089</c:v>
                </c:pt>
                <c:pt idx="7">
                  <c:v>6149</c:v>
                </c:pt>
                <c:pt idx="8">
                  <c:v>11049</c:v>
                </c:pt>
                <c:pt idx="9">
                  <c:v>39627</c:v>
                </c:pt>
                <c:pt idx="10">
                  <c:v>24683</c:v>
                </c:pt>
                <c:pt idx="11">
                  <c:v>14150</c:v>
                </c:pt>
                <c:pt idx="12">
                  <c:v>48828</c:v>
                </c:pt>
                <c:pt idx="13">
                  <c:v>4975</c:v>
                </c:pt>
                <c:pt idx="14">
                  <c:v>26089</c:v>
                </c:pt>
                <c:pt idx="15">
                  <c:v>48015</c:v>
                </c:pt>
                <c:pt idx="16">
                  <c:v>59984</c:v>
                </c:pt>
                <c:pt idx="17">
                  <c:v>14205</c:v>
                </c:pt>
                <c:pt idx="18">
                  <c:v>44651</c:v>
                </c:pt>
                <c:pt idx="19">
                  <c:v>23657</c:v>
                </c:pt>
                <c:pt idx="20">
                  <c:v>12870</c:v>
                </c:pt>
                <c:pt idx="21">
                  <c:v>22771</c:v>
                </c:pt>
                <c:pt idx="22">
                  <c:v>40827</c:v>
                </c:pt>
              </c:numCache>
            </c:numRef>
          </c:xVal>
          <c:yVal>
            <c:numRef>
              <c:f>'4'!$B$25:$B$47</c:f>
              <c:numCache>
                <c:formatCode>General</c:formatCode>
                <c:ptCount val="23"/>
                <c:pt idx="0">
                  <c:v>0.5354412654586056</c:v>
                </c:pt>
                <c:pt idx="1">
                  <c:v>0.42048027727913628</c:v>
                </c:pt>
                <c:pt idx="2">
                  <c:v>0.48272325757103407</c:v>
                </c:pt>
                <c:pt idx="3">
                  <c:v>0.44294539354053164</c:v>
                </c:pt>
                <c:pt idx="4">
                  <c:v>0.76153351198036434</c:v>
                </c:pt>
                <c:pt idx="5">
                  <c:v>0.82554330062498171</c:v>
                </c:pt>
                <c:pt idx="6">
                  <c:v>0.58941281893721276</c:v>
                </c:pt>
                <c:pt idx="7">
                  <c:v>0.36298497753281456</c:v>
                </c:pt>
                <c:pt idx="8">
                  <c:v>0.41135012238379765</c:v>
                </c:pt>
                <c:pt idx="9">
                  <c:v>0.69342749168000051</c:v>
                </c:pt>
                <c:pt idx="10">
                  <c:v>0.54592367032222677</c:v>
                </c:pt>
                <c:pt idx="11">
                  <c:v>0.44195834976806264</c:v>
                </c:pt>
                <c:pt idx="12">
                  <c:v>0.78424538918487707</c:v>
                </c:pt>
                <c:pt idx="13">
                  <c:v>0.351397083644028</c:v>
                </c:pt>
                <c:pt idx="14">
                  <c:v>0.55980150576314158</c:v>
                </c:pt>
                <c:pt idx="15">
                  <c:v>0.77622072331470382</c:v>
                </c:pt>
                <c:pt idx="16">
                  <c:v>0.89435999244152331</c:v>
                </c:pt>
                <c:pt idx="17">
                  <c:v>0.44250122384292057</c:v>
                </c:pt>
                <c:pt idx="18">
                  <c:v>0.7430165708088452</c:v>
                </c:pt>
                <c:pt idx="19">
                  <c:v>0.53579660121669448</c:v>
                </c:pt>
                <c:pt idx="20">
                  <c:v>0.42932418948045892</c:v>
                </c:pt>
                <c:pt idx="21">
                  <c:v>0.52705139339261875</c:v>
                </c:pt>
                <c:pt idx="22">
                  <c:v>0.70527201694962893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6-4C5A-B93F-BD47C103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27055"/>
        <c:axId val="1138127471"/>
      </c:scatterChart>
      <c:valAx>
        <c:axId val="113812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Среднедушевой ВВП (ППС), долл.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38127471"/>
        <c:crosses val="autoZero"/>
        <c:crossBetween val="midCat"/>
      </c:valAx>
      <c:valAx>
        <c:axId val="113812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относительный уровень цен (в % к ценам США).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38127055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312169312169314"/>
          <c:y val="0.40827141870424088"/>
          <c:w val="0.2857142857142857"/>
          <c:h val="0.1693520099461251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Ранг по ИРЧП График подбора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40280206868479"/>
          <c:y val="0.10893866422037052"/>
          <c:w val="0.56949937920675386"/>
          <c:h val="0.77130290752490893"/>
        </c:manualLayout>
      </c:layout>
      <c:scatterChart>
        <c:scatterStyle val="lineMarker"/>
        <c:varyColors val="0"/>
        <c:ser>
          <c:idx val="0"/>
          <c:order val="0"/>
          <c:tx>
            <c:v>относительный уровень цен (в % к ценам США).</c:v>
          </c:tx>
          <c:spPr>
            <a:ln w="19050">
              <a:noFill/>
            </a:ln>
          </c:spPr>
          <c:marker>
            <c:symbol val="circle"/>
            <c:size val="6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556650735037438"/>
                  <c:y val="-0.3392470504293759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-0,0036x + 0,7913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0,4246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Задача!$F$2:$F$24</c:f>
              <c:numCache>
                <c:formatCode>General</c:formatCode>
                <c:ptCount val="23"/>
                <c:pt idx="0">
                  <c:v>48</c:v>
                </c:pt>
                <c:pt idx="1">
                  <c:v>81</c:v>
                </c:pt>
                <c:pt idx="2">
                  <c:v>50</c:v>
                </c:pt>
                <c:pt idx="3">
                  <c:v>78</c:v>
                </c:pt>
                <c:pt idx="4">
                  <c:v>15</c:v>
                </c:pt>
                <c:pt idx="5">
                  <c:v>4</c:v>
                </c:pt>
                <c:pt idx="6">
                  <c:v>31</c:v>
                </c:pt>
                <c:pt idx="7">
                  <c:v>129</c:v>
                </c:pt>
                <c:pt idx="8">
                  <c:v>111</c:v>
                </c:pt>
                <c:pt idx="9">
                  <c:v>25</c:v>
                </c:pt>
                <c:pt idx="10">
                  <c:v>50</c:v>
                </c:pt>
                <c:pt idx="11">
                  <c:v>86</c:v>
                </c:pt>
                <c:pt idx="12">
                  <c:v>57</c:v>
                </c:pt>
                <c:pt idx="13">
                  <c:v>51</c:v>
                </c:pt>
                <c:pt idx="14">
                  <c:v>49</c:v>
                </c:pt>
                <c:pt idx="15">
                  <c:v>36</c:v>
                </c:pt>
                <c:pt idx="16">
                  <c:v>15</c:v>
                </c:pt>
                <c:pt idx="17">
                  <c:v>108</c:v>
                </c:pt>
                <c:pt idx="18">
                  <c:v>26</c:v>
                </c:pt>
                <c:pt idx="19">
                  <c:v>42</c:v>
                </c:pt>
                <c:pt idx="20">
                  <c:v>111</c:v>
                </c:pt>
                <c:pt idx="21">
                  <c:v>143</c:v>
                </c:pt>
                <c:pt idx="22">
                  <c:v>19</c:v>
                </c:pt>
              </c:numCache>
            </c:numRef>
          </c:xVal>
          <c:yVal>
            <c:numRef>
              <c:f>Задача!$G$2:$G$24</c:f>
              <c:numCache>
                <c:formatCode>0.00%</c:formatCode>
                <c:ptCount val="23"/>
                <c:pt idx="0">
                  <c:v>0.61927187103785553</c:v>
                </c:pt>
                <c:pt idx="1">
                  <c:v>0.32310863440503812</c:v>
                </c:pt>
                <c:pt idx="2">
                  <c:v>0.31521739130434784</c:v>
                </c:pt>
                <c:pt idx="3">
                  <c:v>0.68379818238796619</c:v>
                </c:pt>
                <c:pt idx="4">
                  <c:v>0.87886597938144329</c:v>
                </c:pt>
                <c:pt idx="5">
                  <c:v>0.83728813559322035</c:v>
                </c:pt>
                <c:pt idx="6">
                  <c:v>0.6508474576271186</c:v>
                </c:pt>
                <c:pt idx="7">
                  <c:v>0.31706642916372346</c:v>
                </c:pt>
                <c:pt idx="8">
                  <c:v>0.34324976244426575</c:v>
                </c:pt>
                <c:pt idx="9">
                  <c:v>0.71186440677966101</c:v>
                </c:pt>
                <c:pt idx="10">
                  <c:v>0.37194171779141105</c:v>
                </c:pt>
                <c:pt idx="11">
                  <c:v>0.61902648320757503</c:v>
                </c:pt>
                <c:pt idx="12">
                  <c:v>0.58415841584158412</c:v>
                </c:pt>
                <c:pt idx="13">
                  <c:v>0.31851500640083447</c:v>
                </c:pt>
                <c:pt idx="14">
                  <c:v>0.4122174039730559</c:v>
                </c:pt>
                <c:pt idx="15">
                  <c:v>0.43973333333333336</c:v>
                </c:pt>
                <c:pt idx="16">
                  <c:v>1</c:v>
                </c:pt>
                <c:pt idx="17">
                  <c:v>0.46371428571428569</c:v>
                </c:pt>
                <c:pt idx="18">
                  <c:v>0.86553672316384178</c:v>
                </c:pt>
                <c:pt idx="19">
                  <c:v>0.65813060179257366</c:v>
                </c:pt>
                <c:pt idx="20">
                  <c:v>0.48200089995500223</c:v>
                </c:pt>
                <c:pt idx="21">
                  <c:v>0.42766653781729153</c:v>
                </c:pt>
                <c:pt idx="22">
                  <c:v>0.93949146800278172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62-4118-A53A-5F26A6A67DD9}"/>
            </c:ext>
          </c:extLst>
        </c:ser>
        <c:ser>
          <c:idx val="1"/>
          <c:order val="1"/>
          <c:tx>
            <c:v>Предсказанное относительный уровень цен (в % к ценам США).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Задача!$F$2:$F$24</c:f>
              <c:numCache>
                <c:formatCode>General</c:formatCode>
                <c:ptCount val="23"/>
                <c:pt idx="0">
                  <c:v>48</c:v>
                </c:pt>
                <c:pt idx="1">
                  <c:v>81</c:v>
                </c:pt>
                <c:pt idx="2">
                  <c:v>50</c:v>
                </c:pt>
                <c:pt idx="3">
                  <c:v>78</c:v>
                </c:pt>
                <c:pt idx="4">
                  <c:v>15</c:v>
                </c:pt>
                <c:pt idx="5">
                  <c:v>4</c:v>
                </c:pt>
                <c:pt idx="6">
                  <c:v>31</c:v>
                </c:pt>
                <c:pt idx="7">
                  <c:v>129</c:v>
                </c:pt>
                <c:pt idx="8">
                  <c:v>111</c:v>
                </c:pt>
                <c:pt idx="9">
                  <c:v>25</c:v>
                </c:pt>
                <c:pt idx="10">
                  <c:v>50</c:v>
                </c:pt>
                <c:pt idx="11">
                  <c:v>86</c:v>
                </c:pt>
                <c:pt idx="12">
                  <c:v>57</c:v>
                </c:pt>
                <c:pt idx="13">
                  <c:v>51</c:v>
                </c:pt>
                <c:pt idx="14">
                  <c:v>49</c:v>
                </c:pt>
                <c:pt idx="15">
                  <c:v>36</c:v>
                </c:pt>
                <c:pt idx="16">
                  <c:v>15</c:v>
                </c:pt>
                <c:pt idx="17">
                  <c:v>108</c:v>
                </c:pt>
                <c:pt idx="18">
                  <c:v>26</c:v>
                </c:pt>
                <c:pt idx="19">
                  <c:v>42</c:v>
                </c:pt>
                <c:pt idx="20">
                  <c:v>111</c:v>
                </c:pt>
                <c:pt idx="21">
                  <c:v>143</c:v>
                </c:pt>
                <c:pt idx="22">
                  <c:v>19</c:v>
                </c:pt>
              </c:numCache>
            </c:numRef>
          </c:xVal>
          <c:yVal>
            <c:numRef>
              <c:f>'5'!$B$25:$B$47</c:f>
              <c:numCache>
                <c:formatCode>General</c:formatCode>
                <c:ptCount val="23"/>
                <c:pt idx="0">
                  <c:v>0.61769139048549304</c:v>
                </c:pt>
                <c:pt idx="1">
                  <c:v>0.49831093767480972</c:v>
                </c:pt>
                <c:pt idx="2">
                  <c:v>0.61045621152726981</c:v>
                </c:pt>
                <c:pt idx="3">
                  <c:v>0.50916370611214457</c:v>
                </c:pt>
                <c:pt idx="4">
                  <c:v>0.73707184329617637</c:v>
                </c:pt>
                <c:pt idx="5">
                  <c:v>0.77686532756640414</c:v>
                </c:pt>
                <c:pt idx="6">
                  <c:v>0.67919041163039051</c:v>
                </c:pt>
                <c:pt idx="7">
                  <c:v>0.32466664267745216</c:v>
                </c:pt>
                <c:pt idx="8">
                  <c:v>0.38978325330146124</c:v>
                </c:pt>
                <c:pt idx="9">
                  <c:v>0.70089594850506021</c:v>
                </c:pt>
                <c:pt idx="10">
                  <c:v>0.61045621152726981</c:v>
                </c:pt>
                <c:pt idx="11">
                  <c:v>0.48022299027925164</c:v>
                </c:pt>
                <c:pt idx="12">
                  <c:v>0.5851330851734885</c:v>
                </c:pt>
                <c:pt idx="13">
                  <c:v>0.60683862204815819</c:v>
                </c:pt>
                <c:pt idx="14">
                  <c:v>0.61407380100638143</c:v>
                </c:pt>
                <c:pt idx="15">
                  <c:v>0.66110246423483243</c:v>
                </c:pt>
                <c:pt idx="16">
                  <c:v>0.73707184329617637</c:v>
                </c:pt>
                <c:pt idx="17">
                  <c:v>0.40063602173879609</c:v>
                </c:pt>
                <c:pt idx="18">
                  <c:v>0.69727835902594859</c:v>
                </c:pt>
                <c:pt idx="19">
                  <c:v>0.63939692736016274</c:v>
                </c:pt>
                <c:pt idx="20">
                  <c:v>0.38978325330146124</c:v>
                </c:pt>
                <c:pt idx="21">
                  <c:v>0.27402038996988953</c:v>
                </c:pt>
                <c:pt idx="22">
                  <c:v>0.7226014853797299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62-4118-A53A-5F26A6A6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94751"/>
        <c:axId val="1013198495"/>
      </c:scatterChart>
      <c:valAx>
        <c:axId val="101319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Ранг по ИРЧП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198495"/>
        <c:crosses val="autoZero"/>
        <c:crossBetween val="midCat"/>
      </c:valAx>
      <c:valAx>
        <c:axId val="101319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относительный уровень цен (в % к ценам США).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13194751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0704655792838644"/>
          <c:y val="0.46199791045536781"/>
          <c:w val="0.28258307149962225"/>
          <c:h val="0.15619845577555233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5B64E0-DF56-4644-B9D7-E0059B011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251731</xdr:colOff>
      <xdr:row>20</xdr:row>
      <xdr:rowOff>4082</xdr:rowOff>
    </xdr:from>
    <xdr:to>
      <xdr:col>12</xdr:col>
      <xdr:colOff>612320</xdr:colOff>
      <xdr:row>46</xdr:row>
      <xdr:rowOff>176893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E0EE2C-55FD-4A23-9178-D46851C1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20</xdr:row>
      <xdr:rowOff>17688</xdr:rowOff>
    </xdr:from>
    <xdr:to>
      <xdr:col>14</xdr:col>
      <xdr:colOff>13607</xdr:colOff>
      <xdr:row>47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CAD2FA-CA67-4475-B045-D5D641D7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="81" zoomScaleNormal="81" workbookViewId="0">
      <selection activeCell="X21" sqref="X21"/>
    </sheetView>
  </sheetViews>
  <sheetFormatPr defaultRowHeight="15.75" x14ac:dyDescent="0.25"/>
  <cols>
    <col min="1" max="1" width="17.42578125" style="12" customWidth="1"/>
    <col min="2" max="2" width="17.5703125" style="12" customWidth="1"/>
    <col min="3" max="3" width="14.140625" style="12" customWidth="1"/>
    <col min="4" max="4" width="13.28515625" style="12" customWidth="1"/>
    <col min="5" max="5" width="17.7109375" style="12" customWidth="1"/>
    <col min="6" max="6" width="10.140625" style="12" customWidth="1"/>
    <col min="7" max="7" width="18.7109375" style="12" customWidth="1"/>
    <col min="8" max="8" width="20" style="12" customWidth="1"/>
    <col min="9" max="9" width="9.140625" style="12"/>
    <col min="10" max="10" width="29.7109375" style="12" customWidth="1"/>
    <col min="11" max="11" width="12" style="12" customWidth="1"/>
    <col min="12" max="12" width="36.42578125" style="12" bestFit="1" customWidth="1"/>
    <col min="13" max="13" width="9.140625" style="12"/>
    <col min="14" max="14" width="36.5703125" style="12" bestFit="1" customWidth="1"/>
    <col min="15" max="15" width="10.140625" style="12" bestFit="1" customWidth="1"/>
    <col min="16" max="16" width="10.28515625" style="12" bestFit="1" customWidth="1"/>
    <col min="17" max="17" width="13.85546875" style="12" bestFit="1" customWidth="1"/>
    <col min="18" max="18" width="37.85546875" style="12" customWidth="1"/>
    <col min="19" max="21" width="9.140625" style="12"/>
    <col min="22" max="22" width="12.5703125" style="12" bestFit="1" customWidth="1"/>
    <col min="23" max="16384" width="9.140625" style="12"/>
  </cols>
  <sheetData>
    <row r="1" spans="1:12" ht="73.5" customHeight="1" thickTop="1" thickBot="1" x14ac:dyDescent="0.3">
      <c r="A1" s="22"/>
      <c r="B1" s="61" t="s">
        <v>0</v>
      </c>
      <c r="C1" s="23" t="s">
        <v>1</v>
      </c>
      <c r="D1" s="23" t="s">
        <v>2</v>
      </c>
      <c r="E1" s="24" t="s">
        <v>27</v>
      </c>
      <c r="F1" s="25" t="s">
        <v>3</v>
      </c>
      <c r="G1" s="66" t="s">
        <v>68</v>
      </c>
      <c r="H1" s="54" t="s">
        <v>69</v>
      </c>
      <c r="I1" s="41" t="s">
        <v>55</v>
      </c>
      <c r="J1" s="42"/>
      <c r="K1" s="42"/>
      <c r="L1" s="19" t="s">
        <v>70</v>
      </c>
    </row>
    <row r="2" spans="1:12" ht="16.5" thickBot="1" x14ac:dyDescent="0.3">
      <c r="A2" s="26" t="s">
        <v>4</v>
      </c>
      <c r="B2" s="62">
        <v>23621</v>
      </c>
      <c r="C2" s="1">
        <v>10.257</v>
      </c>
      <c r="D2" s="3">
        <v>16.562999999999999</v>
      </c>
      <c r="E2" s="14">
        <v>66</v>
      </c>
      <c r="F2" s="27">
        <v>48</v>
      </c>
      <c r="G2" s="67">
        <f>C2/D2</f>
        <v>0.61927187103785553</v>
      </c>
      <c r="H2" s="55">
        <f>B2*C2</f>
        <v>242280.59699999998</v>
      </c>
      <c r="I2" s="20" t="str">
        <f>IF(G2&gt;0.7,"1","2")</f>
        <v>2</v>
      </c>
      <c r="J2" s="43" t="s">
        <v>57</v>
      </c>
      <c r="K2" s="46">
        <f>AVERAGEIF(I2:I24,1,B2:B24)</f>
        <v>47438</v>
      </c>
      <c r="L2" s="33">
        <f>E2-F2</f>
        <v>18</v>
      </c>
    </row>
    <row r="3" spans="1:12" ht="16.5" thickBot="1" x14ac:dyDescent="0.3">
      <c r="A3" s="28" t="s">
        <v>5</v>
      </c>
      <c r="B3" s="63">
        <v>11974</v>
      </c>
      <c r="C3" s="4">
        <v>155.971</v>
      </c>
      <c r="D3" s="4">
        <v>482.72</v>
      </c>
      <c r="E3" s="15">
        <v>107</v>
      </c>
      <c r="F3" s="27">
        <v>81</v>
      </c>
      <c r="G3" s="67">
        <f t="shared" ref="G3:G24" si="0">C3/D3</f>
        <v>0.32310863440503812</v>
      </c>
      <c r="H3" s="55">
        <f t="shared" ref="H3:H24" si="1">B3*C3</f>
        <v>1867596.754</v>
      </c>
      <c r="I3" s="21" t="str">
        <f t="shared" ref="I3:I24" si="2">IF(G3&gt;0.7,"1","2")</f>
        <v>2</v>
      </c>
      <c r="J3" s="44"/>
      <c r="K3" s="47"/>
      <c r="L3" s="33">
        <f t="shared" ref="L3:L24" si="3">E3-F3</f>
        <v>26</v>
      </c>
    </row>
    <row r="4" spans="1:12" ht="16.5" thickBot="1" x14ac:dyDescent="0.3">
      <c r="A4" s="28" t="s">
        <v>6</v>
      </c>
      <c r="B4" s="63">
        <v>18280</v>
      </c>
      <c r="C4" s="4">
        <v>0.60899999999999999</v>
      </c>
      <c r="D4" s="4">
        <v>1.9319999999999999</v>
      </c>
      <c r="E4" s="15">
        <v>68</v>
      </c>
      <c r="F4" s="27">
        <v>50</v>
      </c>
      <c r="G4" s="67">
        <f t="shared" si="0"/>
        <v>0.31521739130434784</v>
      </c>
      <c r="H4" s="55">
        <f t="shared" si="1"/>
        <v>11132.52</v>
      </c>
      <c r="I4" s="21" t="str">
        <f t="shared" si="2"/>
        <v>2</v>
      </c>
      <c r="J4" s="45"/>
      <c r="K4" s="48"/>
      <c r="L4" s="33">
        <f t="shared" si="3"/>
        <v>18</v>
      </c>
    </row>
    <row r="5" spans="1:12" ht="16.5" thickBot="1" x14ac:dyDescent="0.3">
      <c r="A5" s="28" t="s">
        <v>7</v>
      </c>
      <c r="B5" s="63">
        <v>14250</v>
      </c>
      <c r="C5" s="4">
        <v>2.1819999999999999</v>
      </c>
      <c r="D5" s="4">
        <v>3.1909999999999998</v>
      </c>
      <c r="E5" s="15">
        <v>80</v>
      </c>
      <c r="F5" s="27">
        <v>78</v>
      </c>
      <c r="G5" s="67">
        <f t="shared" si="0"/>
        <v>0.68379818238796619</v>
      </c>
      <c r="H5" s="55">
        <f t="shared" si="1"/>
        <v>31093.5</v>
      </c>
      <c r="I5" s="21" t="str">
        <f t="shared" si="2"/>
        <v>2</v>
      </c>
      <c r="L5" s="33">
        <f t="shared" si="3"/>
        <v>2</v>
      </c>
    </row>
    <row r="6" spans="1:12" ht="16.5" thickBot="1" x14ac:dyDescent="0.3">
      <c r="A6" s="28" t="s">
        <v>8</v>
      </c>
      <c r="B6" s="63">
        <v>46527</v>
      </c>
      <c r="C6" s="4">
        <v>0.68200000000000005</v>
      </c>
      <c r="D6" s="4">
        <v>0.77600000000000002</v>
      </c>
      <c r="E6" s="15">
        <v>28</v>
      </c>
      <c r="F6" s="27">
        <v>15</v>
      </c>
      <c r="G6" s="67">
        <f t="shared" si="0"/>
        <v>0.87886597938144329</v>
      </c>
      <c r="H6" s="55">
        <f t="shared" si="1"/>
        <v>31731.414000000001</v>
      </c>
      <c r="I6" s="21" t="str">
        <f t="shared" si="2"/>
        <v>1</v>
      </c>
      <c r="L6" s="33">
        <f t="shared" si="3"/>
        <v>13</v>
      </c>
    </row>
    <row r="7" spans="1:12" ht="16.5" thickBot="1" x14ac:dyDescent="0.3">
      <c r="A7" s="28" t="s">
        <v>9</v>
      </c>
      <c r="B7" s="64">
        <v>53012</v>
      </c>
      <c r="C7" s="5">
        <v>0.74099999999999999</v>
      </c>
      <c r="D7" s="5">
        <v>0.88500000000000001</v>
      </c>
      <c r="E7" s="15">
        <v>19</v>
      </c>
      <c r="F7" s="27">
        <v>4</v>
      </c>
      <c r="G7" s="67">
        <f t="shared" si="0"/>
        <v>0.83728813559322035</v>
      </c>
      <c r="H7" s="55">
        <f t="shared" si="1"/>
        <v>39281.892</v>
      </c>
      <c r="I7" s="21" t="str">
        <f t="shared" si="2"/>
        <v>1</v>
      </c>
      <c r="L7" s="33">
        <f t="shared" si="3"/>
        <v>15</v>
      </c>
    </row>
    <row r="8" spans="1:12" ht="16.5" thickBot="1" x14ac:dyDescent="0.3">
      <c r="A8" s="28" t="s">
        <v>10</v>
      </c>
      <c r="B8" s="63">
        <v>29089</v>
      </c>
      <c r="C8" s="4">
        <v>0.57599999999999996</v>
      </c>
      <c r="D8" s="4">
        <v>0.88500000000000001</v>
      </c>
      <c r="E8" s="15">
        <v>51</v>
      </c>
      <c r="F8" s="27">
        <v>31</v>
      </c>
      <c r="G8" s="67">
        <f t="shared" si="0"/>
        <v>0.6508474576271186</v>
      </c>
      <c r="H8" s="55">
        <f t="shared" si="1"/>
        <v>16755.263999999999</v>
      </c>
      <c r="I8" s="21" t="str">
        <f t="shared" si="2"/>
        <v>2</v>
      </c>
      <c r="J8" s="43" t="s">
        <v>56</v>
      </c>
      <c r="K8" s="49">
        <f>AVERAGEIF(I2:I24,2,B2:B24)</f>
        <v>20862.058823529413</v>
      </c>
      <c r="L8" s="33">
        <f t="shared" si="3"/>
        <v>20</v>
      </c>
    </row>
    <row r="9" spans="1:12" ht="16.5" thickBot="1" x14ac:dyDescent="0.3">
      <c r="A9" s="28" t="s">
        <v>11</v>
      </c>
      <c r="B9" s="63">
        <v>6149</v>
      </c>
      <c r="C9" s="4">
        <v>20.648</v>
      </c>
      <c r="D9" s="4">
        <v>65.122</v>
      </c>
      <c r="E9" s="15">
        <v>124</v>
      </c>
      <c r="F9" s="27">
        <v>129</v>
      </c>
      <c r="G9" s="67">
        <f t="shared" si="0"/>
        <v>0.31706642916372346</v>
      </c>
      <c r="H9" s="55">
        <f t="shared" si="1"/>
        <v>126964.552</v>
      </c>
      <c r="I9" s="21" t="str">
        <f t="shared" si="2"/>
        <v>2</v>
      </c>
      <c r="J9" s="44"/>
      <c r="K9" s="50"/>
      <c r="L9" s="33">
        <f t="shared" si="3"/>
        <v>-5</v>
      </c>
    </row>
    <row r="10" spans="1:12" ht="16.5" thickBot="1" x14ac:dyDescent="0.3">
      <c r="A10" s="28" t="s">
        <v>12</v>
      </c>
      <c r="B10" s="64">
        <v>11049</v>
      </c>
      <c r="C10" s="2">
        <v>4696</v>
      </c>
      <c r="D10" s="2">
        <v>13681</v>
      </c>
      <c r="E10" s="15">
        <v>97</v>
      </c>
      <c r="F10" s="27">
        <v>111</v>
      </c>
      <c r="G10" s="67">
        <f t="shared" si="0"/>
        <v>0.34324976244426575</v>
      </c>
      <c r="H10" s="55">
        <f t="shared" si="1"/>
        <v>51886104</v>
      </c>
      <c r="I10" s="21" t="str">
        <f t="shared" si="2"/>
        <v>2</v>
      </c>
      <c r="J10" s="45"/>
      <c r="K10" s="51"/>
      <c r="L10" s="33">
        <f t="shared" si="3"/>
        <v>-14</v>
      </c>
    </row>
    <row r="11" spans="1:12" ht="16.5" thickBot="1" x14ac:dyDescent="0.3">
      <c r="A11" s="28" t="s">
        <v>13</v>
      </c>
      <c r="B11" s="64">
        <v>39627</v>
      </c>
      <c r="C11" s="5">
        <v>0.63</v>
      </c>
      <c r="D11" s="5">
        <v>0.88500000000000001</v>
      </c>
      <c r="E11" s="15">
        <v>33</v>
      </c>
      <c r="F11" s="27">
        <v>25</v>
      </c>
      <c r="G11" s="67">
        <f t="shared" si="0"/>
        <v>0.71186440677966101</v>
      </c>
      <c r="H11" s="55">
        <f t="shared" si="1"/>
        <v>24965.01</v>
      </c>
      <c r="I11" s="21" t="str">
        <f t="shared" si="2"/>
        <v>1</v>
      </c>
      <c r="L11" s="33">
        <f t="shared" si="3"/>
        <v>8</v>
      </c>
    </row>
    <row r="12" spans="1:12" ht="16.5" thickBot="1" x14ac:dyDescent="0.3">
      <c r="A12" s="28" t="s">
        <v>14</v>
      </c>
      <c r="B12" s="63">
        <v>24683</v>
      </c>
      <c r="C12" s="4">
        <v>121.253</v>
      </c>
      <c r="D12" s="2">
        <v>326</v>
      </c>
      <c r="E12" s="15"/>
      <c r="F12" s="27">
        <v>50</v>
      </c>
      <c r="G12" s="67">
        <f t="shared" si="0"/>
        <v>0.37194171779141105</v>
      </c>
      <c r="H12" s="55">
        <f t="shared" si="1"/>
        <v>2992887.7990000001</v>
      </c>
      <c r="I12" s="21" t="str">
        <f t="shared" si="2"/>
        <v>2</v>
      </c>
      <c r="L12" s="34">
        <f t="shared" si="3"/>
        <v>-50</v>
      </c>
    </row>
    <row r="13" spans="1:12" ht="16.5" thickBot="1" x14ac:dyDescent="0.3">
      <c r="A13" s="28" t="s">
        <v>15</v>
      </c>
      <c r="B13" s="63">
        <v>14150</v>
      </c>
      <c r="C13" s="4">
        <v>4.1840000000000002</v>
      </c>
      <c r="D13" s="5">
        <v>6.7590000000000003</v>
      </c>
      <c r="E13" s="15">
        <v>73</v>
      </c>
      <c r="F13" s="27">
        <v>86</v>
      </c>
      <c r="G13" s="67">
        <f t="shared" si="0"/>
        <v>0.61902648320757503</v>
      </c>
      <c r="H13" s="55">
        <f t="shared" si="1"/>
        <v>59203.600000000006</v>
      </c>
      <c r="I13" s="21" t="str">
        <f t="shared" si="2"/>
        <v>2</v>
      </c>
      <c r="L13" s="33">
        <f t="shared" si="3"/>
        <v>-13</v>
      </c>
    </row>
    <row r="14" spans="1:12" ht="16.5" thickBot="1" x14ac:dyDescent="0.3">
      <c r="A14" s="28" t="s">
        <v>16</v>
      </c>
      <c r="B14" s="63">
        <v>48828</v>
      </c>
      <c r="C14" s="4">
        <v>0.17699999999999999</v>
      </c>
      <c r="D14" s="4">
        <v>0.30299999999999999</v>
      </c>
      <c r="E14" s="15">
        <v>5</v>
      </c>
      <c r="F14" s="27">
        <v>57</v>
      </c>
      <c r="G14" s="67">
        <f t="shared" si="0"/>
        <v>0.58415841584158412</v>
      </c>
      <c r="H14" s="55">
        <f t="shared" si="1"/>
        <v>8642.5559999999987</v>
      </c>
      <c r="I14" s="21" t="str">
        <f t="shared" si="2"/>
        <v>2</v>
      </c>
      <c r="L14" s="34">
        <f t="shared" si="3"/>
        <v>-52</v>
      </c>
    </row>
    <row r="15" spans="1:12" ht="16.5" thickBot="1" x14ac:dyDescent="0.3">
      <c r="A15" s="28" t="s">
        <v>17</v>
      </c>
      <c r="B15" s="63">
        <v>4975</v>
      </c>
      <c r="C15" s="4">
        <v>33.588999999999999</v>
      </c>
      <c r="D15" s="4">
        <v>105.455</v>
      </c>
      <c r="E15" s="15">
        <v>134</v>
      </c>
      <c r="F15" s="27">
        <v>51</v>
      </c>
      <c r="G15" s="67">
        <f t="shared" si="0"/>
        <v>0.31851500640083447</v>
      </c>
      <c r="H15" s="55">
        <f t="shared" si="1"/>
        <v>167105.27499999999</v>
      </c>
      <c r="I15" s="21" t="str">
        <f t="shared" si="2"/>
        <v>2</v>
      </c>
      <c r="L15" s="33">
        <f t="shared" si="3"/>
        <v>83</v>
      </c>
    </row>
    <row r="16" spans="1:12" ht="16.5" thickBot="1" x14ac:dyDescent="0.3">
      <c r="A16" s="28" t="s">
        <v>18</v>
      </c>
      <c r="B16" s="63">
        <v>26089</v>
      </c>
      <c r="C16" s="4">
        <v>24.05</v>
      </c>
      <c r="D16" s="4">
        <v>58.343000000000004</v>
      </c>
      <c r="E16" s="15">
        <v>51</v>
      </c>
      <c r="F16" s="27">
        <v>49</v>
      </c>
      <c r="G16" s="67">
        <f t="shared" si="0"/>
        <v>0.4122174039730559</v>
      </c>
      <c r="H16" s="55">
        <f t="shared" si="1"/>
        <v>627440.45000000007</v>
      </c>
      <c r="I16" s="21" t="str">
        <f t="shared" si="2"/>
        <v>2</v>
      </c>
      <c r="L16" s="33">
        <f t="shared" si="3"/>
        <v>2</v>
      </c>
    </row>
    <row r="17" spans="1:26" ht="32.25" thickBot="1" x14ac:dyDescent="0.3">
      <c r="A17" s="28" t="s">
        <v>19</v>
      </c>
      <c r="B17" s="63">
        <v>48015</v>
      </c>
      <c r="C17" s="4">
        <v>1.649</v>
      </c>
      <c r="D17" s="4">
        <v>3.75</v>
      </c>
      <c r="E17" s="15">
        <v>14</v>
      </c>
      <c r="F17" s="27">
        <v>36</v>
      </c>
      <c r="G17" s="67">
        <f t="shared" si="0"/>
        <v>0.43973333333333336</v>
      </c>
      <c r="H17" s="55">
        <f t="shared" si="1"/>
        <v>79176.735000000001</v>
      </c>
      <c r="I17" s="21" t="str">
        <f t="shared" si="2"/>
        <v>2</v>
      </c>
      <c r="L17" s="33">
        <f t="shared" si="3"/>
        <v>-22</v>
      </c>
    </row>
    <row r="18" spans="1:26" ht="16.5" thickBot="1" x14ac:dyDescent="0.3">
      <c r="A18" s="28" t="s">
        <v>20</v>
      </c>
      <c r="B18" s="64">
        <v>59984</v>
      </c>
      <c r="C18" s="2">
        <v>1</v>
      </c>
      <c r="D18" s="2">
        <v>1</v>
      </c>
      <c r="E18" s="15">
        <v>11</v>
      </c>
      <c r="F18" s="27">
        <v>15</v>
      </c>
      <c r="G18" s="67">
        <f t="shared" si="0"/>
        <v>1</v>
      </c>
      <c r="H18" s="55">
        <f t="shared" si="1"/>
        <v>59984</v>
      </c>
      <c r="I18" s="21" t="str">
        <f t="shared" si="2"/>
        <v>1</v>
      </c>
      <c r="L18" s="33">
        <f t="shared" si="3"/>
        <v>-4</v>
      </c>
    </row>
    <row r="19" spans="1:26" ht="16.5" thickBot="1" x14ac:dyDescent="0.3">
      <c r="A19" s="28" t="s">
        <v>21</v>
      </c>
      <c r="B19" s="63">
        <v>14205</v>
      </c>
      <c r="C19" s="4">
        <v>1.623</v>
      </c>
      <c r="D19" s="4">
        <v>3.5</v>
      </c>
      <c r="E19" s="15">
        <v>70</v>
      </c>
      <c r="F19" s="27">
        <v>108</v>
      </c>
      <c r="G19" s="67">
        <f t="shared" si="0"/>
        <v>0.46371428571428569</v>
      </c>
      <c r="H19" s="55">
        <f t="shared" si="1"/>
        <v>23054.715</v>
      </c>
      <c r="I19" s="21" t="str">
        <f t="shared" si="2"/>
        <v>2</v>
      </c>
      <c r="L19" s="34">
        <f t="shared" si="3"/>
        <v>-38</v>
      </c>
      <c r="N19" s="57" t="s">
        <v>85</v>
      </c>
      <c r="O19" s="58" t="s">
        <v>86</v>
      </c>
      <c r="P19"/>
      <c r="Q19" s="37" t="s">
        <v>71</v>
      </c>
      <c r="R19" s="37">
        <f>_xlfn.T.INV.2T(0.05,O21-2)</f>
        <v>2.07961384472768</v>
      </c>
      <c r="S19" s="37"/>
      <c r="T19" s="37"/>
      <c r="U19" s="37"/>
      <c r="V19" s="37"/>
      <c r="W19" s="36"/>
      <c r="X19" s="36"/>
      <c r="Y19" s="36"/>
      <c r="Z19"/>
    </row>
    <row r="20" spans="1:26" ht="16.5" thickBot="1" x14ac:dyDescent="0.3">
      <c r="A20" s="28" t="s">
        <v>22</v>
      </c>
      <c r="B20" s="64">
        <v>44651</v>
      </c>
      <c r="C20" s="5">
        <v>0.76600000000000001</v>
      </c>
      <c r="D20" s="5">
        <v>0.88500000000000001</v>
      </c>
      <c r="E20" s="15">
        <v>26</v>
      </c>
      <c r="F20" s="27">
        <v>26</v>
      </c>
      <c r="G20" s="67">
        <f t="shared" si="0"/>
        <v>0.86553672316384178</v>
      </c>
      <c r="H20" s="55">
        <f t="shared" si="1"/>
        <v>34202.665999999997</v>
      </c>
      <c r="I20" s="21" t="str">
        <f t="shared" si="2"/>
        <v>1</v>
      </c>
      <c r="L20" s="33">
        <f t="shared" si="3"/>
        <v>0</v>
      </c>
      <c r="N20" s="53" t="s">
        <v>95</v>
      </c>
      <c r="O20" s="59">
        <f>CORREL(B2:B24,G2:G24)</f>
        <v>0.74108869848037895</v>
      </c>
      <c r="P20"/>
      <c r="Q20" s="37" t="s">
        <v>98</v>
      </c>
      <c r="R20" s="37">
        <f>(O20*SQRT(O21-2))/(SQRT(1-(O20*O20)))</f>
        <v>5.0581754053784973</v>
      </c>
      <c r="S20" s="37"/>
      <c r="T20" s="37"/>
      <c r="U20" s="37"/>
      <c r="V20" s="37"/>
      <c r="W20" s="36"/>
      <c r="X20" s="36"/>
      <c r="Y20" s="36"/>
      <c r="Z20"/>
    </row>
    <row r="21" spans="1:26" ht="16.5" thickBot="1" x14ac:dyDescent="0.3">
      <c r="A21" s="28" t="s">
        <v>23</v>
      </c>
      <c r="B21" s="63">
        <v>23657</v>
      </c>
      <c r="C21" s="4">
        <v>411.2</v>
      </c>
      <c r="D21" s="4">
        <v>624.79999999999995</v>
      </c>
      <c r="E21" s="15">
        <v>59</v>
      </c>
      <c r="F21" s="27">
        <v>42</v>
      </c>
      <c r="G21" s="67">
        <f t="shared" si="0"/>
        <v>0.65813060179257366</v>
      </c>
      <c r="H21" s="55">
        <f t="shared" si="1"/>
        <v>9727758.4000000004</v>
      </c>
      <c r="I21" s="21" t="str">
        <f t="shared" si="2"/>
        <v>2</v>
      </c>
      <c r="L21" s="33">
        <f t="shared" si="3"/>
        <v>17</v>
      </c>
      <c r="N21" s="53" t="s">
        <v>87</v>
      </c>
      <c r="O21" s="59">
        <f>COUNT(G2:G24)</f>
        <v>23</v>
      </c>
      <c r="P21"/>
      <c r="Q21" s="37" t="s">
        <v>96</v>
      </c>
      <c r="R21" s="37" t="s">
        <v>73</v>
      </c>
      <c r="S21" s="37"/>
      <c r="T21" s="37"/>
      <c r="U21" s="37"/>
      <c r="V21" s="37"/>
      <c r="W21" s="37"/>
      <c r="X21" s="37"/>
      <c r="Y21" s="37"/>
      <c r="Z21"/>
    </row>
    <row r="22" spans="1:26" ht="16.5" thickBot="1" x14ac:dyDescent="0.3">
      <c r="A22" s="28" t="s">
        <v>24</v>
      </c>
      <c r="B22" s="63">
        <v>12870</v>
      </c>
      <c r="C22" s="4">
        <v>6.4269999999999996</v>
      </c>
      <c r="D22" s="4">
        <v>13.334</v>
      </c>
      <c r="E22" s="15">
        <v>89</v>
      </c>
      <c r="F22" s="27">
        <v>111</v>
      </c>
      <c r="G22" s="67">
        <f t="shared" si="0"/>
        <v>0.48200089995500223</v>
      </c>
      <c r="H22" s="55">
        <f t="shared" si="1"/>
        <v>82715.489999999991</v>
      </c>
      <c r="I22" s="21" t="str">
        <f t="shared" si="2"/>
        <v>2</v>
      </c>
      <c r="L22" s="34">
        <f t="shared" si="3"/>
        <v>-22</v>
      </c>
      <c r="N22" s="53" t="s">
        <v>88</v>
      </c>
      <c r="O22" s="59">
        <f>FISHER(O20)</f>
        <v>0.95289017372952378</v>
      </c>
      <c r="P22"/>
      <c r="Q22" s="37" t="s">
        <v>97</v>
      </c>
      <c r="R22" s="37" t="s">
        <v>76</v>
      </c>
      <c r="S22" s="37"/>
      <c r="T22" s="37"/>
      <c r="U22" s="37"/>
      <c r="V22" s="37"/>
      <c r="W22" s="37"/>
      <c r="X22" s="37"/>
      <c r="Y22" s="37"/>
      <c r="Z22"/>
    </row>
    <row r="23" spans="1:26" ht="32.25" thickBot="1" x14ac:dyDescent="0.3">
      <c r="A23" s="28" t="s">
        <v>25</v>
      </c>
      <c r="B23" s="63">
        <v>22771</v>
      </c>
      <c r="C23" s="4">
        <v>248.934</v>
      </c>
      <c r="D23" s="4">
        <v>582.07500000000005</v>
      </c>
      <c r="E23" s="15">
        <v>63</v>
      </c>
      <c r="F23" s="27">
        <v>143</v>
      </c>
      <c r="G23" s="67">
        <f t="shared" si="0"/>
        <v>0.42766653781729153</v>
      </c>
      <c r="H23" s="55">
        <f t="shared" si="1"/>
        <v>5668476.1140000001</v>
      </c>
      <c r="I23" s="21" t="str">
        <f t="shared" si="2"/>
        <v>2</v>
      </c>
      <c r="L23" s="34">
        <f t="shared" si="3"/>
        <v>-80</v>
      </c>
      <c r="N23" s="53" t="s">
        <v>89</v>
      </c>
      <c r="O23" s="59">
        <v>0.15026</v>
      </c>
      <c r="P23"/>
      <c r="Q23" s="36"/>
      <c r="R23" s="36" t="s">
        <v>99</v>
      </c>
      <c r="S23" s="37"/>
      <c r="T23" s="36"/>
      <c r="U23" s="36"/>
      <c r="V23" s="36"/>
      <c r="W23" s="38"/>
      <c r="X23" s="37"/>
      <c r="Y23" s="36"/>
      <c r="Z23"/>
    </row>
    <row r="24" spans="1:26" ht="16.5" thickBot="1" x14ac:dyDescent="0.3">
      <c r="A24" s="29" t="s">
        <v>26</v>
      </c>
      <c r="B24" s="65">
        <v>40827</v>
      </c>
      <c r="C24" s="30">
        <v>105.379</v>
      </c>
      <c r="D24" s="30">
        <v>112.166</v>
      </c>
      <c r="E24" s="31">
        <v>25</v>
      </c>
      <c r="F24" s="32">
        <v>19</v>
      </c>
      <c r="G24" s="67">
        <f t="shared" si="0"/>
        <v>0.93949146800278172</v>
      </c>
      <c r="H24" s="55">
        <f t="shared" si="1"/>
        <v>4302308.4330000002</v>
      </c>
      <c r="I24" s="21" t="str">
        <f t="shared" si="2"/>
        <v>1</v>
      </c>
      <c r="L24" s="33">
        <f t="shared" si="3"/>
        <v>6</v>
      </c>
      <c r="N24" s="53" t="s">
        <v>94</v>
      </c>
      <c r="O24" s="59">
        <f>_xlfn.NORM.S.INV((1+0.95)/2)</f>
        <v>1.9599639845400536</v>
      </c>
      <c r="P24"/>
      <c r="Q24" s="36"/>
      <c r="R24" s="39" t="s">
        <v>100</v>
      </c>
      <c r="S24" s="37"/>
      <c r="T24" s="36"/>
      <c r="U24" s="36"/>
      <c r="V24" s="36"/>
      <c r="W24" s="39"/>
      <c r="X24" s="37"/>
      <c r="Y24" s="36"/>
      <c r="Z24"/>
    </row>
    <row r="25" spans="1:26" ht="16.5" thickTop="1" x14ac:dyDescent="0.25">
      <c r="H25" s="52"/>
      <c r="N25" s="53" t="s">
        <v>90</v>
      </c>
      <c r="O25" s="59">
        <f>O22-O23*O24</f>
        <v>0.65838598541253535</v>
      </c>
      <c r="P25"/>
    </row>
    <row r="26" spans="1:26" x14ac:dyDescent="0.25">
      <c r="N26" s="53" t="s">
        <v>91</v>
      </c>
      <c r="O26" s="59">
        <f>O22+O23*O24</f>
        <v>1.2473943620465122</v>
      </c>
      <c r="P26"/>
    </row>
    <row r="27" spans="1:26" x14ac:dyDescent="0.25">
      <c r="N27" s="56" t="s">
        <v>92</v>
      </c>
      <c r="O27" s="60">
        <f>FISHERINV(O25)</f>
        <v>0.57728829049668695</v>
      </c>
      <c r="P27"/>
    </row>
    <row r="28" spans="1:26" x14ac:dyDescent="0.25">
      <c r="A28" s="35" t="s">
        <v>58</v>
      </c>
      <c r="N28" s="56" t="s">
        <v>93</v>
      </c>
      <c r="O28" s="60">
        <f>FISHERINV(O27)</f>
        <v>0.52069171013535953</v>
      </c>
      <c r="P28"/>
    </row>
    <row r="29" spans="1:26" x14ac:dyDescent="0.25">
      <c r="A29" s="35" t="s">
        <v>59</v>
      </c>
    </row>
    <row r="30" spans="1:26" x14ac:dyDescent="0.25">
      <c r="A30" s="35" t="s">
        <v>60</v>
      </c>
    </row>
    <row r="31" spans="1:26" ht="18.75" x14ac:dyDescent="0.25">
      <c r="A31" s="35" t="s">
        <v>61</v>
      </c>
    </row>
    <row r="32" spans="1:26" x14ac:dyDescent="0.25">
      <c r="A32" s="35" t="s">
        <v>62</v>
      </c>
    </row>
    <row r="33" spans="1:10" x14ac:dyDescent="0.25">
      <c r="A33" s="35" t="s">
        <v>63</v>
      </c>
    </row>
    <row r="34" spans="1:10" x14ac:dyDescent="0.25">
      <c r="A34" s="35" t="s">
        <v>64</v>
      </c>
    </row>
    <row r="36" spans="1:10" x14ac:dyDescent="0.25">
      <c r="A36" s="12" t="s">
        <v>84</v>
      </c>
    </row>
    <row r="37" spans="1:10" ht="33" customHeight="1" x14ac:dyDescent="0.25">
      <c r="A37" s="40" t="s">
        <v>65</v>
      </c>
      <c r="B37" s="40"/>
      <c r="C37" s="40"/>
      <c r="D37" s="40"/>
      <c r="E37" s="40"/>
      <c r="F37" s="40"/>
      <c r="G37" s="40"/>
      <c r="H37" s="40"/>
      <c r="I37" s="40"/>
      <c r="J37" s="40"/>
    </row>
    <row r="38" spans="1:10" x14ac:dyDescent="0.25">
      <c r="A38" s="12" t="s">
        <v>66</v>
      </c>
    </row>
    <row r="39" spans="1:10" x14ac:dyDescent="0.25">
      <c r="A39" s="12" t="s">
        <v>83</v>
      </c>
    </row>
  </sheetData>
  <mergeCells count="6">
    <mergeCell ref="A37:J37"/>
    <mergeCell ref="I1:K1"/>
    <mergeCell ref="J2:J4"/>
    <mergeCell ref="J8:J10"/>
    <mergeCell ref="K2:K4"/>
    <mergeCell ref="K8: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8598-ECAE-44FC-8A10-91F8E4938673}">
  <dimension ref="A1:I47"/>
  <sheetViews>
    <sheetView zoomScale="70" zoomScaleNormal="70" workbookViewId="0">
      <selection activeCell="B7" sqref="B7"/>
    </sheetView>
  </sheetViews>
  <sheetFormatPr defaultRowHeight="15" x14ac:dyDescent="0.25"/>
  <cols>
    <col min="1" max="1" width="32.42578125" bestFit="1" customWidth="1"/>
    <col min="2" max="2" width="62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855468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28</v>
      </c>
    </row>
    <row r="2" spans="1:9" ht="15.75" thickBot="1" x14ac:dyDescent="0.3"/>
    <row r="3" spans="1:9" x14ac:dyDescent="0.25">
      <c r="A3" s="13" t="s">
        <v>29</v>
      </c>
      <c r="B3" s="13"/>
    </row>
    <row r="4" spans="1:9" x14ac:dyDescent="0.25">
      <c r="A4" s="6" t="s">
        <v>30</v>
      </c>
      <c r="B4" s="6">
        <v>0.74108869848037873</v>
      </c>
    </row>
    <row r="5" spans="1:9" x14ac:dyDescent="0.25">
      <c r="A5" s="6" t="s">
        <v>31</v>
      </c>
      <c r="B5" s="6">
        <v>0.54921245901534166</v>
      </c>
    </row>
    <row r="6" spans="1:9" x14ac:dyDescent="0.25">
      <c r="A6" s="6" t="s">
        <v>32</v>
      </c>
      <c r="B6" s="6">
        <v>0.52774638563511989</v>
      </c>
    </row>
    <row r="7" spans="1:9" x14ac:dyDescent="0.25">
      <c r="A7" s="6" t="s">
        <v>33</v>
      </c>
      <c r="B7" s="6">
        <v>0.15026698204570299</v>
      </c>
    </row>
    <row r="8" spans="1:9" ht="15.75" thickBot="1" x14ac:dyDescent="0.3">
      <c r="A8" s="7" t="s">
        <v>34</v>
      </c>
      <c r="B8" s="7">
        <v>23</v>
      </c>
    </row>
    <row r="10" spans="1:9" ht="15.75" thickBot="1" x14ac:dyDescent="0.3">
      <c r="A10" t="s">
        <v>35</v>
      </c>
    </row>
    <row r="11" spans="1:9" x14ac:dyDescent="0.25">
      <c r="A11" s="8"/>
      <c r="B11" s="8" t="s">
        <v>40</v>
      </c>
      <c r="C11" s="8" t="s">
        <v>41</v>
      </c>
      <c r="D11" s="8" t="s">
        <v>42</v>
      </c>
      <c r="E11" s="8" t="s">
        <v>43</v>
      </c>
      <c r="F11" s="8" t="s">
        <v>44</v>
      </c>
    </row>
    <row r="12" spans="1:9" x14ac:dyDescent="0.25">
      <c r="A12" s="6" t="s">
        <v>36</v>
      </c>
      <c r="B12" s="6">
        <v>1</v>
      </c>
      <c r="C12" s="6">
        <v>0.57771667018351969</v>
      </c>
      <c r="D12" s="6">
        <v>0.57771667018351969</v>
      </c>
      <c r="E12" s="6">
        <v>25.585138431575896</v>
      </c>
      <c r="F12" s="6">
        <v>5.2250946046935292E-5</v>
      </c>
    </row>
    <row r="13" spans="1:9" x14ac:dyDescent="0.25">
      <c r="A13" s="6" t="s">
        <v>37</v>
      </c>
      <c r="B13" s="6">
        <v>21</v>
      </c>
      <c r="C13" s="6">
        <v>0.47418348375559871</v>
      </c>
      <c r="D13" s="6">
        <v>2.2580165893123748E-2</v>
      </c>
      <c r="E13" s="6"/>
      <c r="F13" s="6"/>
    </row>
    <row r="14" spans="1:9" ht="15.75" thickBot="1" x14ac:dyDescent="0.3">
      <c r="A14" s="7" t="s">
        <v>38</v>
      </c>
      <c r="B14" s="7">
        <v>22</v>
      </c>
      <c r="C14" s="7">
        <v>1.0519001539391184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45</v>
      </c>
      <c r="C16" s="8" t="s">
        <v>33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25">
      <c r="A17" s="6" t="s">
        <v>39</v>
      </c>
      <c r="B17" s="6">
        <v>0.30229165596369317</v>
      </c>
      <c r="C17" s="6">
        <v>6.2638355800409468E-2</v>
      </c>
      <c r="D17" s="6">
        <v>4.8259832510117882</v>
      </c>
      <c r="E17" s="6">
        <v>9.0488253896336442E-5</v>
      </c>
      <c r="F17" s="6">
        <v>0.17202806403018328</v>
      </c>
      <c r="G17" s="6">
        <v>0.43255524789720307</v>
      </c>
      <c r="H17" s="6">
        <v>0.17202806403018328</v>
      </c>
      <c r="I17" s="6">
        <v>0.43255524789720307</v>
      </c>
    </row>
    <row r="18" spans="1:9" ht="15.75" thickBot="1" x14ac:dyDescent="0.3">
      <c r="A18" s="7" t="s">
        <v>0</v>
      </c>
      <c r="B18" s="7">
        <v>9.8704377246904212E-6</v>
      </c>
      <c r="C18" s="7">
        <v>1.9513830449997661E-6</v>
      </c>
      <c r="D18" s="7">
        <v>5.0581754053784991</v>
      </c>
      <c r="E18" s="7">
        <v>5.2250946046934723E-5</v>
      </c>
      <c r="F18" s="7">
        <v>5.8123145279420507E-6</v>
      </c>
      <c r="G18" s="7">
        <v>1.3928560921438793E-5</v>
      </c>
      <c r="H18" s="7">
        <v>5.8123145279420507E-6</v>
      </c>
      <c r="I18" s="7">
        <v>1.3928560921438793E-5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8" t="s">
        <v>53</v>
      </c>
      <c r="B24" s="8" t="s">
        <v>67</v>
      </c>
      <c r="C24" s="8" t="s">
        <v>54</v>
      </c>
    </row>
    <row r="25" spans="1:9" x14ac:dyDescent="0.25">
      <c r="A25" s="6">
        <v>1</v>
      </c>
      <c r="B25" s="6">
        <v>0.5354412654586056</v>
      </c>
      <c r="C25" s="6">
        <v>8.3830605579249928E-2</v>
      </c>
    </row>
    <row r="26" spans="1:9" x14ac:dyDescent="0.25">
      <c r="A26" s="6">
        <v>2</v>
      </c>
      <c r="B26" s="6">
        <v>0.42048027727913628</v>
      </c>
      <c r="C26" s="6">
        <v>-9.7371642874098163E-2</v>
      </c>
    </row>
    <row r="27" spans="1:9" x14ac:dyDescent="0.25">
      <c r="A27" s="6">
        <v>3</v>
      </c>
      <c r="B27" s="6">
        <v>0.48272325757103407</v>
      </c>
      <c r="C27" s="6">
        <v>-0.16750586626668623</v>
      </c>
    </row>
    <row r="28" spans="1:9" x14ac:dyDescent="0.25">
      <c r="A28" s="6">
        <v>4</v>
      </c>
      <c r="B28" s="6">
        <v>0.44294539354053164</v>
      </c>
      <c r="C28" s="6">
        <v>0.24085278884743455</v>
      </c>
    </row>
    <row r="29" spans="1:9" x14ac:dyDescent="0.25">
      <c r="A29" s="6">
        <v>5</v>
      </c>
      <c r="B29" s="6">
        <v>0.76153351198036434</v>
      </c>
      <c r="C29" s="6">
        <v>0.11733246740107894</v>
      </c>
    </row>
    <row r="30" spans="1:9" x14ac:dyDescent="0.25">
      <c r="A30" s="6">
        <v>6</v>
      </c>
      <c r="B30" s="6">
        <v>0.82554330062498171</v>
      </c>
      <c r="C30" s="6">
        <v>1.1744834968238638E-2</v>
      </c>
    </row>
    <row r="31" spans="1:9" x14ac:dyDescent="0.25">
      <c r="A31" s="6">
        <v>7</v>
      </c>
      <c r="B31" s="6">
        <v>0.58941281893721276</v>
      </c>
      <c r="C31" s="6">
        <v>6.1434638689905841E-2</v>
      </c>
    </row>
    <row r="32" spans="1:9" x14ac:dyDescent="0.25">
      <c r="A32" s="6">
        <v>8</v>
      </c>
      <c r="B32" s="6">
        <v>0.36298497753281456</v>
      </c>
      <c r="C32" s="6">
        <v>-4.5918548369091094E-2</v>
      </c>
    </row>
    <row r="33" spans="1:3" x14ac:dyDescent="0.25">
      <c r="A33" s="6">
        <v>9</v>
      </c>
      <c r="B33" s="6">
        <v>0.41135012238379765</v>
      </c>
      <c r="C33" s="6">
        <v>-6.8100359939531896E-2</v>
      </c>
    </row>
    <row r="34" spans="1:3" x14ac:dyDescent="0.25">
      <c r="A34" s="6">
        <v>10</v>
      </c>
      <c r="B34" s="6">
        <v>0.69342749168000051</v>
      </c>
      <c r="C34" s="6">
        <v>1.84369150996605E-2</v>
      </c>
    </row>
    <row r="35" spans="1:3" x14ac:dyDescent="0.25">
      <c r="A35" s="6">
        <v>11</v>
      </c>
      <c r="B35" s="6">
        <v>0.54592367032222677</v>
      </c>
      <c r="C35" s="6">
        <v>-0.17398195253081572</v>
      </c>
    </row>
    <row r="36" spans="1:3" x14ac:dyDescent="0.25">
      <c r="A36" s="6">
        <v>12</v>
      </c>
      <c r="B36" s="6">
        <v>0.44195834976806264</v>
      </c>
      <c r="C36" s="6">
        <v>0.17706813343951239</v>
      </c>
    </row>
    <row r="37" spans="1:3" x14ac:dyDescent="0.25">
      <c r="A37" s="6">
        <v>13</v>
      </c>
      <c r="B37" s="6">
        <v>0.78424538918487707</v>
      </c>
      <c r="C37" s="6">
        <v>-0.20008697334329295</v>
      </c>
    </row>
    <row r="38" spans="1:3" x14ac:dyDescent="0.25">
      <c r="A38" s="6">
        <v>14</v>
      </c>
      <c r="B38" s="6">
        <v>0.351397083644028</v>
      </c>
      <c r="C38" s="6">
        <v>-3.288207724319353E-2</v>
      </c>
    </row>
    <row r="39" spans="1:3" x14ac:dyDescent="0.25">
      <c r="A39" s="6">
        <v>15</v>
      </c>
      <c r="B39" s="6">
        <v>0.55980150576314158</v>
      </c>
      <c r="C39" s="6">
        <v>-0.14758410179008569</v>
      </c>
    </row>
    <row r="40" spans="1:3" x14ac:dyDescent="0.25">
      <c r="A40" s="6">
        <v>16</v>
      </c>
      <c r="B40" s="6">
        <v>0.77622072331470382</v>
      </c>
      <c r="C40" s="6">
        <v>-0.33648738998137045</v>
      </c>
    </row>
    <row r="41" spans="1:3" x14ac:dyDescent="0.25">
      <c r="A41" s="6">
        <v>17</v>
      </c>
      <c r="B41" s="6">
        <v>0.89435999244152331</v>
      </c>
      <c r="C41" s="6">
        <v>0.10564000755847669</v>
      </c>
    </row>
    <row r="42" spans="1:3" x14ac:dyDescent="0.25">
      <c r="A42" s="6">
        <v>18</v>
      </c>
      <c r="B42" s="6">
        <v>0.44250122384292057</v>
      </c>
      <c r="C42" s="6">
        <v>2.1213061871365124E-2</v>
      </c>
    </row>
    <row r="43" spans="1:3" x14ac:dyDescent="0.25">
      <c r="A43" s="6">
        <v>19</v>
      </c>
      <c r="B43" s="6">
        <v>0.7430165708088452</v>
      </c>
      <c r="C43" s="6">
        <v>0.12252015235499658</v>
      </c>
    </row>
    <row r="44" spans="1:3" x14ac:dyDescent="0.25">
      <c r="A44" s="6">
        <v>20</v>
      </c>
      <c r="B44" s="6">
        <v>0.53579660121669448</v>
      </c>
      <c r="C44" s="6">
        <v>0.12233400057587918</v>
      </c>
    </row>
    <row r="45" spans="1:3" x14ac:dyDescent="0.25">
      <c r="A45" s="6">
        <v>21</v>
      </c>
      <c r="B45" s="6">
        <v>0.42932418948045892</v>
      </c>
      <c r="C45" s="6">
        <v>5.2676710474543309E-2</v>
      </c>
    </row>
    <row r="46" spans="1:3" x14ac:dyDescent="0.25">
      <c r="A46" s="6">
        <v>22</v>
      </c>
      <c r="B46" s="6">
        <v>0.52705139339261875</v>
      </c>
      <c r="C46" s="6">
        <v>-9.9384855575327224E-2</v>
      </c>
    </row>
    <row r="47" spans="1:3" ht="15.75" thickBot="1" x14ac:dyDescent="0.3">
      <c r="A47" s="7">
        <v>23</v>
      </c>
      <c r="B47" s="7">
        <v>0.70527201694962893</v>
      </c>
      <c r="C47" s="7">
        <v>0.23421945105315278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00B-162D-4E58-AADD-0E4FB20FAE56}">
  <dimension ref="A1:P47"/>
  <sheetViews>
    <sheetView zoomScale="70" zoomScaleNormal="70" workbookViewId="0">
      <selection activeCell="H3" sqref="H3:Q8"/>
    </sheetView>
  </sheetViews>
  <sheetFormatPr defaultRowHeight="15" x14ac:dyDescent="0.25"/>
  <cols>
    <col min="1" max="1" width="26.28515625" bestFit="1" customWidth="1"/>
    <col min="2" max="2" width="62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  <col min="13" max="13" width="12.5703125" bestFit="1" customWidth="1"/>
  </cols>
  <sheetData>
    <row r="1" spans="1:16" x14ac:dyDescent="0.25">
      <c r="A1" t="s">
        <v>28</v>
      </c>
    </row>
    <row r="2" spans="1:16" ht="15.75" thickBot="1" x14ac:dyDescent="0.3"/>
    <row r="3" spans="1:16" x14ac:dyDescent="0.25">
      <c r="A3" s="13" t="s">
        <v>29</v>
      </c>
      <c r="B3" s="13"/>
      <c r="H3" s="37" t="s">
        <v>71</v>
      </c>
      <c r="I3" s="37">
        <f>_xlfn.T.INV.2T(0.05,B8-2)</f>
        <v>2.07961384472768</v>
      </c>
      <c r="J3" s="37"/>
      <c r="K3" s="37"/>
      <c r="L3" s="37"/>
      <c r="M3" s="37"/>
      <c r="N3" s="36"/>
      <c r="O3" s="36"/>
      <c r="P3" s="36"/>
    </row>
    <row r="4" spans="1:16" x14ac:dyDescent="0.25">
      <c r="A4" s="6" t="s">
        <v>30</v>
      </c>
      <c r="B4" s="6">
        <v>0.65164026573195266</v>
      </c>
      <c r="H4" s="37"/>
      <c r="I4" s="37"/>
      <c r="J4" s="37"/>
      <c r="K4" s="37"/>
      <c r="L4" s="37"/>
      <c r="M4" s="37"/>
      <c r="N4" s="36"/>
      <c r="O4" s="36"/>
      <c r="P4" s="36"/>
    </row>
    <row r="5" spans="1:16" x14ac:dyDescent="0.25">
      <c r="A5" s="6" t="s">
        <v>31</v>
      </c>
      <c r="B5" s="6">
        <v>0.42463503592320995</v>
      </c>
      <c r="H5" s="37" t="s">
        <v>72</v>
      </c>
      <c r="I5" s="37" t="s">
        <v>73</v>
      </c>
      <c r="J5" s="37"/>
      <c r="K5" s="37"/>
      <c r="L5" s="37"/>
      <c r="M5" s="37" t="s">
        <v>74</v>
      </c>
      <c r="N5" s="37" t="s">
        <v>73</v>
      </c>
      <c r="O5" s="37"/>
      <c r="P5" s="37"/>
    </row>
    <row r="6" spans="1:16" x14ac:dyDescent="0.25">
      <c r="A6" s="6" t="s">
        <v>32</v>
      </c>
      <c r="B6" s="6">
        <v>0.39723670430050567</v>
      </c>
      <c r="H6" s="37" t="s">
        <v>75</v>
      </c>
      <c r="I6" s="37" t="s">
        <v>76</v>
      </c>
      <c r="J6" s="37"/>
      <c r="K6" s="37"/>
      <c r="L6" s="37"/>
      <c r="M6" s="37" t="s">
        <v>77</v>
      </c>
      <c r="N6" s="37" t="s">
        <v>76</v>
      </c>
      <c r="O6" s="37"/>
      <c r="P6" s="37"/>
    </row>
    <row r="7" spans="1:16" x14ac:dyDescent="0.25">
      <c r="A7" s="6" t="s">
        <v>33</v>
      </c>
      <c r="B7" s="6">
        <v>0.16976545364589835</v>
      </c>
      <c r="H7" s="36"/>
      <c r="I7" s="36" t="s">
        <v>81</v>
      </c>
      <c r="J7" s="37" t="s">
        <v>78</v>
      </c>
      <c r="K7" s="36"/>
      <c r="L7" s="36"/>
      <c r="M7" s="36"/>
      <c r="N7" s="38" t="s">
        <v>82</v>
      </c>
      <c r="O7" s="37" t="s">
        <v>78</v>
      </c>
      <c r="P7" s="36"/>
    </row>
    <row r="8" spans="1:16" ht="15.75" thickBot="1" x14ac:dyDescent="0.3">
      <c r="A8" s="7" t="s">
        <v>34</v>
      </c>
      <c r="B8" s="7">
        <v>23</v>
      </c>
      <c r="H8" s="36"/>
      <c r="I8" s="39" t="s">
        <v>79</v>
      </c>
      <c r="J8" s="37"/>
      <c r="K8" s="36"/>
      <c r="L8" s="36"/>
      <c r="M8" s="36"/>
      <c r="N8" s="39" t="s">
        <v>80</v>
      </c>
      <c r="O8" s="37"/>
      <c r="P8" s="36"/>
    </row>
    <row r="10" spans="1:16" ht="15.75" thickBot="1" x14ac:dyDescent="0.3">
      <c r="A10" t="s">
        <v>35</v>
      </c>
    </row>
    <row r="11" spans="1:16" x14ac:dyDescent="0.25">
      <c r="A11" s="8"/>
      <c r="B11" s="8" t="s">
        <v>40</v>
      </c>
      <c r="C11" s="8" t="s">
        <v>41</v>
      </c>
      <c r="D11" s="8" t="s">
        <v>42</v>
      </c>
      <c r="E11" s="8" t="s">
        <v>43</v>
      </c>
      <c r="F11" s="8" t="s">
        <v>44</v>
      </c>
    </row>
    <row r="12" spans="1:16" x14ac:dyDescent="0.25">
      <c r="A12" s="6" t="s">
        <v>36</v>
      </c>
      <c r="B12" s="6">
        <v>1</v>
      </c>
      <c r="C12" s="6">
        <v>0.4466736596555676</v>
      </c>
      <c r="D12" s="6">
        <v>0.4466736596555676</v>
      </c>
      <c r="E12" s="6">
        <v>15.498572751463664</v>
      </c>
      <c r="F12" s="6">
        <v>7.5552804181810832E-4</v>
      </c>
    </row>
    <row r="13" spans="1:16" x14ac:dyDescent="0.25">
      <c r="A13" s="6" t="s">
        <v>37</v>
      </c>
      <c r="B13" s="6">
        <v>21</v>
      </c>
      <c r="C13" s="6">
        <v>0.6052264942835508</v>
      </c>
      <c r="D13" s="6">
        <v>2.8820309251597658E-2</v>
      </c>
      <c r="E13" s="6"/>
      <c r="F13" s="6"/>
    </row>
    <row r="14" spans="1:16" ht="15.75" thickBot="1" x14ac:dyDescent="0.3">
      <c r="A14" s="7" t="s">
        <v>38</v>
      </c>
      <c r="B14" s="7">
        <v>22</v>
      </c>
      <c r="C14" s="7">
        <v>1.0519001539391184</v>
      </c>
      <c r="D14" s="7"/>
      <c r="E14" s="7"/>
      <c r="F14" s="7"/>
    </row>
    <row r="15" spans="1:16" ht="15.75" thickBot="1" x14ac:dyDescent="0.3"/>
    <row r="16" spans="1:16" x14ac:dyDescent="0.25">
      <c r="A16" s="8"/>
      <c r="B16" s="8" t="s">
        <v>45</v>
      </c>
      <c r="C16" s="8" t="s">
        <v>33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25">
      <c r="A17" s="6" t="s">
        <v>39</v>
      </c>
      <c r="B17" s="6">
        <v>0.7913356854828506</v>
      </c>
      <c r="C17" s="6">
        <v>6.5016638131214888E-2</v>
      </c>
      <c r="D17" s="6">
        <v>12.1712796636116</v>
      </c>
      <c r="E17" s="6">
        <v>5.6043297082450712E-11</v>
      </c>
      <c r="F17" s="6">
        <v>0.65612618468752659</v>
      </c>
      <c r="G17" s="6">
        <v>0.92654518627817462</v>
      </c>
      <c r="H17" s="6">
        <v>0.65612618468752659</v>
      </c>
      <c r="I17" s="6">
        <v>0.92654518627817462</v>
      </c>
    </row>
    <row r="18" spans="1:9" ht="15.75" thickBot="1" x14ac:dyDescent="0.3">
      <c r="A18" s="7" t="s">
        <v>3</v>
      </c>
      <c r="B18" s="7">
        <v>-3.6175894791116159E-3</v>
      </c>
      <c r="C18" s="7">
        <v>9.189109544507914E-4</v>
      </c>
      <c r="D18" s="7">
        <v>-3.936822672087692</v>
      </c>
      <c r="E18" s="7">
        <v>7.555280418181054E-4</v>
      </c>
      <c r="F18" s="7">
        <v>-5.5285694220594079E-3</v>
      </c>
      <c r="G18" s="7">
        <v>-1.7066095361638236E-3</v>
      </c>
      <c r="H18" s="7">
        <v>-5.5285694220594079E-3</v>
      </c>
      <c r="I18" s="7">
        <v>-1.7066095361638236E-3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8" t="s">
        <v>53</v>
      </c>
      <c r="B24" s="8" t="s">
        <v>67</v>
      </c>
      <c r="C24" s="8" t="s">
        <v>54</v>
      </c>
    </row>
    <row r="25" spans="1:9" x14ac:dyDescent="0.25">
      <c r="A25" s="6">
        <v>1</v>
      </c>
      <c r="B25" s="6">
        <v>0.61769139048549304</v>
      </c>
      <c r="C25" s="6">
        <v>1.5804805523624843E-3</v>
      </c>
    </row>
    <row r="26" spans="1:9" x14ac:dyDescent="0.25">
      <c r="A26" s="6">
        <v>2</v>
      </c>
      <c r="B26" s="6">
        <v>0.49831093767480972</v>
      </c>
      <c r="C26" s="6">
        <v>-0.1752023032697716</v>
      </c>
    </row>
    <row r="27" spans="1:9" x14ac:dyDescent="0.25">
      <c r="A27" s="6">
        <v>3</v>
      </c>
      <c r="B27" s="6">
        <v>0.61045621152726981</v>
      </c>
      <c r="C27" s="6">
        <v>-0.29523882022292197</v>
      </c>
    </row>
    <row r="28" spans="1:9" x14ac:dyDescent="0.25">
      <c r="A28" s="6">
        <v>4</v>
      </c>
      <c r="B28" s="6">
        <v>0.50916370611214457</v>
      </c>
      <c r="C28" s="6">
        <v>0.17463447627582163</v>
      </c>
    </row>
    <row r="29" spans="1:9" x14ac:dyDescent="0.25">
      <c r="A29" s="6">
        <v>5</v>
      </c>
      <c r="B29" s="6">
        <v>0.73707184329617637</v>
      </c>
      <c r="C29" s="6">
        <v>0.14179413608526692</v>
      </c>
    </row>
    <row r="30" spans="1:9" x14ac:dyDescent="0.25">
      <c r="A30" s="6">
        <v>6</v>
      </c>
      <c r="B30" s="6">
        <v>0.77686532756640414</v>
      </c>
      <c r="C30" s="6">
        <v>6.042280802681621E-2</v>
      </c>
    </row>
    <row r="31" spans="1:9" x14ac:dyDescent="0.25">
      <c r="A31" s="6">
        <v>7</v>
      </c>
      <c r="B31" s="6">
        <v>0.67919041163039051</v>
      </c>
      <c r="C31" s="6">
        <v>-2.8342954003271914E-2</v>
      </c>
    </row>
    <row r="32" spans="1:9" x14ac:dyDescent="0.25">
      <c r="A32" s="6">
        <v>8</v>
      </c>
      <c r="B32" s="6">
        <v>0.32466664267745216</v>
      </c>
      <c r="C32" s="6">
        <v>-7.600213513728693E-3</v>
      </c>
    </row>
    <row r="33" spans="1:3" x14ac:dyDescent="0.25">
      <c r="A33" s="6">
        <v>9</v>
      </c>
      <c r="B33" s="6">
        <v>0.38978325330146124</v>
      </c>
      <c r="C33" s="6">
        <v>-4.6533490857195492E-2</v>
      </c>
    </row>
    <row r="34" spans="1:3" x14ac:dyDescent="0.25">
      <c r="A34" s="6">
        <v>10</v>
      </c>
      <c r="B34" s="6">
        <v>0.70089594850506021</v>
      </c>
      <c r="C34" s="6">
        <v>1.0968458274600801E-2</v>
      </c>
    </row>
    <row r="35" spans="1:3" x14ac:dyDescent="0.25">
      <c r="A35" s="6">
        <v>11</v>
      </c>
      <c r="B35" s="6">
        <v>0.61045621152726981</v>
      </c>
      <c r="C35" s="6">
        <v>-0.23851449373585876</v>
      </c>
    </row>
    <row r="36" spans="1:3" x14ac:dyDescent="0.25">
      <c r="A36" s="6">
        <v>12</v>
      </c>
      <c r="B36" s="6">
        <v>0.48022299027925164</v>
      </c>
      <c r="C36" s="6">
        <v>0.13880349292832339</v>
      </c>
    </row>
    <row r="37" spans="1:3" x14ac:dyDescent="0.25">
      <c r="A37" s="6">
        <v>13</v>
      </c>
      <c r="B37" s="6">
        <v>0.5851330851734885</v>
      </c>
      <c r="C37" s="6">
        <v>-9.7466933190437643E-4</v>
      </c>
    </row>
    <row r="38" spans="1:3" x14ac:dyDescent="0.25">
      <c r="A38" s="6">
        <v>14</v>
      </c>
      <c r="B38" s="6">
        <v>0.60683862204815819</v>
      </c>
      <c r="C38" s="6">
        <v>-0.28832361564732373</v>
      </c>
    </row>
    <row r="39" spans="1:3" x14ac:dyDescent="0.25">
      <c r="A39" s="6">
        <v>15</v>
      </c>
      <c r="B39" s="6">
        <v>0.61407380100638143</v>
      </c>
      <c r="C39" s="6">
        <v>-0.20185639703332553</v>
      </c>
    </row>
    <row r="40" spans="1:3" x14ac:dyDescent="0.25">
      <c r="A40" s="6">
        <v>16</v>
      </c>
      <c r="B40" s="6">
        <v>0.66110246423483243</v>
      </c>
      <c r="C40" s="6">
        <v>-0.22136913090149907</v>
      </c>
    </row>
    <row r="41" spans="1:3" x14ac:dyDescent="0.25">
      <c r="A41" s="6">
        <v>17</v>
      </c>
      <c r="B41" s="6">
        <v>0.73707184329617637</v>
      </c>
      <c r="C41" s="6">
        <v>0.26292815670382363</v>
      </c>
    </row>
    <row r="42" spans="1:3" x14ac:dyDescent="0.25">
      <c r="A42" s="6">
        <v>18</v>
      </c>
      <c r="B42" s="6">
        <v>0.40063602173879609</v>
      </c>
      <c r="C42" s="6">
        <v>6.3078263975489601E-2</v>
      </c>
    </row>
    <row r="43" spans="1:3" x14ac:dyDescent="0.25">
      <c r="A43" s="6">
        <v>19</v>
      </c>
      <c r="B43" s="6">
        <v>0.69727835902594859</v>
      </c>
      <c r="C43" s="6">
        <v>0.16825836413789319</v>
      </c>
    </row>
    <row r="44" spans="1:3" x14ac:dyDescent="0.25">
      <c r="A44" s="6">
        <v>20</v>
      </c>
      <c r="B44" s="6">
        <v>0.63939692736016274</v>
      </c>
      <c r="C44" s="6">
        <v>1.8733674432410918E-2</v>
      </c>
    </row>
    <row r="45" spans="1:3" x14ac:dyDescent="0.25">
      <c r="A45" s="6">
        <v>21</v>
      </c>
      <c r="B45" s="6">
        <v>0.38978325330146124</v>
      </c>
      <c r="C45" s="6">
        <v>9.2217646653540986E-2</v>
      </c>
    </row>
    <row r="46" spans="1:3" x14ac:dyDescent="0.25">
      <c r="A46" s="6">
        <v>22</v>
      </c>
      <c r="B46" s="6">
        <v>0.27402038996988953</v>
      </c>
      <c r="C46" s="6">
        <v>0.15364614784740199</v>
      </c>
    </row>
    <row r="47" spans="1:3" ht="15.75" thickBot="1" x14ac:dyDescent="0.3">
      <c r="A47" s="7">
        <v>23</v>
      </c>
      <c r="B47" s="7">
        <v>0.7226014853797299</v>
      </c>
      <c r="C47" s="7">
        <v>0.21688998262305181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8F2A-DF3E-40E4-B55A-9486D4E33C83}">
  <dimension ref="A1:F6"/>
  <sheetViews>
    <sheetView workbookViewId="0">
      <selection activeCell="C27" sqref="C27"/>
    </sheetView>
  </sheetViews>
  <sheetFormatPr defaultRowHeight="15" x14ac:dyDescent="0.25"/>
  <cols>
    <col min="1" max="1" width="34" bestFit="1" customWidth="1"/>
    <col min="2" max="2" width="32.7109375" bestFit="1" customWidth="1"/>
    <col min="3" max="3" width="23.42578125" bestFit="1" customWidth="1"/>
    <col min="4" max="4" width="34.42578125" bestFit="1" customWidth="1"/>
    <col min="5" max="5" width="29.5703125" bestFit="1" customWidth="1"/>
    <col min="6" max="6" width="14.140625" bestFit="1" customWidth="1"/>
  </cols>
  <sheetData>
    <row r="1" spans="1:6" x14ac:dyDescent="0.25">
      <c r="A1" s="8"/>
      <c r="B1" s="8" t="s">
        <v>0</v>
      </c>
      <c r="C1" s="8" t="s">
        <v>1</v>
      </c>
      <c r="D1" s="8" t="s">
        <v>2</v>
      </c>
      <c r="E1" s="8" t="s">
        <v>27</v>
      </c>
      <c r="F1" s="8" t="s">
        <v>3</v>
      </c>
    </row>
    <row r="2" spans="1:6" x14ac:dyDescent="0.25">
      <c r="A2" s="6" t="s">
        <v>0</v>
      </c>
      <c r="B2" s="6">
        <v>1</v>
      </c>
      <c r="C2" s="6"/>
      <c r="D2" s="6"/>
      <c r="E2" s="6"/>
      <c r="F2" s="6"/>
    </row>
    <row r="3" spans="1:6" x14ac:dyDescent="0.25">
      <c r="A3" s="6" t="s">
        <v>1</v>
      </c>
      <c r="B3" s="6">
        <v>-0.24017665511360112</v>
      </c>
      <c r="C3" s="6">
        <v>1</v>
      </c>
      <c r="D3" s="6"/>
      <c r="E3" s="6"/>
      <c r="F3" s="6"/>
    </row>
    <row r="4" spans="1:6" x14ac:dyDescent="0.25">
      <c r="A4" s="6" t="s">
        <v>2</v>
      </c>
      <c r="B4" s="6">
        <v>-0.24011963313013335</v>
      </c>
      <c r="C4" s="16">
        <v>0.99901106440194243</v>
      </c>
      <c r="D4" s="6">
        <v>1</v>
      </c>
      <c r="E4" s="6"/>
      <c r="F4" s="6"/>
    </row>
    <row r="5" spans="1:6" x14ac:dyDescent="0.25">
      <c r="A5" s="6" t="s">
        <v>27</v>
      </c>
      <c r="B5" s="11">
        <v>-0.94369913107791281</v>
      </c>
      <c r="C5" s="6">
        <v>0.24567870614007742</v>
      </c>
      <c r="D5" s="6">
        <v>0.24925199869596104</v>
      </c>
      <c r="E5" s="6">
        <v>1</v>
      </c>
      <c r="F5" s="6"/>
    </row>
    <row r="6" spans="1:6" ht="15.75" thickBot="1" x14ac:dyDescent="0.3">
      <c r="A6" s="7" t="s">
        <v>3</v>
      </c>
      <c r="B6" s="18">
        <v>-0.73794903014551849</v>
      </c>
      <c r="C6" s="7">
        <v>0.30172910405047226</v>
      </c>
      <c r="D6" s="7">
        <v>0.30459654799626507</v>
      </c>
      <c r="E6" s="17">
        <v>0.66087302287424599</v>
      </c>
      <c r="F6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7DE-B10F-4CDE-9348-47BF0F634B8F}">
  <dimension ref="A1:X24"/>
  <sheetViews>
    <sheetView workbookViewId="0">
      <selection activeCell="L36" sqref="L36"/>
    </sheetView>
  </sheetViews>
  <sheetFormatPr defaultRowHeight="15" x14ac:dyDescent="0.25"/>
  <cols>
    <col min="1" max="1" width="22.85546875" bestFit="1" customWidth="1"/>
    <col min="2" max="2" width="12.140625" bestFit="1" customWidth="1"/>
    <col min="3" max="5" width="12" bestFit="1" customWidth="1"/>
    <col min="6" max="6" width="18" bestFit="1" customWidth="1"/>
    <col min="7" max="15" width="12" bestFit="1" customWidth="1"/>
    <col min="17" max="17" width="19.5703125" bestFit="1" customWidth="1"/>
    <col min="18" max="18" width="12" bestFit="1" customWidth="1"/>
    <col min="19" max="19" width="15.42578125" bestFit="1" customWidth="1"/>
    <col min="20" max="22" width="12" bestFit="1" customWidth="1"/>
    <col min="23" max="23" width="24.5703125" bestFit="1" customWidth="1"/>
  </cols>
  <sheetData>
    <row r="1" spans="1:24" x14ac:dyDescent="0.25">
      <c r="A1" s="8"/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</row>
    <row r="2" spans="1:24" x14ac:dyDescent="0.25">
      <c r="A2" s="6" t="s">
        <v>4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6" t="s">
        <v>5</v>
      </c>
      <c r="B3" s="6">
        <v>0.99948779005115618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6" t="s">
        <v>6</v>
      </c>
      <c r="B4" s="6">
        <v>0.99999889160074307</v>
      </c>
      <c r="C4" s="6">
        <v>0.99944903323491818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6" t="s">
        <v>7</v>
      </c>
      <c r="B5" s="6">
        <v>0.99999211181351311</v>
      </c>
      <c r="C5" s="6">
        <v>0.99938355591167038</v>
      </c>
      <c r="D5" s="6">
        <v>0.99999673121656607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6" t="s">
        <v>8</v>
      </c>
      <c r="B6" s="6">
        <v>0.99999867706981493</v>
      </c>
      <c r="C6" s="6">
        <v>0.99951824401336054</v>
      </c>
      <c r="D6" s="6">
        <v>0.99999522942083618</v>
      </c>
      <c r="E6" s="6">
        <v>0.99998483814762917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6" t="s">
        <v>9</v>
      </c>
      <c r="B7" s="6">
        <v>0.99999821165778613</v>
      </c>
      <c r="C7" s="6">
        <v>0.99952421943441727</v>
      </c>
      <c r="D7" s="6">
        <v>0.99999436179540591</v>
      </c>
      <c r="E7" s="6">
        <v>0.99998329288858456</v>
      </c>
      <c r="F7" s="6">
        <v>0.99999996250599377</v>
      </c>
      <c r="G7" s="6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6" t="s">
        <v>10</v>
      </c>
      <c r="B8" s="6">
        <v>0.99999984377583606</v>
      </c>
      <c r="C8" s="6">
        <v>0.999495297106053</v>
      </c>
      <c r="D8" s="6">
        <v>0.99999799537361744</v>
      </c>
      <c r="E8" s="6">
        <v>0.99998997856918848</v>
      </c>
      <c r="F8" s="6">
        <v>0.99999939695834494</v>
      </c>
      <c r="G8" s="6">
        <v>0.99999907295239976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6" t="s">
        <v>11</v>
      </c>
      <c r="B9" s="6">
        <v>0.99989453066249401</v>
      </c>
      <c r="C9" s="6">
        <v>0.99918911542039435</v>
      </c>
      <c r="D9" s="6">
        <v>0.99991196586715014</v>
      </c>
      <c r="E9" s="6">
        <v>0.9999389595756385</v>
      </c>
      <c r="F9" s="6">
        <v>0.9998716001150183</v>
      </c>
      <c r="G9" s="6">
        <v>0.99986747950130261</v>
      </c>
      <c r="H9" s="6">
        <v>0.99988640906982396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6" t="s">
        <v>12</v>
      </c>
      <c r="B10" s="9">
        <v>0.45756909367479776</v>
      </c>
      <c r="C10" s="9">
        <v>0.48550296655142794</v>
      </c>
      <c r="D10" s="9">
        <v>0.45641805945158709</v>
      </c>
      <c r="E10" s="9">
        <v>0.45461592067000151</v>
      </c>
      <c r="F10" s="9">
        <v>0.45860450278735704</v>
      </c>
      <c r="G10" s="9">
        <v>0.45880418870519762</v>
      </c>
      <c r="H10" s="9">
        <v>0.45784296640857786</v>
      </c>
      <c r="I10" s="9">
        <v>0.45063534552955409</v>
      </c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A11" s="6" t="s">
        <v>13</v>
      </c>
      <c r="B11" s="6">
        <v>0.99999907492166962</v>
      </c>
      <c r="C11" s="6">
        <v>0.99951165733451963</v>
      </c>
      <c r="D11" s="6">
        <v>0.99999605392702973</v>
      </c>
      <c r="E11" s="6">
        <v>0.99998643878138116</v>
      </c>
      <c r="F11" s="6">
        <v>0.9999999537470976</v>
      </c>
      <c r="G11" s="6">
        <v>0.99999983451528829</v>
      </c>
      <c r="H11" s="6">
        <v>0.99999964360708837</v>
      </c>
      <c r="I11" s="6">
        <v>0.99987607037752335</v>
      </c>
      <c r="J11" s="9">
        <v>0.45838936254356694</v>
      </c>
      <c r="K11" s="6">
        <v>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5">
      <c r="A12" s="6" t="s">
        <v>14</v>
      </c>
      <c r="B12" s="6">
        <v>0.99997537425056193</v>
      </c>
      <c r="C12" s="6">
        <v>0.99985506514195466</v>
      </c>
      <c r="D12" s="6">
        <v>0.99997417647331988</v>
      </c>
      <c r="E12" s="6">
        <v>0.9999741667706068</v>
      </c>
      <c r="F12" s="6">
        <v>0.99997373672266299</v>
      </c>
      <c r="G12" s="6">
        <v>0.9999737410911973</v>
      </c>
      <c r="H12" s="6">
        <v>0.99997379068830994</v>
      </c>
      <c r="I12" s="6">
        <v>0.99999955664017393</v>
      </c>
      <c r="J12" s="9">
        <v>0.23959029321815603</v>
      </c>
      <c r="K12" s="6">
        <v>0.99997376442461139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6" t="s">
        <v>15</v>
      </c>
      <c r="B13" s="6">
        <v>0.99999188907194525</v>
      </c>
      <c r="C13" s="6">
        <v>0.99938752331430714</v>
      </c>
      <c r="D13" s="6">
        <v>0.99999614411061744</v>
      </c>
      <c r="E13" s="6">
        <v>0.99999963401239622</v>
      </c>
      <c r="F13" s="6">
        <v>0.99998513400613931</v>
      </c>
      <c r="G13" s="6">
        <v>0.99998362420175491</v>
      </c>
      <c r="H13" s="6">
        <v>0.99998985912522398</v>
      </c>
      <c r="I13" s="6">
        <v>0.99993844365649631</v>
      </c>
      <c r="J13" s="9">
        <v>0.45476207109954947</v>
      </c>
      <c r="K13" s="6">
        <v>0.99998674535490861</v>
      </c>
      <c r="L13" s="6">
        <v>0.99997485451925394</v>
      </c>
      <c r="M13" s="6">
        <v>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6" t="s">
        <v>16</v>
      </c>
      <c r="B14" s="6">
        <v>0.99999800614105383</v>
      </c>
      <c r="C14" s="6">
        <v>0.9995115503086206</v>
      </c>
      <c r="D14" s="6">
        <v>0.99999467275877774</v>
      </c>
      <c r="E14" s="6">
        <v>0.99998549884259069</v>
      </c>
      <c r="F14" s="6">
        <v>0.99999941379126167</v>
      </c>
      <c r="G14" s="6">
        <v>0.99999931712649071</v>
      </c>
      <c r="H14" s="6">
        <v>0.99999868285628268</v>
      </c>
      <c r="I14" s="6">
        <v>0.99987500629694537</v>
      </c>
      <c r="J14" s="9">
        <v>0.4584558864343477</v>
      </c>
      <c r="K14" s="6">
        <v>0.99999949384988807</v>
      </c>
      <c r="L14" s="6">
        <v>0.99997374023823249</v>
      </c>
      <c r="M14" s="6">
        <v>0.99998665923403374</v>
      </c>
      <c r="N14" s="6">
        <v>1</v>
      </c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6" t="s">
        <v>17</v>
      </c>
      <c r="B15" s="6">
        <v>0.99984804382673753</v>
      </c>
      <c r="C15" s="6">
        <v>0.99952350155415692</v>
      </c>
      <c r="D15" s="6">
        <v>0.99985211770855875</v>
      </c>
      <c r="E15" s="6">
        <v>0.99984462198607182</v>
      </c>
      <c r="F15" s="6">
        <v>0.9998344479878688</v>
      </c>
      <c r="G15" s="6">
        <v>0.99983315303435771</v>
      </c>
      <c r="H15" s="6">
        <v>0.99984316756458447</v>
      </c>
      <c r="I15" s="6">
        <v>0.99983265517717679</v>
      </c>
      <c r="J15" s="9">
        <v>0.46096724541755751</v>
      </c>
      <c r="K15" s="6">
        <v>0.99983504905381593</v>
      </c>
      <c r="L15" s="6">
        <v>0.99998521717444366</v>
      </c>
      <c r="M15" s="6">
        <v>0.99983421446472631</v>
      </c>
      <c r="N15" s="6">
        <v>0.99982082508723513</v>
      </c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6" t="s">
        <v>18</v>
      </c>
      <c r="B16" s="6">
        <v>0.99999808336894502</v>
      </c>
      <c r="C16" s="6">
        <v>0.99954290067769491</v>
      </c>
      <c r="D16" s="6">
        <v>0.99999426895924404</v>
      </c>
      <c r="E16" s="6">
        <v>0.99998368419698214</v>
      </c>
      <c r="F16" s="6">
        <v>0.99999943963386084</v>
      </c>
      <c r="G16" s="6">
        <v>0.99999943548453074</v>
      </c>
      <c r="H16" s="6">
        <v>0.99999866458172648</v>
      </c>
      <c r="I16" s="6">
        <v>0.99987539413671911</v>
      </c>
      <c r="J16" s="9">
        <v>0.45922198006745024</v>
      </c>
      <c r="K16" s="6">
        <v>0.99999937069227784</v>
      </c>
      <c r="L16" s="6">
        <v>0.99998133933116806</v>
      </c>
      <c r="M16" s="6">
        <v>0.99998422296495171</v>
      </c>
      <c r="N16" s="6">
        <v>0.99999899932918135</v>
      </c>
      <c r="O16" s="6">
        <v>0.99984326175822635</v>
      </c>
      <c r="P16" s="6">
        <v>1</v>
      </c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6" t="s">
        <v>19</v>
      </c>
      <c r="B17" s="6">
        <v>0.99999832171340819</v>
      </c>
      <c r="C17" s="6">
        <v>0.99951746595411484</v>
      </c>
      <c r="D17" s="6">
        <v>0.99999479575567174</v>
      </c>
      <c r="E17" s="6">
        <v>0.99998484414235622</v>
      </c>
      <c r="F17" s="6">
        <v>0.9999998291443003</v>
      </c>
      <c r="G17" s="6">
        <v>0.99999978452339933</v>
      </c>
      <c r="H17" s="6">
        <v>0.99999905910780817</v>
      </c>
      <c r="I17" s="6">
        <v>0.99987243048719843</v>
      </c>
      <c r="J17" s="9">
        <v>0.45860705713540723</v>
      </c>
      <c r="K17" s="6">
        <v>0.99999982476163118</v>
      </c>
      <c r="L17" s="6">
        <v>0.99997399804562714</v>
      </c>
      <c r="M17" s="6">
        <v>0.99998562994853157</v>
      </c>
      <c r="N17" s="6">
        <v>0.99999986720029244</v>
      </c>
      <c r="O17" s="6">
        <v>0.99982706577171754</v>
      </c>
      <c r="P17" s="6">
        <v>0.99999939409634575</v>
      </c>
      <c r="Q17" s="6">
        <v>1</v>
      </c>
      <c r="R17" s="6"/>
      <c r="S17" s="6"/>
      <c r="T17" s="6"/>
      <c r="U17" s="6"/>
      <c r="V17" s="6"/>
      <c r="W17" s="6"/>
      <c r="X17" s="6"/>
    </row>
    <row r="18" spans="1:24" x14ac:dyDescent="0.25">
      <c r="A18" s="6" t="s">
        <v>20</v>
      </c>
      <c r="B18" s="6">
        <v>0.99999806487477139</v>
      </c>
      <c r="C18" s="6">
        <v>0.99952375057159348</v>
      </c>
      <c r="D18" s="6">
        <v>0.9999941640416673</v>
      </c>
      <c r="E18" s="6">
        <v>0.99998327567577938</v>
      </c>
      <c r="F18" s="6">
        <v>0.9999999245876956</v>
      </c>
      <c r="G18" s="6">
        <v>0.99999996178494932</v>
      </c>
      <c r="H18" s="6">
        <v>0.99999894391772814</v>
      </c>
      <c r="I18" s="6">
        <v>0.9998676446591841</v>
      </c>
      <c r="J18" s="9">
        <v>0.45880458114096195</v>
      </c>
      <c r="K18" s="6">
        <v>0.9999998130168587</v>
      </c>
      <c r="L18" s="6">
        <v>0.99997372404032669</v>
      </c>
      <c r="M18" s="6">
        <v>0.99998383918768474</v>
      </c>
      <c r="N18" s="6">
        <v>0.99999957275411577</v>
      </c>
      <c r="O18" s="6">
        <v>0.99982943719352491</v>
      </c>
      <c r="P18" s="6">
        <v>0.99999943983870565</v>
      </c>
      <c r="Q18" s="6">
        <v>0.99999990774481495</v>
      </c>
      <c r="R18" s="6">
        <v>1</v>
      </c>
      <c r="S18" s="6"/>
      <c r="T18" s="6"/>
      <c r="U18" s="6"/>
      <c r="V18" s="6"/>
      <c r="W18" s="6"/>
      <c r="X18" s="6"/>
    </row>
    <row r="19" spans="1:24" x14ac:dyDescent="0.25">
      <c r="A19" s="6" t="s">
        <v>21</v>
      </c>
      <c r="B19" s="6">
        <v>0.999984957910794</v>
      </c>
      <c r="C19" s="6">
        <v>0.99935565491736023</v>
      </c>
      <c r="D19" s="6">
        <v>0.99999038252240036</v>
      </c>
      <c r="E19" s="6">
        <v>0.99999716912894232</v>
      </c>
      <c r="F19" s="6">
        <v>0.99997724196612303</v>
      </c>
      <c r="G19" s="6">
        <v>0.99997546583137431</v>
      </c>
      <c r="H19" s="6">
        <v>0.99998252281701017</v>
      </c>
      <c r="I19" s="6">
        <v>0.99994583357400624</v>
      </c>
      <c r="J19" s="9">
        <v>0.45404157149649416</v>
      </c>
      <c r="K19" s="6">
        <v>0.99997922405588802</v>
      </c>
      <c r="L19" s="6">
        <v>0.99997454719506518</v>
      </c>
      <c r="M19" s="6">
        <v>0.99999856946570642</v>
      </c>
      <c r="N19" s="6">
        <v>0.99998044506785966</v>
      </c>
      <c r="O19" s="6">
        <v>0.99981204906897236</v>
      </c>
      <c r="P19" s="6">
        <v>0.99997639683491213</v>
      </c>
      <c r="Q19" s="6">
        <v>0.99997856854177158</v>
      </c>
      <c r="R19" s="6">
        <v>0.9999760643813167</v>
      </c>
      <c r="S19" s="6">
        <v>1</v>
      </c>
      <c r="T19" s="6"/>
      <c r="U19" s="6"/>
      <c r="V19" s="6"/>
      <c r="W19" s="6"/>
      <c r="X19" s="6"/>
    </row>
    <row r="20" spans="1:24" x14ac:dyDescent="0.25">
      <c r="A20" s="6" t="s">
        <v>22</v>
      </c>
      <c r="B20" s="6">
        <v>0.99999876541619204</v>
      </c>
      <c r="C20" s="6">
        <v>0.99951500980416486</v>
      </c>
      <c r="D20" s="6">
        <v>0.99999547177319481</v>
      </c>
      <c r="E20" s="6">
        <v>0.99998555223417818</v>
      </c>
      <c r="F20" s="6">
        <v>0.99999996697171378</v>
      </c>
      <c r="G20" s="6">
        <v>0.99999989291069347</v>
      </c>
      <c r="H20" s="6">
        <v>0.9999994303863593</v>
      </c>
      <c r="I20" s="6">
        <v>0.99987372111689854</v>
      </c>
      <c r="J20" s="9">
        <v>0.45850931857392435</v>
      </c>
      <c r="K20" s="6">
        <v>0.99999997337380098</v>
      </c>
      <c r="L20" s="6">
        <v>0.99997374076958656</v>
      </c>
      <c r="M20" s="6">
        <v>0.99998601558298439</v>
      </c>
      <c r="N20" s="6">
        <v>0.99999964261458218</v>
      </c>
      <c r="O20" s="6">
        <v>0.99983213143135496</v>
      </c>
      <c r="P20" s="6">
        <v>0.99999942660969066</v>
      </c>
      <c r="Q20" s="6">
        <v>0.99999992765417112</v>
      </c>
      <c r="R20" s="6">
        <v>0.99999991584395309</v>
      </c>
      <c r="S20" s="6">
        <v>0.99997855717392681</v>
      </c>
      <c r="T20" s="6">
        <v>1</v>
      </c>
      <c r="U20" s="6"/>
      <c r="V20" s="6"/>
      <c r="W20" s="6"/>
      <c r="X20" s="6"/>
    </row>
    <row r="21" spans="1:24" x14ac:dyDescent="0.25">
      <c r="A21" s="6" t="s">
        <v>23</v>
      </c>
      <c r="B21" s="6">
        <v>0.99967714129868956</v>
      </c>
      <c r="C21" s="6">
        <v>0.99989051536911266</v>
      </c>
      <c r="D21" s="6">
        <v>0.99963903857369563</v>
      </c>
      <c r="E21" s="6">
        <v>0.99957199908815708</v>
      </c>
      <c r="F21" s="6">
        <v>0.99971262965267249</v>
      </c>
      <c r="G21" s="6">
        <v>0.99971885559722806</v>
      </c>
      <c r="H21" s="6">
        <v>0.99968820033343653</v>
      </c>
      <c r="I21" s="6">
        <v>0.99928493204961544</v>
      </c>
      <c r="J21" s="9">
        <v>0.47879510816558774</v>
      </c>
      <c r="K21" s="6">
        <v>0.99970577844506892</v>
      </c>
      <c r="L21" s="6">
        <v>0.99999972251009273</v>
      </c>
      <c r="M21" s="6">
        <v>0.99957578422181137</v>
      </c>
      <c r="N21" s="6">
        <v>0.99970697803764608</v>
      </c>
      <c r="O21" s="6">
        <v>0.99952705114421747</v>
      </c>
      <c r="P21" s="6">
        <v>0.99972229116082889</v>
      </c>
      <c r="Q21" s="6">
        <v>0.99971202955771354</v>
      </c>
      <c r="R21" s="6">
        <v>0.99971874374379066</v>
      </c>
      <c r="S21" s="6">
        <v>0.99954521062792523</v>
      </c>
      <c r="T21" s="6">
        <v>0.99970952111071087</v>
      </c>
      <c r="U21" s="6">
        <v>1</v>
      </c>
      <c r="V21" s="6"/>
      <c r="W21" s="6"/>
      <c r="X21" s="6"/>
    </row>
    <row r="22" spans="1:24" x14ac:dyDescent="0.25">
      <c r="A22" s="6" t="s">
        <v>24</v>
      </c>
      <c r="B22" s="6">
        <v>0.99998125894398193</v>
      </c>
      <c r="C22" s="6">
        <v>0.99933547992792304</v>
      </c>
      <c r="D22" s="6">
        <v>0.99998829365146935</v>
      </c>
      <c r="E22" s="6">
        <v>0.9999971280615122</v>
      </c>
      <c r="F22" s="6">
        <v>0.99997155827396189</v>
      </c>
      <c r="G22" s="6">
        <v>0.9999695004909811</v>
      </c>
      <c r="H22" s="6">
        <v>0.99997817667599287</v>
      </c>
      <c r="I22" s="6">
        <v>0.99995681111657708</v>
      </c>
      <c r="J22" s="9">
        <v>0.45344665107592963</v>
      </c>
      <c r="K22" s="6">
        <v>0.99997380353904863</v>
      </c>
      <c r="L22" s="6">
        <v>0.99997698770610899</v>
      </c>
      <c r="M22" s="6">
        <v>0.99999777180545613</v>
      </c>
      <c r="N22" s="6">
        <v>0.99997416165139341</v>
      </c>
      <c r="O22" s="6">
        <v>0.99982509942712094</v>
      </c>
      <c r="P22" s="6">
        <v>0.99997079879546658</v>
      </c>
      <c r="Q22" s="6">
        <v>0.99997247046217597</v>
      </c>
      <c r="R22" s="6">
        <v>0.99996988522020924</v>
      </c>
      <c r="S22" s="6">
        <v>0.99999911848796319</v>
      </c>
      <c r="T22" s="6">
        <v>0.99997284089080241</v>
      </c>
      <c r="U22" s="6">
        <v>0.99951841850328771</v>
      </c>
      <c r="V22" s="6">
        <v>1</v>
      </c>
      <c r="W22" s="6"/>
      <c r="X22" s="6"/>
    </row>
    <row r="23" spans="1:24" x14ac:dyDescent="0.25">
      <c r="A23" s="6" t="s">
        <v>25</v>
      </c>
      <c r="B23" s="6">
        <v>0.99977360749345834</v>
      </c>
      <c r="C23" s="6">
        <v>0.99991980556653226</v>
      </c>
      <c r="D23" s="6">
        <v>0.99974427436908342</v>
      </c>
      <c r="E23" s="6">
        <v>0.99969636933882278</v>
      </c>
      <c r="F23" s="6">
        <v>0.99979873397045049</v>
      </c>
      <c r="G23" s="6">
        <v>0.99980308022282482</v>
      </c>
      <c r="H23" s="6">
        <v>0.99978042071830775</v>
      </c>
      <c r="I23" s="6">
        <v>0.99950190966872621</v>
      </c>
      <c r="J23" s="9">
        <v>0.47613477548273964</v>
      </c>
      <c r="K23" s="6">
        <v>0.99979414308134673</v>
      </c>
      <c r="L23" s="6">
        <v>0.99998400778723617</v>
      </c>
      <c r="M23" s="6">
        <v>0.99970244793672158</v>
      </c>
      <c r="N23" s="6">
        <v>0.99979808586192964</v>
      </c>
      <c r="O23" s="6">
        <v>0.99965293381734066</v>
      </c>
      <c r="P23" s="6">
        <v>0.99981275832407268</v>
      </c>
      <c r="Q23" s="6">
        <v>0.99980039321676917</v>
      </c>
      <c r="R23" s="6">
        <v>0.99980388239478923</v>
      </c>
      <c r="S23" s="6">
        <v>0.99968296592951367</v>
      </c>
      <c r="T23" s="6">
        <v>0.99979727333545332</v>
      </c>
      <c r="U23" s="6">
        <v>0.99996087486554874</v>
      </c>
      <c r="V23" s="6">
        <v>0.99966211598872656</v>
      </c>
      <c r="W23" s="6">
        <v>1</v>
      </c>
      <c r="X23" s="6"/>
    </row>
    <row r="24" spans="1:24" ht="15.75" thickBot="1" x14ac:dyDescent="0.3">
      <c r="A24" s="7" t="s">
        <v>26</v>
      </c>
      <c r="B24" s="7">
        <v>0.9999899933398122</v>
      </c>
      <c r="C24" s="7">
        <v>0.99957983494089264</v>
      </c>
      <c r="D24" s="7">
        <v>0.99998227366786341</v>
      </c>
      <c r="E24" s="7">
        <v>0.99996484636153948</v>
      </c>
      <c r="F24" s="7">
        <v>0.99999584093758531</v>
      </c>
      <c r="G24" s="7">
        <v>0.99999659164338917</v>
      </c>
      <c r="H24" s="7">
        <v>0.99999218284543712</v>
      </c>
      <c r="I24" s="7">
        <v>0.99982534414861313</v>
      </c>
      <c r="J24" s="10">
        <v>0.46076587011030468</v>
      </c>
      <c r="K24" s="7">
        <v>0.99999494383963383</v>
      </c>
      <c r="L24" s="7">
        <v>0.99997476005409547</v>
      </c>
      <c r="M24" s="7">
        <v>0.99996563832379748</v>
      </c>
      <c r="N24" s="7">
        <v>0.99999477482833254</v>
      </c>
      <c r="O24" s="7">
        <v>0.99981674548378774</v>
      </c>
      <c r="P24" s="7">
        <v>0.99999578177601611</v>
      </c>
      <c r="Q24" s="7">
        <v>0.99999567727443806</v>
      </c>
      <c r="R24" s="7">
        <v>0.99999658732075203</v>
      </c>
      <c r="S24" s="7">
        <v>0.99995512730270419</v>
      </c>
      <c r="T24" s="7">
        <v>0.9999954530264028</v>
      </c>
      <c r="U24" s="7">
        <v>0.99977518195590853</v>
      </c>
      <c r="V24" s="7">
        <v>0.99994641973217946</v>
      </c>
      <c r="W24" s="7">
        <v>0.999842529480239</v>
      </c>
      <c r="X24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</vt:lpstr>
      <vt:lpstr>4</vt:lpstr>
      <vt:lpstr>5</vt:lpstr>
      <vt:lpstr>Корреляция по показателям</vt:lpstr>
      <vt:lpstr>Корреляция по странам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2021-04-01T20:49:41Z</dcterms:modified>
</cp:coreProperties>
</file>