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C\Desktop\rita excel\"/>
    </mc:Choice>
  </mc:AlternateContent>
  <xr:revisionPtr revIDLastSave="0" documentId="13_ncr:1_{BC75D95B-44DF-458A-96CC-85261D1CFC4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  <sheet name="Корреляция" sheetId="5" r:id="rId2"/>
    <sheet name="мн_регрессия_2_пер" sheetId="13" r:id="rId3"/>
    <sheet name="мн_регрессия_6_пер" sheetId="4" r:id="rId4"/>
    <sheet name="мн_регрессия_5_пер" sheetId="10" r:id="rId5"/>
    <sheet name="мн_регрессия_4_пер" sheetId="11" r:id="rId6"/>
    <sheet name="мн_регрессия_3_пер" sheetId="12" r:id="rId7"/>
    <sheet name="мн_регрессия_1_пер" sheetId="14" r:id="rId8"/>
    <sheet name="Свод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3" l="1"/>
  <c r="C61" i="13"/>
  <c r="C53" i="13"/>
  <c r="D53" i="13" s="1"/>
  <c r="C54" i="13"/>
  <c r="D54" i="13" s="1"/>
  <c r="F5" i="13"/>
  <c r="F6" i="13" s="1"/>
  <c r="F4" i="13"/>
  <c r="D42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25" i="14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7" i="13"/>
  <c r="G9" i="15"/>
  <c r="G10" i="15"/>
  <c r="G11" i="15"/>
  <c r="G5" i="15"/>
  <c r="G6" i="15"/>
  <c r="G7" i="15"/>
  <c r="G8" i="15"/>
  <c r="G3" i="15"/>
  <c r="G4" i="15"/>
  <c r="G2" i="15"/>
  <c r="G12" i="14"/>
  <c r="H12" i="14" s="1"/>
  <c r="D19" i="14"/>
  <c r="C5" i="14"/>
  <c r="D20" i="13"/>
  <c r="J19" i="13"/>
  <c r="J18" i="13"/>
  <c r="G12" i="13"/>
  <c r="H12" i="13" s="1"/>
  <c r="C5" i="13"/>
  <c r="D21" i="12"/>
  <c r="J20" i="12"/>
  <c r="J19" i="12"/>
  <c r="J18" i="12"/>
  <c r="G12" i="12"/>
  <c r="H12" i="12" s="1"/>
  <c r="C5" i="12"/>
  <c r="C5" i="11"/>
  <c r="C5" i="10"/>
  <c r="D22" i="11"/>
  <c r="J21" i="11"/>
  <c r="J20" i="11"/>
  <c r="J19" i="11"/>
  <c r="J18" i="11"/>
  <c r="G12" i="11"/>
  <c r="H12" i="11" s="1"/>
  <c r="D23" i="10"/>
  <c r="D24" i="4"/>
  <c r="J22" i="10"/>
  <c r="J21" i="10"/>
  <c r="J20" i="10"/>
  <c r="J19" i="10"/>
  <c r="J18" i="10"/>
  <c r="G12" i="10"/>
  <c r="H12" i="10" s="1"/>
  <c r="J19" i="4"/>
  <c r="J20" i="4"/>
  <c r="J21" i="4"/>
  <c r="J22" i="4"/>
  <c r="J23" i="4"/>
  <c r="J18" i="4"/>
  <c r="H12" i="4"/>
  <c r="G12" i="4"/>
  <c r="D44" i="13" l="1"/>
</calcChain>
</file>

<file path=xl/sharedStrings.xml><?xml version="1.0" encoding="utf-8"?>
<sst xmlns="http://schemas.openxmlformats.org/spreadsheetml/2006/main" count="323" uniqueCount="87">
  <si>
    <t>Паритет покупательной способности (российских рублей за 1 доллар США)</t>
  </si>
  <si>
    <t>уровень безработицы в россии</t>
  </si>
  <si>
    <t>Уровень инфляции</t>
  </si>
  <si>
    <t>ВВП России по паритету покупательной способности (в текущих ценах), млрд, долл, США</t>
  </si>
  <si>
    <t>ВВП России на душу населения по паритету покупательной способности (в текущих ценах), долл, США</t>
  </si>
  <si>
    <t>Валовой внутренний продукт (в текущих ценах, млрд,руб,)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</si>
  <si>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</si>
  <si>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</si>
  <si>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</si>
  <si>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</si>
  <si>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</si>
  <si>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</si>
  <si>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</si>
  <si>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</si>
  <si>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</si>
  <si>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</si>
  <si>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</si>
  <si>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</si>
  <si>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</si>
  <si>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</si>
  <si>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</si>
  <si>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</si>
  <si>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</si>
  <si>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</si>
  <si>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</si>
  <si>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</si>
  <si>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</si>
  <si>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</si>
  <si>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</si>
  <si>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</si>
  <si>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</si>
  <si>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</si>
  <si>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Остатки</t>
  </si>
  <si>
    <t>Предсказанное    организацию отдыха и культурные</t>
  </si>
  <si>
    <t>Данные взяты с оф сайта росстата</t>
  </si>
  <si>
    <t>https://rosstat.gov.ru/folder/10705</t>
  </si>
  <si>
    <t>расходы на отдых</t>
  </si>
  <si>
    <t>Предсказанное расходы на отдых</t>
  </si>
  <si>
    <t>Между переменными:</t>
  </si>
  <si>
    <t>И расходами на отдых связь сильная и прямая</t>
  </si>
  <si>
    <t>И расходами на отдых связь сильная и обратная</t>
  </si>
  <si>
    <t>Уровень безработицы в россии</t>
  </si>
  <si>
    <t>F крит</t>
  </si>
  <si>
    <t>Ho: b1=b2…=b6 = 0 (лин. Связи между y и X1…X6 не существует)</t>
  </si>
  <si>
    <t>Ho отклоняется, т.е. между у и хотя бы одним х1..х6</t>
  </si>
  <si>
    <t>существует линейная связь</t>
  </si>
  <si>
    <t>t крит</t>
  </si>
  <si>
    <t>min t</t>
  </si>
  <si>
    <t>Исключаем</t>
  </si>
  <si>
    <t>Состав</t>
  </si>
  <si>
    <t>bj</t>
  </si>
  <si>
    <t>ryxj</t>
  </si>
  <si>
    <t>R^2</t>
  </si>
  <si>
    <t>Число значимых факторы</t>
  </si>
  <si>
    <t>Совпадение знаков bj и ryxj</t>
  </si>
  <si>
    <t>А</t>
  </si>
  <si>
    <t>A</t>
  </si>
  <si>
    <t>средняя ошибка аппроксимации:</t>
  </si>
  <si>
    <t>Анализ R^2</t>
  </si>
  <si>
    <t>R^2 6</t>
  </si>
  <si>
    <t>1-R^2 6</t>
  </si>
  <si>
    <t>R^2 2</t>
  </si>
  <si>
    <t>R^2 6 - R^2 2</t>
  </si>
  <si>
    <t>Доля влияния не учтённых в модели факторов</t>
  </si>
  <si>
    <t>Доля влияния факторов:ВВП России на душу населения по паритету покупательной способности (в текущих ценах), долл, США, Валовой внутренний продукт (в текущих ценах, млрд,руб,)</t>
  </si>
  <si>
    <t>Доля влияния 4х исключённых факторов</t>
  </si>
  <si>
    <t>Расходы на отдых</t>
  </si>
  <si>
    <t>y = 0,034 * (ВВП России на душу населения по паритету покупательной способности (в текущих ценах), долл, США) + 0,027 * (Валовой внутренний продукт (в текущих ценах, млрд,руб,)) -283,027</t>
  </si>
  <si>
    <t>Модель, описывающая зависимости расходы на отдых от 2х факторов имеет вид:</t>
  </si>
  <si>
    <t>Частные коэф-ты корреляции</t>
  </si>
  <si>
    <t>Разница</t>
  </si>
  <si>
    <t>ВВП России на душу населения по паритету покупательной способности (в текущих ценах), долл, США (x1)</t>
  </si>
  <si>
    <t>Валовой внутренний продукт (в текущих ценах, млрд,руб,) (x2)</t>
  </si>
  <si>
    <t>r yx1/x2</t>
  </si>
  <si>
    <t>r yx2/x1</t>
  </si>
  <si>
    <t>Расходы на отдых (y)</t>
  </si>
  <si>
    <r>
      <t xml:space="preserve">Валовой внутренний продукт (в текущих ценах, млрд,руб,) (x2) </t>
    </r>
    <r>
      <rPr>
        <b/>
        <sz val="14"/>
        <color theme="1"/>
        <rFont val="Calibri"/>
        <family val="2"/>
        <charset val="204"/>
        <scheme val="minor"/>
      </rPr>
      <t>СРЕД</t>
    </r>
  </si>
  <si>
    <t>Эх1</t>
  </si>
  <si>
    <t>b1*x1сред/усред</t>
  </si>
  <si>
    <r>
      <t xml:space="preserve">Расходы на отдых (y) </t>
    </r>
    <r>
      <rPr>
        <b/>
        <sz val="14"/>
        <color theme="1"/>
        <rFont val="Calibri"/>
        <family val="2"/>
        <charset val="204"/>
        <scheme val="minor"/>
      </rPr>
      <t>СРЕД</t>
    </r>
  </si>
  <si>
    <t>Эх2</t>
  </si>
  <si>
    <t>b2*x2сред/усред</t>
  </si>
  <si>
    <r>
      <t>ВВП России на душу населения по паритету покупательной способности, долл, США (x1)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СРЕД</t>
    </r>
  </si>
  <si>
    <t xml:space="preserve"> наблюдаем выраженную мультиколлинеарность</t>
  </si>
  <si>
    <t>Частные коэф-ты эластичности</t>
  </si>
  <si>
    <t>формула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</si>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</sst>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0.000"/>
    <numFmt numFmtId="167" formatCode="0.0%"/>
    <numFmt numFmtId="168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.5"/>
      <color rgb="FF000000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10" fillId="0" borderId="0" applyFont="0" applyFill="0" applyBorder="0" applyAlignment="0" applyProtection="0"/>
  </cellStyleXfs>
  <cellXfs count="10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64" fontId="6" fillId="0" borderId="1" xfId="1" applyNumberFormat="1" applyFont="1" applyBorder="1" applyAlignment="1">
      <alignment horizontal="right" wrapText="1"/>
    </xf>
    <xf numFmtId="165" fontId="6" fillId="0" borderId="1" xfId="1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Continuous"/>
    </xf>
    <xf numFmtId="0" fontId="1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/>
    <xf numFmtId="0" fontId="12" fillId="0" borderId="0" xfId="0" applyFont="1" applyAlignment="1">
      <alignment vertical="center"/>
    </xf>
    <xf numFmtId="0" fontId="9" fillId="0" borderId="3" xfId="0" applyFont="1" applyFill="1" applyBorder="1" applyAlignment="1">
      <alignment horizontal="center" vertical="center" wrapText="1"/>
    </xf>
    <xf numFmtId="166" fontId="0" fillId="0" borderId="0" xfId="0" applyNumberFormat="1" applyFill="1" applyBorder="1" applyAlignment="1"/>
    <xf numFmtId="166" fontId="0" fillId="0" borderId="2" xfId="0" applyNumberFormat="1" applyFill="1" applyBorder="1" applyAlignment="1"/>
    <xf numFmtId="166" fontId="0" fillId="2" borderId="2" xfId="0" applyNumberFormat="1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6" fontId="0" fillId="3" borderId="0" xfId="0" applyNumberFormat="1" applyFill="1" applyBorder="1" applyAlignment="1"/>
    <xf numFmtId="0" fontId="13" fillId="0" borderId="5" xfId="0" applyFont="1" applyBorder="1"/>
    <xf numFmtId="0" fontId="0" fillId="0" borderId="6" xfId="0" applyFill="1" applyBorder="1" applyAlignment="1"/>
    <xf numFmtId="0" fontId="13" fillId="0" borderId="7" xfId="0" applyFont="1" applyBorder="1"/>
    <xf numFmtId="0" fontId="13" fillId="0" borderId="7" xfId="0" applyFont="1" applyFill="1" applyBorder="1" applyAlignment="1"/>
    <xf numFmtId="10" fontId="0" fillId="2" borderId="0" xfId="0" applyNumberForma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2" borderId="0" xfId="0" applyFill="1" applyBorder="1" applyAlignment="1"/>
    <xf numFmtId="2" fontId="0" fillId="2" borderId="0" xfId="0" applyNumberFormat="1" applyFill="1" applyBorder="1" applyAlignment="1"/>
    <xf numFmtId="0" fontId="0" fillId="4" borderId="0" xfId="0" applyFill="1" applyBorder="1" applyAlignment="1"/>
    <xf numFmtId="2" fontId="0" fillId="4" borderId="0" xfId="0" applyNumberFormat="1" applyFill="1" applyBorder="1" applyAlignment="1"/>
    <xf numFmtId="166" fontId="0" fillId="4" borderId="0" xfId="0" applyNumberFormat="1" applyFill="1" applyBorder="1" applyAlignment="1"/>
    <xf numFmtId="0" fontId="14" fillId="0" borderId="0" xfId="0" applyFont="1"/>
    <xf numFmtId="10" fontId="0" fillId="0" borderId="0" xfId="2" applyNumberFormat="1" applyFont="1"/>
    <xf numFmtId="168" fontId="0" fillId="0" borderId="0" xfId="2" applyNumberFormat="1" applyFont="1"/>
    <xf numFmtId="166" fontId="0" fillId="0" borderId="0" xfId="0" applyNumberFormat="1"/>
    <xf numFmtId="166" fontId="0" fillId="2" borderId="0" xfId="0" applyNumberFormat="1" applyFill="1" applyBorder="1" applyAlignment="1"/>
    <xf numFmtId="0" fontId="0" fillId="4" borderId="2" xfId="0" applyFill="1" applyBorder="1" applyAlignment="1"/>
    <xf numFmtId="166" fontId="0" fillId="4" borderId="2" xfId="0" applyNumberFormat="1" applyFill="1" applyBorder="1" applyAlignment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4" xfId="0" applyBorder="1"/>
    <xf numFmtId="0" fontId="0" fillId="0" borderId="13" xfId="0" applyBorder="1"/>
    <xf numFmtId="0" fontId="0" fillId="0" borderId="0" xfId="0" applyBorder="1"/>
    <xf numFmtId="167" fontId="0" fillId="0" borderId="10" xfId="2" applyNumberFormat="1" applyFont="1" applyBorder="1"/>
    <xf numFmtId="167" fontId="0" fillId="0" borderId="12" xfId="2" applyNumberFormat="1" applyFont="1" applyBorder="1"/>
    <xf numFmtId="167" fontId="0" fillId="0" borderId="14" xfId="2" applyNumberFormat="1" applyFont="1" applyBorder="1"/>
    <xf numFmtId="164" fontId="0" fillId="0" borderId="9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11" xfId="0" applyFill="1" applyBorder="1"/>
    <xf numFmtId="0" fontId="0" fillId="5" borderId="4" xfId="0" applyFill="1" applyBorder="1"/>
    <xf numFmtId="164" fontId="0" fillId="5" borderId="4" xfId="0" applyNumberFormat="1" applyFill="1" applyBorder="1"/>
    <xf numFmtId="167" fontId="0" fillId="5" borderId="12" xfId="2" applyNumberFormat="1" applyFont="1" applyFill="1" applyBorder="1"/>
    <xf numFmtId="0" fontId="0" fillId="5" borderId="15" xfId="0" applyFill="1" applyBorder="1"/>
    <xf numFmtId="0" fontId="0" fillId="5" borderId="0" xfId="0" applyFill="1" applyBorder="1"/>
    <xf numFmtId="164" fontId="0" fillId="5" borderId="0" xfId="0" applyNumberFormat="1" applyFill="1" applyBorder="1"/>
    <xf numFmtId="167" fontId="0" fillId="5" borderId="16" xfId="2" applyNumberFormat="1" applyFont="1" applyFill="1" applyBorder="1"/>
    <xf numFmtId="0" fontId="0" fillId="5" borderId="13" xfId="0" applyFill="1" applyBorder="1"/>
    <xf numFmtId="0" fontId="0" fillId="5" borderId="2" xfId="0" applyFill="1" applyBorder="1"/>
    <xf numFmtId="164" fontId="0" fillId="5" borderId="2" xfId="0" applyNumberFormat="1" applyFill="1" applyBorder="1"/>
    <xf numFmtId="167" fontId="0" fillId="5" borderId="14" xfId="2" applyNumberFormat="1" applyFont="1" applyFill="1" applyBorder="1"/>
    <xf numFmtId="0" fontId="0" fillId="5" borderId="16" xfId="0" applyFill="1" applyBorder="1"/>
    <xf numFmtId="0" fontId="0" fillId="5" borderId="14" xfId="0" applyFill="1" applyBorder="1"/>
    <xf numFmtId="0" fontId="0" fillId="5" borderId="0" xfId="0" applyFill="1" applyAlignment="1">
      <alignment horizontal="center" wrapText="1"/>
    </xf>
    <xf numFmtId="167" fontId="0" fillId="6" borderId="0" xfId="2" applyNumberFormat="1" applyFont="1" applyFill="1"/>
    <xf numFmtId="0" fontId="12" fillId="0" borderId="0" xfId="0" applyFont="1"/>
    <xf numFmtId="10" fontId="0" fillId="0" borderId="0" xfId="0" applyNumberFormat="1"/>
    <xf numFmtId="0" fontId="15" fillId="0" borderId="0" xfId="0" applyFont="1"/>
    <xf numFmtId="0" fontId="16" fillId="0" borderId="0" xfId="0" applyFont="1"/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7" fillId="0" borderId="17" xfId="0" applyFont="1" applyBorder="1"/>
    <xf numFmtId="0" fontId="0" fillId="0" borderId="18" xfId="0" applyBorder="1"/>
    <xf numFmtId="0" fontId="11" fillId="0" borderId="19" xfId="0" applyFont="1" applyBorder="1" applyAlignment="1">
      <alignment horizontal="right"/>
    </xf>
    <xf numFmtId="0" fontId="0" fillId="0" borderId="20" xfId="0" applyBorder="1"/>
    <xf numFmtId="166" fontId="0" fillId="0" borderId="0" xfId="0" applyNumberFormat="1" applyBorder="1"/>
    <xf numFmtId="166" fontId="0" fillId="0" borderId="21" xfId="0" applyNumberFormat="1" applyBorder="1"/>
    <xf numFmtId="0" fontId="0" fillId="0" borderId="22" xfId="0" applyBorder="1"/>
    <xf numFmtId="166" fontId="0" fillId="0" borderId="23" xfId="0" applyNumberFormat="1" applyBorder="1"/>
    <xf numFmtId="166" fontId="0" fillId="0" borderId="24" xfId="0" applyNumberFormat="1" applyBorder="1"/>
    <xf numFmtId="0" fontId="0" fillId="0" borderId="17" xfId="0" applyBorder="1"/>
    <xf numFmtId="0" fontId="0" fillId="0" borderId="19" xfId="0" applyBorder="1"/>
    <xf numFmtId="0" fontId="0" fillId="0" borderId="20" xfId="0" applyFill="1" applyBorder="1" applyAlignment="1">
      <alignment horizontal="left" vertical="center" wrapText="1"/>
    </xf>
    <xf numFmtId="0" fontId="0" fillId="0" borderId="21" xfId="0" applyBorder="1"/>
    <xf numFmtId="0" fontId="0" fillId="0" borderId="22" xfId="0" applyFill="1" applyBorder="1" applyAlignment="1">
      <alignment horizontal="left" vertical="center" wrapText="1"/>
    </xf>
    <xf numFmtId="0" fontId="0" fillId="0" borderId="24" xfId="0" applyBorder="1"/>
    <xf numFmtId="0" fontId="19" fillId="0" borderId="20" xfId="0" applyFont="1" applyBorder="1"/>
    <xf numFmtId="0" fontId="15" fillId="0" borderId="22" xfId="0" applyFont="1" applyBorder="1"/>
    <xf numFmtId="0" fontId="0" fillId="0" borderId="23" xfId="0" applyBorder="1"/>
    <xf numFmtId="0" fontId="13" fillId="0" borderId="17" xfId="0" applyFont="1" applyFill="1" applyBorder="1" applyAlignment="1">
      <alignment horizontal="left" vertical="center" wrapText="1"/>
    </xf>
  </cellXfs>
  <cellStyles count="3">
    <cellStyle name="Обычный" xfId="0" builtinId="0"/>
    <cellStyle name="Обычный 2" xfId="1" xr:uid="{B9B8F929-433E-4837-B819-C816DDD45F2E}"/>
    <cellStyle name="Процентный" xfId="2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ВВП России по паритету покупательной способности (в текущих ценах), млрд, долл, США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   организацию отдыха и культурные</c:v>
          </c:tx>
          <c:spPr>
            <a:ln w="19050">
              <a:noFill/>
            </a:ln>
          </c:spPr>
          <c:xVal>
            <c:numRef>
              <c:f>Данные!$B$4:$B$20</c:f>
              <c:numCache>
                <c:formatCode>0.0</c:formatCode>
                <c:ptCount val="17"/>
                <c:pt idx="0">
                  <c:v>1338.6560184181537</c:v>
                </c:pt>
                <c:pt idx="1">
                  <c:v>1473.3427545913705</c:v>
                </c:pt>
                <c:pt idx="2">
                  <c:v>1696.7292107783753</c:v>
                </c:pt>
                <c:pt idx="3">
                  <c:v>2133.1896529862051</c:v>
                </c:pt>
                <c:pt idx="4">
                  <c:v>2377.4540432362878</c:v>
                </c:pt>
                <c:pt idx="5">
                  <c:v>2878.2013090121636</c:v>
                </c:pt>
                <c:pt idx="6">
                  <c:v>2768.5995197373345</c:v>
                </c:pt>
                <c:pt idx="7">
                  <c:v>2927.0037017555373</c:v>
                </c:pt>
                <c:pt idx="8">
                  <c:v>3259.3192407023544</c:v>
                </c:pt>
                <c:pt idx="9">
                  <c:v>3480.3017488524788</c:v>
                </c:pt>
                <c:pt idx="10">
                  <c:v>3741.7834383083577</c:v>
                </c:pt>
                <c:pt idx="11">
                  <c:v>3763.5368609032621</c:v>
                </c:pt>
                <c:pt idx="12">
                  <c:v>3526.2342551545171</c:v>
                </c:pt>
                <c:pt idx="13">
                  <c:v>3538.9753292540527</c:v>
                </c:pt>
                <c:pt idx="14">
                  <c:v>3807.0993663992158</c:v>
                </c:pt>
                <c:pt idx="15">
                  <c:v>4211.3629409686273</c:v>
                </c:pt>
                <c:pt idx="16">
                  <c:v>4285.63999483305</c:v>
                </c:pt>
              </c:numCache>
            </c:numRef>
          </c:xVal>
          <c:yVal>
            <c:numRef>
              <c:f>Данные!$H$4:$H$20</c:f>
              <c:numCache>
                <c:formatCode>0.00</c:formatCode>
                <c:ptCount val="17"/>
                <c:pt idx="0">
                  <c:v>410.9</c:v>
                </c:pt>
                <c:pt idx="1">
                  <c:v>540.20000000000005</c:v>
                </c:pt>
                <c:pt idx="2">
                  <c:v>702.69999999999993</c:v>
                </c:pt>
                <c:pt idx="3">
                  <c:v>815.7</c:v>
                </c:pt>
                <c:pt idx="4">
                  <c:v>1073.8</c:v>
                </c:pt>
                <c:pt idx="5">
                  <c:v>1494.1</c:v>
                </c:pt>
                <c:pt idx="6">
                  <c:v>1615.2</c:v>
                </c:pt>
                <c:pt idx="7">
                  <c:v>1787.4</c:v>
                </c:pt>
                <c:pt idx="8">
                  <c:v>1934.9</c:v>
                </c:pt>
                <c:pt idx="9">
                  <c:v>2259.7134807892703</c:v>
                </c:pt>
                <c:pt idx="10">
                  <c:v>2507.7805352861901</c:v>
                </c:pt>
                <c:pt idx="11">
                  <c:v>2707.0481549654564</c:v>
                </c:pt>
                <c:pt idx="12">
                  <c:v>2656.261</c:v>
                </c:pt>
                <c:pt idx="13">
                  <c:v>2905.7870000000003</c:v>
                </c:pt>
                <c:pt idx="14">
                  <c:v>2997.2</c:v>
                </c:pt>
                <c:pt idx="15">
                  <c:v>3311.8</c:v>
                </c:pt>
                <c:pt idx="16">
                  <c:v>3819.643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9-4BDB-9D05-6FE509B5AB87}"/>
            </c:ext>
          </c:extLst>
        </c:ser>
        <c:ser>
          <c:idx val="1"/>
          <c:order val="1"/>
          <c:tx>
            <c:v>Предсказанное    организацию отдыха и культурные</c:v>
          </c:tx>
          <c:spPr>
            <a:ln w="19050">
              <a:noFill/>
            </a:ln>
          </c:spPr>
          <c:xVal>
            <c:numRef>
              <c:f>Данные!$B$4:$B$20</c:f>
              <c:numCache>
                <c:formatCode>0.0</c:formatCode>
                <c:ptCount val="17"/>
                <c:pt idx="0">
                  <c:v>1338.6560184181537</c:v>
                </c:pt>
                <c:pt idx="1">
                  <c:v>1473.3427545913705</c:v>
                </c:pt>
                <c:pt idx="2">
                  <c:v>1696.7292107783753</c:v>
                </c:pt>
                <c:pt idx="3">
                  <c:v>2133.1896529862051</c:v>
                </c:pt>
                <c:pt idx="4">
                  <c:v>2377.4540432362878</c:v>
                </c:pt>
                <c:pt idx="5">
                  <c:v>2878.2013090121636</c:v>
                </c:pt>
                <c:pt idx="6">
                  <c:v>2768.5995197373345</c:v>
                </c:pt>
                <c:pt idx="7">
                  <c:v>2927.0037017555373</c:v>
                </c:pt>
                <c:pt idx="8">
                  <c:v>3259.3192407023544</c:v>
                </c:pt>
                <c:pt idx="9">
                  <c:v>3480.3017488524788</c:v>
                </c:pt>
                <c:pt idx="10">
                  <c:v>3741.7834383083577</c:v>
                </c:pt>
                <c:pt idx="11">
                  <c:v>3763.5368609032621</c:v>
                </c:pt>
                <c:pt idx="12">
                  <c:v>3526.2342551545171</c:v>
                </c:pt>
                <c:pt idx="13">
                  <c:v>3538.9753292540527</c:v>
                </c:pt>
                <c:pt idx="14">
                  <c:v>3807.0993663992158</c:v>
                </c:pt>
                <c:pt idx="15">
                  <c:v>4211.3629409686273</c:v>
                </c:pt>
                <c:pt idx="16">
                  <c:v>4285.63999483305</c:v>
                </c:pt>
              </c:numCache>
            </c:numRef>
          </c:xVal>
          <c:yVal>
            <c:numRef>
              <c:f>мн_регрессия_6_пер!$B$30:$B$46</c:f>
              <c:numCache>
                <c:formatCode>General</c:formatCode>
                <c:ptCount val="17"/>
                <c:pt idx="0">
                  <c:v>449.64108551899199</c:v>
                </c:pt>
                <c:pt idx="1">
                  <c:v>536.0710718028771</c:v>
                </c:pt>
                <c:pt idx="2">
                  <c:v>637.82643174832924</c:v>
                </c:pt>
                <c:pt idx="3">
                  <c:v>912.26316713573851</c:v>
                </c:pt>
                <c:pt idx="4">
                  <c:v>1038.6540078092773</c:v>
                </c:pt>
                <c:pt idx="5">
                  <c:v>1458.0860676383304</c:v>
                </c:pt>
                <c:pt idx="6">
                  <c:v>1594.8171387003672</c:v>
                </c:pt>
                <c:pt idx="7">
                  <c:v>1724.1898758791642</c:v>
                </c:pt>
                <c:pt idx="8">
                  <c:v>1979.309655913748</c:v>
                </c:pt>
                <c:pt idx="9">
                  <c:v>2304.5039438155577</c:v>
                </c:pt>
                <c:pt idx="10">
                  <c:v>2524.0743903172597</c:v>
                </c:pt>
                <c:pt idx="11">
                  <c:v>2653.2806739473604</c:v>
                </c:pt>
                <c:pt idx="12">
                  <c:v>2754.5837288288731</c:v>
                </c:pt>
                <c:pt idx="13">
                  <c:v>2794.5898420947533</c:v>
                </c:pt>
                <c:pt idx="14">
                  <c:v>3051.953649568045</c:v>
                </c:pt>
                <c:pt idx="15">
                  <c:v>3470.9269651671489</c:v>
                </c:pt>
                <c:pt idx="16">
                  <c:v>3655.3614751550863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29-4BDB-9D05-6FE509B5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01888"/>
        <c:axId val="1628702720"/>
      </c:scatterChart>
      <c:valAx>
        <c:axId val="16287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ВВП России по паритету покупательной способности (в текущих ценах), млрд, долл, США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28702720"/>
        <c:crosses val="autoZero"/>
        <c:crossBetween val="midCat"/>
      </c:valAx>
      <c:valAx>
        <c:axId val="162870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   организацию отдыха и культурные</a:t>
                </a:r>
              </a:p>
            </c:rich>
          </c:tx>
          <c:layout>
            <c:manualLayout>
              <c:xMode val="edge"/>
              <c:yMode val="edge"/>
              <c:x val="3.1701635192808969E-2"/>
              <c:y val="0.2409840585596670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628701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Паритет покупательной способности (российских рублей за 1 доллар США)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   организацию отдыха и культурные</c:v>
          </c:tx>
          <c:spPr>
            <a:ln w="19050">
              <a:noFill/>
            </a:ln>
          </c:spPr>
          <c:xVal>
            <c:numRef>
              <c:f>Данные!$C$4:$C$20</c:f>
              <c:numCache>
                <c:formatCode>0.00</c:formatCode>
                <c:ptCount val="17"/>
                <c:pt idx="0">
                  <c:v>9.8667870000000004</c:v>
                </c:pt>
                <c:pt idx="1">
                  <c:v>11.556843000000001</c:v>
                </c:pt>
                <c:pt idx="2">
                  <c:v>12.736131</c:v>
                </c:pt>
                <c:pt idx="3">
                  <c:v>12.618288</c:v>
                </c:pt>
                <c:pt idx="4">
                  <c:v>13.984503</c:v>
                </c:pt>
                <c:pt idx="5">
                  <c:v>14.341196</c:v>
                </c:pt>
                <c:pt idx="6">
                  <c:v>14.016913000000001</c:v>
                </c:pt>
                <c:pt idx="7">
                  <c:v>15.821142</c:v>
                </c:pt>
                <c:pt idx="8">
                  <c:v>18.443729000000001</c:v>
                </c:pt>
                <c:pt idx="9">
                  <c:v>19.568259999999999</c:v>
                </c:pt>
                <c:pt idx="10">
                  <c:v>19.505592</c:v>
                </c:pt>
                <c:pt idx="11">
                  <c:v>20.998875000000002</c:v>
                </c:pt>
                <c:pt idx="12">
                  <c:v>23.562632000000001</c:v>
                </c:pt>
                <c:pt idx="13">
                  <c:v>24.192336999999998</c:v>
                </c:pt>
                <c:pt idx="14">
                  <c:v>24.124181</c:v>
                </c:pt>
                <c:pt idx="15">
                  <c:v>24.662241999999999</c:v>
                </c:pt>
                <c:pt idx="16">
                  <c:v>25.500533999999998</c:v>
                </c:pt>
              </c:numCache>
            </c:numRef>
          </c:xVal>
          <c:yVal>
            <c:numRef>
              <c:f>Данные!$H$4:$H$20</c:f>
              <c:numCache>
                <c:formatCode>0.00</c:formatCode>
                <c:ptCount val="17"/>
                <c:pt idx="0">
                  <c:v>410.9</c:v>
                </c:pt>
                <c:pt idx="1">
                  <c:v>540.20000000000005</c:v>
                </c:pt>
                <c:pt idx="2">
                  <c:v>702.69999999999993</c:v>
                </c:pt>
                <c:pt idx="3">
                  <c:v>815.7</c:v>
                </c:pt>
                <c:pt idx="4">
                  <c:v>1073.8</c:v>
                </c:pt>
                <c:pt idx="5">
                  <c:v>1494.1</c:v>
                </c:pt>
                <c:pt idx="6">
                  <c:v>1615.2</c:v>
                </c:pt>
                <c:pt idx="7">
                  <c:v>1787.4</c:v>
                </c:pt>
                <c:pt idx="8">
                  <c:v>1934.9</c:v>
                </c:pt>
                <c:pt idx="9">
                  <c:v>2259.7134807892703</c:v>
                </c:pt>
                <c:pt idx="10">
                  <c:v>2507.7805352861901</c:v>
                </c:pt>
                <c:pt idx="11">
                  <c:v>2707.0481549654564</c:v>
                </c:pt>
                <c:pt idx="12">
                  <c:v>2656.261</c:v>
                </c:pt>
                <c:pt idx="13">
                  <c:v>2905.7870000000003</c:v>
                </c:pt>
                <c:pt idx="14">
                  <c:v>2997.2</c:v>
                </c:pt>
                <c:pt idx="15">
                  <c:v>3311.8</c:v>
                </c:pt>
                <c:pt idx="16">
                  <c:v>3819.643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A1-4B14-A535-A9667A3C4506}"/>
            </c:ext>
          </c:extLst>
        </c:ser>
        <c:ser>
          <c:idx val="1"/>
          <c:order val="1"/>
          <c:tx>
            <c:v>Предсказанное    организацию отдыха и культурные</c:v>
          </c:tx>
          <c:spPr>
            <a:ln w="19050">
              <a:noFill/>
            </a:ln>
          </c:spPr>
          <c:xVal>
            <c:numRef>
              <c:f>Данные!$C$4:$C$20</c:f>
              <c:numCache>
                <c:formatCode>0.00</c:formatCode>
                <c:ptCount val="17"/>
                <c:pt idx="0">
                  <c:v>9.8667870000000004</c:v>
                </c:pt>
                <c:pt idx="1">
                  <c:v>11.556843000000001</c:v>
                </c:pt>
                <c:pt idx="2">
                  <c:v>12.736131</c:v>
                </c:pt>
                <c:pt idx="3">
                  <c:v>12.618288</c:v>
                </c:pt>
                <c:pt idx="4">
                  <c:v>13.984503</c:v>
                </c:pt>
                <c:pt idx="5">
                  <c:v>14.341196</c:v>
                </c:pt>
                <c:pt idx="6">
                  <c:v>14.016913000000001</c:v>
                </c:pt>
                <c:pt idx="7">
                  <c:v>15.821142</c:v>
                </c:pt>
                <c:pt idx="8">
                  <c:v>18.443729000000001</c:v>
                </c:pt>
                <c:pt idx="9">
                  <c:v>19.568259999999999</c:v>
                </c:pt>
                <c:pt idx="10">
                  <c:v>19.505592</c:v>
                </c:pt>
                <c:pt idx="11">
                  <c:v>20.998875000000002</c:v>
                </c:pt>
                <c:pt idx="12">
                  <c:v>23.562632000000001</c:v>
                </c:pt>
                <c:pt idx="13">
                  <c:v>24.192336999999998</c:v>
                </c:pt>
                <c:pt idx="14">
                  <c:v>24.124181</c:v>
                </c:pt>
                <c:pt idx="15">
                  <c:v>24.662241999999999</c:v>
                </c:pt>
                <c:pt idx="16">
                  <c:v>25.500533999999998</c:v>
                </c:pt>
              </c:numCache>
            </c:numRef>
          </c:xVal>
          <c:yVal>
            <c:numRef>
              <c:f>мн_регрессия_6_пер!$B$30:$B$46</c:f>
              <c:numCache>
                <c:formatCode>General</c:formatCode>
                <c:ptCount val="17"/>
                <c:pt idx="0">
                  <c:v>449.64108551899199</c:v>
                </c:pt>
                <c:pt idx="1">
                  <c:v>536.0710718028771</c:v>
                </c:pt>
                <c:pt idx="2">
                  <c:v>637.82643174832924</c:v>
                </c:pt>
                <c:pt idx="3">
                  <c:v>912.26316713573851</c:v>
                </c:pt>
                <c:pt idx="4">
                  <c:v>1038.6540078092773</c:v>
                </c:pt>
                <c:pt idx="5">
                  <c:v>1458.0860676383304</c:v>
                </c:pt>
                <c:pt idx="6">
                  <c:v>1594.8171387003672</c:v>
                </c:pt>
                <c:pt idx="7">
                  <c:v>1724.1898758791642</c:v>
                </c:pt>
                <c:pt idx="8">
                  <c:v>1979.309655913748</c:v>
                </c:pt>
                <c:pt idx="9">
                  <c:v>2304.5039438155577</c:v>
                </c:pt>
                <c:pt idx="10">
                  <c:v>2524.0743903172597</c:v>
                </c:pt>
                <c:pt idx="11">
                  <c:v>2653.2806739473604</c:v>
                </c:pt>
                <c:pt idx="12">
                  <c:v>2754.5837288288731</c:v>
                </c:pt>
                <c:pt idx="13">
                  <c:v>2794.5898420947533</c:v>
                </c:pt>
                <c:pt idx="14">
                  <c:v>3051.953649568045</c:v>
                </c:pt>
                <c:pt idx="15">
                  <c:v>3470.9269651671489</c:v>
                </c:pt>
                <c:pt idx="16">
                  <c:v>3655.3614751550863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A1-4B14-A535-A9667A3C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07296"/>
        <c:axId val="1628703136"/>
      </c:scatterChart>
      <c:valAx>
        <c:axId val="16287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Паритет покупательной способности (российских рублей за 1 доллар США)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28703136"/>
        <c:crosses val="autoZero"/>
        <c:crossBetween val="midCat"/>
      </c:valAx>
      <c:valAx>
        <c:axId val="162870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   организацию отдыха и культурные</a:t>
                </a:r>
              </a:p>
            </c:rich>
          </c:tx>
          <c:layout>
            <c:manualLayout>
              <c:xMode val="edge"/>
              <c:yMode val="edge"/>
              <c:x val="3.6490066102842472E-2"/>
              <c:y val="0.2007528519938531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628707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ВВП России на душу населения по паритету покупательной способности (в текущих ценах), долл, США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   организацию отдыха и культурные</c:v>
          </c:tx>
          <c:spPr>
            <a:ln w="19050">
              <a:noFill/>
            </a:ln>
          </c:spPr>
          <c:xVal>
            <c:numRef>
              <c:f>Данные!$D$4:$D$20</c:f>
              <c:numCache>
                <c:formatCode>0</c:formatCode>
                <c:ptCount val="17"/>
                <c:pt idx="0">
                  <c:v>9254.5372152684777</c:v>
                </c:pt>
                <c:pt idx="1">
                  <c:v>10226.766177773246</c:v>
                </c:pt>
                <c:pt idx="2">
                  <c:v>11822.346934795429</c:v>
                </c:pt>
                <c:pt idx="3">
                  <c:v>14912.233947061364</c:v>
                </c:pt>
                <c:pt idx="4">
                  <c:v>16648.241625550523</c:v>
                </c:pt>
                <c:pt idx="5">
                  <c:v>20163.609373072624</c:v>
                </c:pt>
                <c:pt idx="6">
                  <c:v>19389.941188835379</c:v>
                </c:pt>
                <c:pt idx="7">
                  <c:v>20490.126723856876</c:v>
                </c:pt>
                <c:pt idx="8">
                  <c:v>22798.674730733765</c:v>
                </c:pt>
                <c:pt idx="9">
                  <c:v>24303.491079220195</c:v>
                </c:pt>
                <c:pt idx="10">
                  <c:v>26073.874923716143</c:v>
                </c:pt>
                <c:pt idx="11">
                  <c:v>25761.661092511549</c:v>
                </c:pt>
                <c:pt idx="12">
                  <c:v>24085.31261860736</c:v>
                </c:pt>
                <c:pt idx="13">
                  <c:v>24128.081841101877</c:v>
                </c:pt>
                <c:pt idx="14">
                  <c:v>25926.430748519193</c:v>
                </c:pt>
                <c:pt idx="15">
                  <c:v>28681.784514477607</c:v>
                </c:pt>
                <c:pt idx="16">
                  <c:v>29200.763595519988</c:v>
                </c:pt>
              </c:numCache>
            </c:numRef>
          </c:xVal>
          <c:yVal>
            <c:numRef>
              <c:f>Данные!$H$4:$H$20</c:f>
              <c:numCache>
                <c:formatCode>0.00</c:formatCode>
                <c:ptCount val="17"/>
                <c:pt idx="0">
                  <c:v>410.9</c:v>
                </c:pt>
                <c:pt idx="1">
                  <c:v>540.20000000000005</c:v>
                </c:pt>
                <c:pt idx="2">
                  <c:v>702.69999999999993</c:v>
                </c:pt>
                <c:pt idx="3">
                  <c:v>815.7</c:v>
                </c:pt>
                <c:pt idx="4">
                  <c:v>1073.8</c:v>
                </c:pt>
                <c:pt idx="5">
                  <c:v>1494.1</c:v>
                </c:pt>
                <c:pt idx="6">
                  <c:v>1615.2</c:v>
                </c:pt>
                <c:pt idx="7">
                  <c:v>1787.4</c:v>
                </c:pt>
                <c:pt idx="8">
                  <c:v>1934.9</c:v>
                </c:pt>
                <c:pt idx="9">
                  <c:v>2259.7134807892703</c:v>
                </c:pt>
                <c:pt idx="10">
                  <c:v>2507.7805352861901</c:v>
                </c:pt>
                <c:pt idx="11">
                  <c:v>2707.0481549654564</c:v>
                </c:pt>
                <c:pt idx="12">
                  <c:v>2656.261</c:v>
                </c:pt>
                <c:pt idx="13">
                  <c:v>2905.7870000000003</c:v>
                </c:pt>
                <c:pt idx="14">
                  <c:v>2997.2</c:v>
                </c:pt>
                <c:pt idx="15">
                  <c:v>3311.8</c:v>
                </c:pt>
                <c:pt idx="16">
                  <c:v>3819.643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3-4475-8CC2-D3189A54CB17}"/>
            </c:ext>
          </c:extLst>
        </c:ser>
        <c:ser>
          <c:idx val="1"/>
          <c:order val="1"/>
          <c:tx>
            <c:v>Предсказанное    организацию отдыха и культурные</c:v>
          </c:tx>
          <c:spPr>
            <a:ln w="19050">
              <a:noFill/>
            </a:ln>
          </c:spPr>
          <c:xVal>
            <c:numRef>
              <c:f>Данные!$D$4:$D$20</c:f>
              <c:numCache>
                <c:formatCode>0</c:formatCode>
                <c:ptCount val="17"/>
                <c:pt idx="0">
                  <c:v>9254.5372152684777</c:v>
                </c:pt>
                <c:pt idx="1">
                  <c:v>10226.766177773246</c:v>
                </c:pt>
                <c:pt idx="2">
                  <c:v>11822.346934795429</c:v>
                </c:pt>
                <c:pt idx="3">
                  <c:v>14912.233947061364</c:v>
                </c:pt>
                <c:pt idx="4">
                  <c:v>16648.241625550523</c:v>
                </c:pt>
                <c:pt idx="5">
                  <c:v>20163.609373072624</c:v>
                </c:pt>
                <c:pt idx="6">
                  <c:v>19389.941188835379</c:v>
                </c:pt>
                <c:pt idx="7">
                  <c:v>20490.126723856876</c:v>
                </c:pt>
                <c:pt idx="8">
                  <c:v>22798.674730733765</c:v>
                </c:pt>
                <c:pt idx="9">
                  <c:v>24303.491079220195</c:v>
                </c:pt>
                <c:pt idx="10">
                  <c:v>26073.874923716143</c:v>
                </c:pt>
                <c:pt idx="11">
                  <c:v>25761.661092511549</c:v>
                </c:pt>
                <c:pt idx="12">
                  <c:v>24085.31261860736</c:v>
                </c:pt>
                <c:pt idx="13">
                  <c:v>24128.081841101877</c:v>
                </c:pt>
                <c:pt idx="14">
                  <c:v>25926.430748519193</c:v>
                </c:pt>
                <c:pt idx="15">
                  <c:v>28681.784514477607</c:v>
                </c:pt>
                <c:pt idx="16">
                  <c:v>29200.763595519988</c:v>
                </c:pt>
              </c:numCache>
            </c:numRef>
          </c:xVal>
          <c:yVal>
            <c:numRef>
              <c:f>мн_регрессия_6_пер!$B$30:$B$46</c:f>
              <c:numCache>
                <c:formatCode>General</c:formatCode>
                <c:ptCount val="17"/>
                <c:pt idx="0">
                  <c:v>449.64108551899199</c:v>
                </c:pt>
                <c:pt idx="1">
                  <c:v>536.0710718028771</c:v>
                </c:pt>
                <c:pt idx="2">
                  <c:v>637.82643174832924</c:v>
                </c:pt>
                <c:pt idx="3">
                  <c:v>912.26316713573851</c:v>
                </c:pt>
                <c:pt idx="4">
                  <c:v>1038.6540078092773</c:v>
                </c:pt>
                <c:pt idx="5">
                  <c:v>1458.0860676383304</c:v>
                </c:pt>
                <c:pt idx="6">
                  <c:v>1594.8171387003672</c:v>
                </c:pt>
                <c:pt idx="7">
                  <c:v>1724.1898758791642</c:v>
                </c:pt>
                <c:pt idx="8">
                  <c:v>1979.309655913748</c:v>
                </c:pt>
                <c:pt idx="9">
                  <c:v>2304.5039438155577</c:v>
                </c:pt>
                <c:pt idx="10">
                  <c:v>2524.0743903172597</c:v>
                </c:pt>
                <c:pt idx="11">
                  <c:v>2653.2806739473604</c:v>
                </c:pt>
                <c:pt idx="12">
                  <c:v>2754.5837288288731</c:v>
                </c:pt>
                <c:pt idx="13">
                  <c:v>2794.5898420947533</c:v>
                </c:pt>
                <c:pt idx="14">
                  <c:v>3051.953649568045</c:v>
                </c:pt>
                <c:pt idx="15">
                  <c:v>3470.9269651671489</c:v>
                </c:pt>
                <c:pt idx="16">
                  <c:v>3655.3614751550863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3-4475-8CC2-D3189A54C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07296"/>
        <c:axId val="1628713120"/>
      </c:scatterChart>
      <c:valAx>
        <c:axId val="16287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ВВП России на душу населения по паритету покупательной способности (в текущих ценах), долл, США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28713120"/>
        <c:crosses val="autoZero"/>
        <c:crossBetween val="midCat"/>
      </c:valAx>
      <c:valAx>
        <c:axId val="162871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   организацию отдыха и культурные</a:t>
                </a:r>
              </a:p>
            </c:rich>
          </c:tx>
          <c:layout>
            <c:manualLayout>
              <c:xMode val="edge"/>
              <c:yMode val="edge"/>
              <c:x val="3.8464652599574489E-2"/>
              <c:y val="0.1519114691566735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628707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Валовой внутренний продукт (в текущих ценах, млрд,руб,)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   организацию отдыха и культурные</c:v>
          </c:tx>
          <c:spPr>
            <a:ln w="19050">
              <a:noFill/>
            </a:ln>
          </c:spPr>
          <c:xVal>
            <c:numRef>
              <c:f>Данные!$E$4:$E$20</c:f>
              <c:numCache>
                <c:formatCode>0.0</c:formatCode>
                <c:ptCount val="17"/>
                <c:pt idx="0">
                  <c:v>13208.233779341961</c:v>
                </c:pt>
                <c:pt idx="1">
                  <c:v>17027.190860304043</c:v>
                </c:pt>
                <c:pt idx="2">
                  <c:v>21609.765489326972</c:v>
                </c:pt>
                <c:pt idx="3">
                  <c:v>26917.201375099718</c:v>
                </c:pt>
                <c:pt idx="4">
                  <c:v>33247.513228822107</c:v>
                </c:pt>
                <c:pt idx="5">
                  <c:v>41276.849187030297</c:v>
                </c:pt>
                <c:pt idx="6">
                  <c:v>38807.218574756174</c:v>
                </c:pt>
                <c:pt idx="7">
                  <c:v>46308.541189918149</c:v>
                </c:pt>
                <c:pt idx="8">
                  <c:v>55967.226762397499</c:v>
                </c:pt>
                <c:pt idx="9">
                  <c:v>68103.449627682989</c:v>
                </c:pt>
                <c:pt idx="10">
                  <c:v>72985.701130099638</c:v>
                </c:pt>
                <c:pt idx="11">
                  <c:v>79030.040075432247</c:v>
                </c:pt>
                <c:pt idx="12">
                  <c:v>83087.360055402271</c:v>
                </c:pt>
                <c:pt idx="13">
                  <c:v>85616.08381473858</c:v>
                </c:pt>
                <c:pt idx="14">
                  <c:v>91843.154241352444</c:v>
                </c:pt>
                <c:pt idx="15" formatCode="#\ ##0.0">
                  <c:v>103861.65108924644</c:v>
                </c:pt>
                <c:pt idx="16" formatCode="#\ ##0.0">
                  <c:v>109241.53640707929</c:v>
                </c:pt>
              </c:numCache>
            </c:numRef>
          </c:xVal>
          <c:yVal>
            <c:numRef>
              <c:f>Данные!$H$4:$H$20</c:f>
              <c:numCache>
                <c:formatCode>0.00</c:formatCode>
                <c:ptCount val="17"/>
                <c:pt idx="0">
                  <c:v>410.9</c:v>
                </c:pt>
                <c:pt idx="1">
                  <c:v>540.20000000000005</c:v>
                </c:pt>
                <c:pt idx="2">
                  <c:v>702.69999999999993</c:v>
                </c:pt>
                <c:pt idx="3">
                  <c:v>815.7</c:v>
                </c:pt>
                <c:pt idx="4">
                  <c:v>1073.8</c:v>
                </c:pt>
                <c:pt idx="5">
                  <c:v>1494.1</c:v>
                </c:pt>
                <c:pt idx="6">
                  <c:v>1615.2</c:v>
                </c:pt>
                <c:pt idx="7">
                  <c:v>1787.4</c:v>
                </c:pt>
                <c:pt idx="8">
                  <c:v>1934.9</c:v>
                </c:pt>
                <c:pt idx="9">
                  <c:v>2259.7134807892703</c:v>
                </c:pt>
                <c:pt idx="10">
                  <c:v>2507.7805352861901</c:v>
                </c:pt>
                <c:pt idx="11">
                  <c:v>2707.0481549654564</c:v>
                </c:pt>
                <c:pt idx="12">
                  <c:v>2656.261</c:v>
                </c:pt>
                <c:pt idx="13">
                  <c:v>2905.7870000000003</c:v>
                </c:pt>
                <c:pt idx="14">
                  <c:v>2997.2</c:v>
                </c:pt>
                <c:pt idx="15">
                  <c:v>3311.8</c:v>
                </c:pt>
                <c:pt idx="16">
                  <c:v>3819.643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56-40DD-8C74-2964435F1269}"/>
            </c:ext>
          </c:extLst>
        </c:ser>
        <c:ser>
          <c:idx val="1"/>
          <c:order val="1"/>
          <c:tx>
            <c:v>Предсказанное    организацию отдыха и культурные</c:v>
          </c:tx>
          <c:spPr>
            <a:ln w="19050">
              <a:noFill/>
            </a:ln>
          </c:spPr>
          <c:xVal>
            <c:numRef>
              <c:f>Данные!$E$4:$E$20</c:f>
              <c:numCache>
                <c:formatCode>0.0</c:formatCode>
                <c:ptCount val="17"/>
                <c:pt idx="0">
                  <c:v>13208.233779341961</c:v>
                </c:pt>
                <c:pt idx="1">
                  <c:v>17027.190860304043</c:v>
                </c:pt>
                <c:pt idx="2">
                  <c:v>21609.765489326972</c:v>
                </c:pt>
                <c:pt idx="3">
                  <c:v>26917.201375099718</c:v>
                </c:pt>
                <c:pt idx="4">
                  <c:v>33247.513228822107</c:v>
                </c:pt>
                <c:pt idx="5">
                  <c:v>41276.849187030297</c:v>
                </c:pt>
                <c:pt idx="6">
                  <c:v>38807.218574756174</c:v>
                </c:pt>
                <c:pt idx="7">
                  <c:v>46308.541189918149</c:v>
                </c:pt>
                <c:pt idx="8">
                  <c:v>55967.226762397499</c:v>
                </c:pt>
                <c:pt idx="9">
                  <c:v>68103.449627682989</c:v>
                </c:pt>
                <c:pt idx="10">
                  <c:v>72985.701130099638</c:v>
                </c:pt>
                <c:pt idx="11">
                  <c:v>79030.040075432247</c:v>
                </c:pt>
                <c:pt idx="12">
                  <c:v>83087.360055402271</c:v>
                </c:pt>
                <c:pt idx="13">
                  <c:v>85616.08381473858</c:v>
                </c:pt>
                <c:pt idx="14">
                  <c:v>91843.154241352444</c:v>
                </c:pt>
                <c:pt idx="15" formatCode="#\ ##0.0">
                  <c:v>103861.65108924644</c:v>
                </c:pt>
                <c:pt idx="16" formatCode="#\ ##0.0">
                  <c:v>109241.53640707929</c:v>
                </c:pt>
              </c:numCache>
            </c:numRef>
          </c:xVal>
          <c:yVal>
            <c:numRef>
              <c:f>мн_регрессия_6_пер!$B$30:$B$46</c:f>
              <c:numCache>
                <c:formatCode>General</c:formatCode>
                <c:ptCount val="17"/>
                <c:pt idx="0">
                  <c:v>449.64108551899199</c:v>
                </c:pt>
                <c:pt idx="1">
                  <c:v>536.0710718028771</c:v>
                </c:pt>
                <c:pt idx="2">
                  <c:v>637.82643174832924</c:v>
                </c:pt>
                <c:pt idx="3">
                  <c:v>912.26316713573851</c:v>
                </c:pt>
                <c:pt idx="4">
                  <c:v>1038.6540078092773</c:v>
                </c:pt>
                <c:pt idx="5">
                  <c:v>1458.0860676383304</c:v>
                </c:pt>
                <c:pt idx="6">
                  <c:v>1594.8171387003672</c:v>
                </c:pt>
                <c:pt idx="7">
                  <c:v>1724.1898758791642</c:v>
                </c:pt>
                <c:pt idx="8">
                  <c:v>1979.309655913748</c:v>
                </c:pt>
                <c:pt idx="9">
                  <c:v>2304.5039438155577</c:v>
                </c:pt>
                <c:pt idx="10">
                  <c:v>2524.0743903172597</c:v>
                </c:pt>
                <c:pt idx="11">
                  <c:v>2653.2806739473604</c:v>
                </c:pt>
                <c:pt idx="12">
                  <c:v>2754.5837288288731</c:v>
                </c:pt>
                <c:pt idx="13">
                  <c:v>2794.5898420947533</c:v>
                </c:pt>
                <c:pt idx="14">
                  <c:v>3051.953649568045</c:v>
                </c:pt>
                <c:pt idx="15">
                  <c:v>3470.9269651671489</c:v>
                </c:pt>
                <c:pt idx="16">
                  <c:v>3655.3614751550863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56-40DD-8C74-2964435F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98560"/>
        <c:axId val="1628698976"/>
      </c:scatterChart>
      <c:valAx>
        <c:axId val="16286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Валовой внутренний продукт (в текущих ценах, млрд,руб,)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28698976"/>
        <c:crosses val="autoZero"/>
        <c:crossBetween val="midCat"/>
      </c:valAx>
      <c:valAx>
        <c:axId val="162869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   организацию отдыха и культурные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28698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уровень безработицы в россии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   организацию отдыха и культурные</c:v>
          </c:tx>
          <c:spPr>
            <a:ln w="19050">
              <a:noFill/>
            </a:ln>
          </c:spPr>
          <c:xVal>
            <c:numRef>
              <c:f>Данные!$F$4:$F$20</c:f>
              <c:numCache>
                <c:formatCode>0.00%</c:formatCode>
                <c:ptCount val="17"/>
                <c:pt idx="0">
                  <c:v>8.2000000000000003E-2</c:v>
                </c:pt>
                <c:pt idx="1">
                  <c:v>7.8E-2</c:v>
                </c:pt>
                <c:pt idx="2">
                  <c:v>7.0999999999999994E-2</c:v>
                </c:pt>
                <c:pt idx="3">
                  <c:v>7.0999999999999994E-2</c:v>
                </c:pt>
                <c:pt idx="4">
                  <c:v>0.06</c:v>
                </c:pt>
                <c:pt idx="5">
                  <c:v>6.3E-2</c:v>
                </c:pt>
                <c:pt idx="6">
                  <c:v>8.4000000000000005E-2</c:v>
                </c:pt>
                <c:pt idx="7">
                  <c:v>7.2999999999999995E-2</c:v>
                </c:pt>
                <c:pt idx="8">
                  <c:v>6.5000000000000002E-2</c:v>
                </c:pt>
                <c:pt idx="9">
                  <c:v>5.5E-2</c:v>
                </c:pt>
                <c:pt idx="10">
                  <c:v>5.5E-2</c:v>
                </c:pt>
                <c:pt idx="11">
                  <c:v>5.1999999999999998E-2</c:v>
                </c:pt>
                <c:pt idx="12">
                  <c:v>5.6000000000000001E-2</c:v>
                </c:pt>
                <c:pt idx="13">
                  <c:v>5.5E-2</c:v>
                </c:pt>
                <c:pt idx="14">
                  <c:v>5.5E-2</c:v>
                </c:pt>
                <c:pt idx="15">
                  <c:v>4.9000000000000002E-2</c:v>
                </c:pt>
                <c:pt idx="16">
                  <c:v>4.9000000000000002E-2</c:v>
                </c:pt>
              </c:numCache>
            </c:numRef>
          </c:xVal>
          <c:yVal>
            <c:numRef>
              <c:f>Данные!$H$4:$H$20</c:f>
              <c:numCache>
                <c:formatCode>0.00</c:formatCode>
                <c:ptCount val="17"/>
                <c:pt idx="0">
                  <c:v>410.9</c:v>
                </c:pt>
                <c:pt idx="1">
                  <c:v>540.20000000000005</c:v>
                </c:pt>
                <c:pt idx="2">
                  <c:v>702.69999999999993</c:v>
                </c:pt>
                <c:pt idx="3">
                  <c:v>815.7</c:v>
                </c:pt>
                <c:pt idx="4">
                  <c:v>1073.8</c:v>
                </c:pt>
                <c:pt idx="5">
                  <c:v>1494.1</c:v>
                </c:pt>
                <c:pt idx="6">
                  <c:v>1615.2</c:v>
                </c:pt>
                <c:pt idx="7">
                  <c:v>1787.4</c:v>
                </c:pt>
                <c:pt idx="8">
                  <c:v>1934.9</c:v>
                </c:pt>
                <c:pt idx="9">
                  <c:v>2259.7134807892703</c:v>
                </c:pt>
                <c:pt idx="10">
                  <c:v>2507.7805352861901</c:v>
                </c:pt>
                <c:pt idx="11">
                  <c:v>2707.0481549654564</c:v>
                </c:pt>
                <c:pt idx="12">
                  <c:v>2656.261</c:v>
                </c:pt>
                <c:pt idx="13">
                  <c:v>2905.7870000000003</c:v>
                </c:pt>
                <c:pt idx="14">
                  <c:v>2997.2</c:v>
                </c:pt>
                <c:pt idx="15">
                  <c:v>3311.8</c:v>
                </c:pt>
                <c:pt idx="16">
                  <c:v>3819.643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00-46D7-9F96-61B0C8BFD62E}"/>
            </c:ext>
          </c:extLst>
        </c:ser>
        <c:ser>
          <c:idx val="1"/>
          <c:order val="1"/>
          <c:tx>
            <c:v>Предсказанное    организацию отдыха и культурные</c:v>
          </c:tx>
          <c:spPr>
            <a:ln w="19050">
              <a:noFill/>
            </a:ln>
          </c:spPr>
          <c:xVal>
            <c:numRef>
              <c:f>Данные!$F$4:$F$20</c:f>
              <c:numCache>
                <c:formatCode>0.00%</c:formatCode>
                <c:ptCount val="17"/>
                <c:pt idx="0">
                  <c:v>8.2000000000000003E-2</c:v>
                </c:pt>
                <c:pt idx="1">
                  <c:v>7.8E-2</c:v>
                </c:pt>
                <c:pt idx="2">
                  <c:v>7.0999999999999994E-2</c:v>
                </c:pt>
                <c:pt idx="3">
                  <c:v>7.0999999999999994E-2</c:v>
                </c:pt>
                <c:pt idx="4">
                  <c:v>0.06</c:v>
                </c:pt>
                <c:pt idx="5">
                  <c:v>6.3E-2</c:v>
                </c:pt>
                <c:pt idx="6">
                  <c:v>8.4000000000000005E-2</c:v>
                </c:pt>
                <c:pt idx="7">
                  <c:v>7.2999999999999995E-2</c:v>
                </c:pt>
                <c:pt idx="8">
                  <c:v>6.5000000000000002E-2</c:v>
                </c:pt>
                <c:pt idx="9">
                  <c:v>5.5E-2</c:v>
                </c:pt>
                <c:pt idx="10">
                  <c:v>5.5E-2</c:v>
                </c:pt>
                <c:pt idx="11">
                  <c:v>5.1999999999999998E-2</c:v>
                </c:pt>
                <c:pt idx="12">
                  <c:v>5.6000000000000001E-2</c:v>
                </c:pt>
                <c:pt idx="13">
                  <c:v>5.5E-2</c:v>
                </c:pt>
                <c:pt idx="14">
                  <c:v>5.5E-2</c:v>
                </c:pt>
                <c:pt idx="15">
                  <c:v>4.9000000000000002E-2</c:v>
                </c:pt>
                <c:pt idx="16">
                  <c:v>4.9000000000000002E-2</c:v>
                </c:pt>
              </c:numCache>
            </c:numRef>
          </c:xVal>
          <c:yVal>
            <c:numRef>
              <c:f>мн_регрессия_6_пер!$B$30:$B$46</c:f>
              <c:numCache>
                <c:formatCode>General</c:formatCode>
                <c:ptCount val="17"/>
                <c:pt idx="0">
                  <c:v>449.64108551899199</c:v>
                </c:pt>
                <c:pt idx="1">
                  <c:v>536.0710718028771</c:v>
                </c:pt>
                <c:pt idx="2">
                  <c:v>637.82643174832924</c:v>
                </c:pt>
                <c:pt idx="3">
                  <c:v>912.26316713573851</c:v>
                </c:pt>
                <c:pt idx="4">
                  <c:v>1038.6540078092773</c:v>
                </c:pt>
                <c:pt idx="5">
                  <c:v>1458.0860676383304</c:v>
                </c:pt>
                <c:pt idx="6">
                  <c:v>1594.8171387003672</c:v>
                </c:pt>
                <c:pt idx="7">
                  <c:v>1724.1898758791642</c:v>
                </c:pt>
                <c:pt idx="8">
                  <c:v>1979.309655913748</c:v>
                </c:pt>
                <c:pt idx="9">
                  <c:v>2304.5039438155577</c:v>
                </c:pt>
                <c:pt idx="10">
                  <c:v>2524.0743903172597</c:v>
                </c:pt>
                <c:pt idx="11">
                  <c:v>2653.2806739473604</c:v>
                </c:pt>
                <c:pt idx="12">
                  <c:v>2754.5837288288731</c:v>
                </c:pt>
                <c:pt idx="13">
                  <c:v>2794.5898420947533</c:v>
                </c:pt>
                <c:pt idx="14">
                  <c:v>3051.953649568045</c:v>
                </c:pt>
                <c:pt idx="15">
                  <c:v>3470.9269651671489</c:v>
                </c:pt>
                <c:pt idx="16">
                  <c:v>3655.3614751550863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00-46D7-9F96-61B0C8BF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26384"/>
        <c:axId val="1627740944"/>
      </c:scatterChart>
      <c:valAx>
        <c:axId val="162772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уровень безработицы в россии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627740944"/>
        <c:crosses val="autoZero"/>
        <c:crossBetween val="midCat"/>
      </c:valAx>
      <c:valAx>
        <c:axId val="162774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   организацию отдыха и культурные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27726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Уровень инфляции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   организацию отдыха и культурные</c:v>
          </c:tx>
          <c:spPr>
            <a:ln w="19050">
              <a:noFill/>
            </a:ln>
          </c:spPr>
          <c:xVal>
            <c:numRef>
              <c:f>Данные!$G$4:$G$20</c:f>
              <c:numCache>
                <c:formatCode>0.00%</c:formatCode>
                <c:ptCount val="17"/>
                <c:pt idx="0">
                  <c:v>0.11990000000000001</c:v>
                </c:pt>
                <c:pt idx="1">
                  <c:v>0.1174</c:v>
                </c:pt>
                <c:pt idx="2">
                  <c:v>0.1091</c:v>
                </c:pt>
                <c:pt idx="3">
                  <c:v>0.09</c:v>
                </c:pt>
                <c:pt idx="4">
                  <c:v>0.11869999999999999</c:v>
                </c:pt>
                <c:pt idx="5">
                  <c:v>0.1328</c:v>
                </c:pt>
                <c:pt idx="6">
                  <c:v>8.8000000000000009E-2</c:v>
                </c:pt>
                <c:pt idx="7">
                  <c:v>8.6999999999999994E-2</c:v>
                </c:pt>
                <c:pt idx="8">
                  <c:v>6.0999999999999999E-2</c:v>
                </c:pt>
                <c:pt idx="9">
                  <c:v>6.5799999999999997E-2</c:v>
                </c:pt>
                <c:pt idx="10">
                  <c:v>6.4500000000000002E-2</c:v>
                </c:pt>
                <c:pt idx="11">
                  <c:v>0.11359999999999999</c:v>
                </c:pt>
                <c:pt idx="12">
                  <c:v>0.12909999999999999</c:v>
                </c:pt>
                <c:pt idx="13">
                  <c:v>5.3800000000000001E-2</c:v>
                </c:pt>
                <c:pt idx="14">
                  <c:v>2.52E-2</c:v>
                </c:pt>
                <c:pt idx="15">
                  <c:v>4.2699999999999995E-2</c:v>
                </c:pt>
                <c:pt idx="16">
                  <c:v>3.0499999999999999E-2</c:v>
                </c:pt>
              </c:numCache>
            </c:numRef>
          </c:xVal>
          <c:yVal>
            <c:numRef>
              <c:f>Данные!$H$4:$H$20</c:f>
              <c:numCache>
                <c:formatCode>0.00</c:formatCode>
                <c:ptCount val="17"/>
                <c:pt idx="0">
                  <c:v>410.9</c:v>
                </c:pt>
                <c:pt idx="1">
                  <c:v>540.20000000000005</c:v>
                </c:pt>
                <c:pt idx="2">
                  <c:v>702.69999999999993</c:v>
                </c:pt>
                <c:pt idx="3">
                  <c:v>815.7</c:v>
                </c:pt>
                <c:pt idx="4">
                  <c:v>1073.8</c:v>
                </c:pt>
                <c:pt idx="5">
                  <c:v>1494.1</c:v>
                </c:pt>
                <c:pt idx="6">
                  <c:v>1615.2</c:v>
                </c:pt>
                <c:pt idx="7">
                  <c:v>1787.4</c:v>
                </c:pt>
                <c:pt idx="8">
                  <c:v>1934.9</c:v>
                </c:pt>
                <c:pt idx="9">
                  <c:v>2259.7134807892703</c:v>
                </c:pt>
                <c:pt idx="10">
                  <c:v>2507.7805352861901</c:v>
                </c:pt>
                <c:pt idx="11">
                  <c:v>2707.0481549654564</c:v>
                </c:pt>
                <c:pt idx="12">
                  <c:v>2656.261</c:v>
                </c:pt>
                <c:pt idx="13">
                  <c:v>2905.7870000000003</c:v>
                </c:pt>
                <c:pt idx="14">
                  <c:v>2997.2</c:v>
                </c:pt>
                <c:pt idx="15">
                  <c:v>3311.8</c:v>
                </c:pt>
                <c:pt idx="16">
                  <c:v>3819.643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5-4BFF-A602-5CB1D88592D3}"/>
            </c:ext>
          </c:extLst>
        </c:ser>
        <c:ser>
          <c:idx val="1"/>
          <c:order val="1"/>
          <c:tx>
            <c:v>Предсказанное    организацию отдыха и культурные</c:v>
          </c:tx>
          <c:spPr>
            <a:ln w="19050">
              <a:noFill/>
            </a:ln>
          </c:spPr>
          <c:xVal>
            <c:numRef>
              <c:f>Данные!$G$4:$G$20</c:f>
              <c:numCache>
                <c:formatCode>0.00%</c:formatCode>
                <c:ptCount val="17"/>
                <c:pt idx="0">
                  <c:v>0.11990000000000001</c:v>
                </c:pt>
                <c:pt idx="1">
                  <c:v>0.1174</c:v>
                </c:pt>
                <c:pt idx="2">
                  <c:v>0.1091</c:v>
                </c:pt>
                <c:pt idx="3">
                  <c:v>0.09</c:v>
                </c:pt>
                <c:pt idx="4">
                  <c:v>0.11869999999999999</c:v>
                </c:pt>
                <c:pt idx="5">
                  <c:v>0.1328</c:v>
                </c:pt>
                <c:pt idx="6">
                  <c:v>8.8000000000000009E-2</c:v>
                </c:pt>
                <c:pt idx="7">
                  <c:v>8.6999999999999994E-2</c:v>
                </c:pt>
                <c:pt idx="8">
                  <c:v>6.0999999999999999E-2</c:v>
                </c:pt>
                <c:pt idx="9">
                  <c:v>6.5799999999999997E-2</c:v>
                </c:pt>
                <c:pt idx="10">
                  <c:v>6.4500000000000002E-2</c:v>
                </c:pt>
                <c:pt idx="11">
                  <c:v>0.11359999999999999</c:v>
                </c:pt>
                <c:pt idx="12">
                  <c:v>0.12909999999999999</c:v>
                </c:pt>
                <c:pt idx="13">
                  <c:v>5.3800000000000001E-2</c:v>
                </c:pt>
                <c:pt idx="14">
                  <c:v>2.52E-2</c:v>
                </c:pt>
                <c:pt idx="15">
                  <c:v>4.2699999999999995E-2</c:v>
                </c:pt>
                <c:pt idx="16">
                  <c:v>3.0499999999999999E-2</c:v>
                </c:pt>
              </c:numCache>
            </c:numRef>
          </c:xVal>
          <c:yVal>
            <c:numRef>
              <c:f>мн_регрессия_6_пер!$B$30:$B$46</c:f>
              <c:numCache>
                <c:formatCode>General</c:formatCode>
                <c:ptCount val="17"/>
                <c:pt idx="0">
                  <c:v>449.64108551899199</c:v>
                </c:pt>
                <c:pt idx="1">
                  <c:v>536.0710718028771</c:v>
                </c:pt>
                <c:pt idx="2">
                  <c:v>637.82643174832924</c:v>
                </c:pt>
                <c:pt idx="3">
                  <c:v>912.26316713573851</c:v>
                </c:pt>
                <c:pt idx="4">
                  <c:v>1038.6540078092773</c:v>
                </c:pt>
                <c:pt idx="5">
                  <c:v>1458.0860676383304</c:v>
                </c:pt>
                <c:pt idx="6">
                  <c:v>1594.8171387003672</c:v>
                </c:pt>
                <c:pt idx="7">
                  <c:v>1724.1898758791642</c:v>
                </c:pt>
                <c:pt idx="8">
                  <c:v>1979.309655913748</c:v>
                </c:pt>
                <c:pt idx="9">
                  <c:v>2304.5039438155577</c:v>
                </c:pt>
                <c:pt idx="10">
                  <c:v>2524.0743903172597</c:v>
                </c:pt>
                <c:pt idx="11">
                  <c:v>2653.2806739473604</c:v>
                </c:pt>
                <c:pt idx="12">
                  <c:v>2754.5837288288731</c:v>
                </c:pt>
                <c:pt idx="13">
                  <c:v>2794.5898420947533</c:v>
                </c:pt>
                <c:pt idx="14">
                  <c:v>3051.953649568045</c:v>
                </c:pt>
                <c:pt idx="15">
                  <c:v>3470.9269651671489</c:v>
                </c:pt>
                <c:pt idx="16">
                  <c:v>3655.3614751550863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5-4BFF-A602-5CB1D885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38448"/>
        <c:axId val="1627748432"/>
      </c:scatterChart>
      <c:valAx>
        <c:axId val="162773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Уровень инфляции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627748432"/>
        <c:crosses val="autoZero"/>
        <c:crossBetween val="midCat"/>
      </c:valAx>
      <c:valAx>
        <c:axId val="162774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   организацию отдыха и культурные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27738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190500</xdr:colOff>
      <xdr:row>18</xdr:row>
      <xdr:rowOff>47625</xdr:rowOff>
    </xdr:from>
    <xdr:to>
      <xdr:col>39</xdr:col>
      <xdr:colOff>142874</xdr:colOff>
      <xdr:row>35</xdr:row>
      <xdr:rowOff>126066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D4247A-2377-47E5-910C-B766B4E67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216512</xdr:colOff>
      <xdr:row>36</xdr:row>
      <xdr:rowOff>73319</xdr:rowOff>
    </xdr:from>
    <xdr:to>
      <xdr:col>39</xdr:col>
      <xdr:colOff>190500</xdr:colOff>
      <xdr:row>52</xdr:row>
      <xdr:rowOff>36418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BEA2E4B-85F8-43A4-AB37-E7CFD757C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218114</xdr:colOff>
      <xdr:row>53</xdr:row>
      <xdr:rowOff>33296</xdr:rowOff>
    </xdr:from>
    <xdr:to>
      <xdr:col>39</xdr:col>
      <xdr:colOff>272142</xdr:colOff>
      <xdr:row>68</xdr:row>
      <xdr:rowOff>88446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4F6B8C-5D0D-4491-9E30-612A81C7C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197303</xdr:colOff>
      <xdr:row>18</xdr:row>
      <xdr:rowOff>71718</xdr:rowOff>
    </xdr:from>
    <xdr:to>
      <xdr:col>48</xdr:col>
      <xdr:colOff>504265</xdr:colOff>
      <xdr:row>35</xdr:row>
      <xdr:rowOff>92449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212ECAE-99A3-4F6C-8A5B-DA02AD3A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191700</xdr:colOff>
      <xdr:row>36</xdr:row>
      <xdr:rowOff>54910</xdr:rowOff>
    </xdr:from>
    <xdr:to>
      <xdr:col>48</xdr:col>
      <xdr:colOff>493059</xdr:colOff>
      <xdr:row>51</xdr:row>
      <xdr:rowOff>170890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7326D17-A887-432B-95B5-3CC84377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175293</xdr:colOff>
      <xdr:row>53</xdr:row>
      <xdr:rowOff>66915</xdr:rowOff>
    </xdr:from>
    <xdr:to>
      <xdr:col>48</xdr:col>
      <xdr:colOff>517072</xdr:colOff>
      <xdr:row>69</xdr:row>
      <xdr:rowOff>61232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7154EBE-C85E-4793-BD98-23C25E9B2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85" zoomScaleNormal="85" workbookViewId="0">
      <selection activeCell="H3" sqref="H3"/>
    </sheetView>
  </sheetViews>
  <sheetFormatPr defaultRowHeight="15" x14ac:dyDescent="0.25"/>
  <cols>
    <col min="2" max="2" width="24.28515625" customWidth="1"/>
    <col min="3" max="3" width="21" customWidth="1"/>
    <col min="4" max="4" width="23.28515625" customWidth="1"/>
    <col min="5" max="5" width="18.85546875" customWidth="1"/>
    <col min="6" max="6" width="12.7109375" customWidth="1"/>
    <col min="7" max="7" width="10.7109375" customWidth="1"/>
    <col min="8" max="8" width="12.7109375" customWidth="1"/>
    <col min="9" max="9" width="21" customWidth="1"/>
  </cols>
  <sheetData>
    <row r="1" spans="1:8" x14ac:dyDescent="0.25">
      <c r="A1" t="s">
        <v>34</v>
      </c>
      <c r="C1" s="19" t="s">
        <v>35</v>
      </c>
    </row>
    <row r="3" spans="1:8" ht="87.75" customHeight="1" x14ac:dyDescent="0.25">
      <c r="A3" s="16"/>
      <c r="B3" s="2" t="s">
        <v>3</v>
      </c>
      <c r="C3" s="2" t="s">
        <v>0</v>
      </c>
      <c r="D3" s="3" t="s">
        <v>4</v>
      </c>
      <c r="E3" s="2" t="s">
        <v>5</v>
      </c>
      <c r="F3" s="2" t="s">
        <v>41</v>
      </c>
      <c r="G3" s="2" t="s">
        <v>2</v>
      </c>
      <c r="H3" s="17" t="s">
        <v>66</v>
      </c>
    </row>
    <row r="4" spans="1:8" x14ac:dyDescent="0.25">
      <c r="A4" s="1">
        <v>2003</v>
      </c>
      <c r="B4" s="7">
        <v>1338.6560184181537</v>
      </c>
      <c r="C4" s="8">
        <v>9.8667870000000004</v>
      </c>
      <c r="D4" s="9">
        <v>9254.5372152684777</v>
      </c>
      <c r="E4" s="4">
        <v>13208.233779341961</v>
      </c>
      <c r="F4" s="10">
        <v>8.2000000000000003E-2</v>
      </c>
      <c r="G4" s="11">
        <v>0.11990000000000001</v>
      </c>
      <c r="H4" s="18">
        <v>410.9</v>
      </c>
    </row>
    <row r="5" spans="1:8" x14ac:dyDescent="0.25">
      <c r="A5" s="1">
        <v>2004</v>
      </c>
      <c r="B5" s="7">
        <v>1473.3427545913705</v>
      </c>
      <c r="C5" s="8">
        <v>11.556843000000001</v>
      </c>
      <c r="D5" s="9">
        <v>10226.766177773246</v>
      </c>
      <c r="E5" s="4">
        <v>17027.190860304043</v>
      </c>
      <c r="F5" s="10">
        <v>7.8E-2</v>
      </c>
      <c r="G5" s="11">
        <v>0.1174</v>
      </c>
      <c r="H5" s="18">
        <v>540.20000000000005</v>
      </c>
    </row>
    <row r="6" spans="1:8" x14ac:dyDescent="0.25">
      <c r="A6" s="1">
        <v>2005</v>
      </c>
      <c r="B6" s="7">
        <v>1696.7292107783753</v>
      </c>
      <c r="C6" s="8">
        <v>12.736131</v>
      </c>
      <c r="D6" s="9">
        <v>11822.346934795429</v>
      </c>
      <c r="E6" s="4">
        <v>21609.765489326972</v>
      </c>
      <c r="F6" s="10">
        <v>7.0999999999999994E-2</v>
      </c>
      <c r="G6" s="11">
        <v>0.1091</v>
      </c>
      <c r="H6" s="18">
        <v>702.69999999999993</v>
      </c>
    </row>
    <row r="7" spans="1:8" x14ac:dyDescent="0.25">
      <c r="A7" s="1">
        <v>2006</v>
      </c>
      <c r="B7" s="7">
        <v>2133.1896529862051</v>
      </c>
      <c r="C7" s="8">
        <v>12.618288</v>
      </c>
      <c r="D7" s="9">
        <v>14912.233947061364</v>
      </c>
      <c r="E7" s="4">
        <v>26917.201375099718</v>
      </c>
      <c r="F7" s="10">
        <v>7.0999999999999994E-2</v>
      </c>
      <c r="G7" s="11">
        <v>0.09</v>
      </c>
      <c r="H7" s="18">
        <v>815.7</v>
      </c>
    </row>
    <row r="8" spans="1:8" x14ac:dyDescent="0.25">
      <c r="A8" s="1">
        <v>2007</v>
      </c>
      <c r="B8" s="7">
        <v>2377.4540432362878</v>
      </c>
      <c r="C8" s="8">
        <v>13.984503</v>
      </c>
      <c r="D8" s="9">
        <v>16648.241625550523</v>
      </c>
      <c r="E8" s="4">
        <v>33247.513228822107</v>
      </c>
      <c r="F8" s="10">
        <v>0.06</v>
      </c>
      <c r="G8" s="11">
        <v>0.11869999999999999</v>
      </c>
      <c r="H8" s="18">
        <v>1073.8</v>
      </c>
    </row>
    <row r="9" spans="1:8" x14ac:dyDescent="0.25">
      <c r="A9" s="1">
        <v>2008</v>
      </c>
      <c r="B9" s="7">
        <v>2878.2013090121636</v>
      </c>
      <c r="C9" s="8">
        <v>14.341196</v>
      </c>
      <c r="D9" s="9">
        <v>20163.609373072624</v>
      </c>
      <c r="E9" s="4">
        <v>41276.849187030297</v>
      </c>
      <c r="F9" s="10">
        <v>6.3E-2</v>
      </c>
      <c r="G9" s="11">
        <v>0.1328</v>
      </c>
      <c r="H9" s="18">
        <v>1494.1</v>
      </c>
    </row>
    <row r="10" spans="1:8" x14ac:dyDescent="0.25">
      <c r="A10" s="1">
        <v>2009</v>
      </c>
      <c r="B10" s="7">
        <v>2768.5995197373345</v>
      </c>
      <c r="C10" s="8">
        <v>14.016913000000001</v>
      </c>
      <c r="D10" s="9">
        <v>19389.941188835379</v>
      </c>
      <c r="E10" s="4">
        <v>38807.218574756174</v>
      </c>
      <c r="F10" s="10">
        <v>8.4000000000000005E-2</v>
      </c>
      <c r="G10" s="11">
        <v>8.8000000000000009E-2</v>
      </c>
      <c r="H10" s="18">
        <v>1615.2</v>
      </c>
    </row>
    <row r="11" spans="1:8" x14ac:dyDescent="0.25">
      <c r="A11" s="1">
        <v>2010</v>
      </c>
      <c r="B11" s="7">
        <v>2927.0037017555373</v>
      </c>
      <c r="C11" s="8">
        <v>15.821142</v>
      </c>
      <c r="D11" s="9">
        <v>20490.126723856876</v>
      </c>
      <c r="E11" s="4">
        <v>46308.541189918149</v>
      </c>
      <c r="F11" s="10">
        <v>7.2999999999999995E-2</v>
      </c>
      <c r="G11" s="11">
        <v>8.6999999999999994E-2</v>
      </c>
      <c r="H11" s="18">
        <v>1787.4</v>
      </c>
    </row>
    <row r="12" spans="1:8" x14ac:dyDescent="0.25">
      <c r="A12" s="1">
        <v>2011</v>
      </c>
      <c r="B12" s="7">
        <v>3259.3192407023544</v>
      </c>
      <c r="C12" s="8">
        <v>18.443729000000001</v>
      </c>
      <c r="D12" s="9">
        <v>22798.674730733765</v>
      </c>
      <c r="E12" s="4">
        <v>55967.226762397499</v>
      </c>
      <c r="F12" s="10">
        <v>6.5000000000000002E-2</v>
      </c>
      <c r="G12" s="11">
        <v>6.0999999999999999E-2</v>
      </c>
      <c r="H12" s="18">
        <v>1934.9</v>
      </c>
    </row>
    <row r="13" spans="1:8" x14ac:dyDescent="0.25">
      <c r="A13" s="1">
        <v>2012</v>
      </c>
      <c r="B13" s="7">
        <v>3480.3017488524788</v>
      </c>
      <c r="C13" s="8">
        <v>19.568259999999999</v>
      </c>
      <c r="D13" s="9">
        <v>24303.491079220195</v>
      </c>
      <c r="E13" s="5">
        <v>68103.449627682989</v>
      </c>
      <c r="F13" s="10">
        <v>5.5E-2</v>
      </c>
      <c r="G13" s="11">
        <v>6.5799999999999997E-2</v>
      </c>
      <c r="H13" s="18">
        <v>2259.7134807892703</v>
      </c>
    </row>
    <row r="14" spans="1:8" x14ac:dyDescent="0.25">
      <c r="A14" s="1">
        <v>2013</v>
      </c>
      <c r="B14" s="7">
        <v>3741.7834383083577</v>
      </c>
      <c r="C14" s="8">
        <v>19.505592</v>
      </c>
      <c r="D14" s="9">
        <v>26073.874923716143</v>
      </c>
      <c r="E14" s="5">
        <v>72985.701130099638</v>
      </c>
      <c r="F14" s="10">
        <v>5.5E-2</v>
      </c>
      <c r="G14" s="11">
        <v>6.4500000000000002E-2</v>
      </c>
      <c r="H14" s="18">
        <v>2507.7805352861901</v>
      </c>
    </row>
    <row r="15" spans="1:8" x14ac:dyDescent="0.25">
      <c r="A15" s="1">
        <v>2014</v>
      </c>
      <c r="B15" s="7">
        <v>3763.5368609032621</v>
      </c>
      <c r="C15" s="8">
        <v>20.998875000000002</v>
      </c>
      <c r="D15" s="9">
        <v>25761.661092511549</v>
      </c>
      <c r="E15" s="5">
        <v>79030.040075432247</v>
      </c>
      <c r="F15" s="10">
        <v>5.1999999999999998E-2</v>
      </c>
      <c r="G15" s="11">
        <v>0.11359999999999999</v>
      </c>
      <c r="H15" s="18">
        <v>2707.0481549654564</v>
      </c>
    </row>
    <row r="16" spans="1:8" x14ac:dyDescent="0.25">
      <c r="A16" s="1">
        <v>2015</v>
      </c>
      <c r="B16" s="7">
        <v>3526.2342551545171</v>
      </c>
      <c r="C16" s="8">
        <v>23.562632000000001</v>
      </c>
      <c r="D16" s="9">
        <v>24085.31261860736</v>
      </c>
      <c r="E16" s="5">
        <v>83087.360055402271</v>
      </c>
      <c r="F16" s="10">
        <v>5.6000000000000001E-2</v>
      </c>
      <c r="G16" s="11">
        <v>0.12909999999999999</v>
      </c>
      <c r="H16" s="18">
        <v>2656.261</v>
      </c>
    </row>
    <row r="17" spans="1:8" x14ac:dyDescent="0.25">
      <c r="A17" s="1">
        <v>2016</v>
      </c>
      <c r="B17" s="7">
        <v>3538.9753292540527</v>
      </c>
      <c r="C17" s="8">
        <v>24.192336999999998</v>
      </c>
      <c r="D17" s="9">
        <v>24128.081841101877</v>
      </c>
      <c r="E17" s="5">
        <v>85616.08381473858</v>
      </c>
      <c r="F17" s="10">
        <v>5.5E-2</v>
      </c>
      <c r="G17" s="11">
        <v>5.3800000000000001E-2</v>
      </c>
      <c r="H17" s="18">
        <v>2905.7870000000003</v>
      </c>
    </row>
    <row r="18" spans="1:8" x14ac:dyDescent="0.25">
      <c r="A18" s="1">
        <v>2017</v>
      </c>
      <c r="B18" s="7">
        <v>3807.0993663992158</v>
      </c>
      <c r="C18" s="8">
        <v>24.124181</v>
      </c>
      <c r="D18" s="9">
        <v>25926.430748519193</v>
      </c>
      <c r="E18" s="5">
        <v>91843.154241352444</v>
      </c>
      <c r="F18" s="10">
        <v>5.5E-2</v>
      </c>
      <c r="G18" s="11">
        <v>2.52E-2</v>
      </c>
      <c r="H18" s="18">
        <v>2997.2</v>
      </c>
    </row>
    <row r="19" spans="1:8" x14ac:dyDescent="0.25">
      <c r="A19" s="1">
        <v>2018</v>
      </c>
      <c r="B19" s="7">
        <v>4211.3629409686273</v>
      </c>
      <c r="C19" s="8">
        <v>24.662241999999999</v>
      </c>
      <c r="D19" s="9">
        <v>28681.784514477607</v>
      </c>
      <c r="E19" s="6">
        <v>103861.65108924644</v>
      </c>
      <c r="F19" s="10">
        <v>4.9000000000000002E-2</v>
      </c>
      <c r="G19" s="11">
        <v>4.2699999999999995E-2</v>
      </c>
      <c r="H19" s="18">
        <v>3311.8</v>
      </c>
    </row>
    <row r="20" spans="1:8" x14ac:dyDescent="0.25">
      <c r="A20" s="1">
        <v>2019</v>
      </c>
      <c r="B20" s="7">
        <v>4285.63999483305</v>
      </c>
      <c r="C20" s="8">
        <v>25.500533999999998</v>
      </c>
      <c r="D20" s="9">
        <v>29200.763595519988</v>
      </c>
      <c r="E20" s="6">
        <v>109241.53640707929</v>
      </c>
      <c r="F20" s="10">
        <v>4.9000000000000002E-2</v>
      </c>
      <c r="G20" s="11">
        <v>3.0499999999999999E-2</v>
      </c>
      <c r="H20" s="18">
        <v>3819.643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F2A4-350E-422C-96E9-73686E262FE9}">
  <dimension ref="A1:I30"/>
  <sheetViews>
    <sheetView workbookViewId="0">
      <selection activeCell="A16" sqref="A16"/>
    </sheetView>
  </sheetViews>
  <sheetFormatPr defaultRowHeight="15" x14ac:dyDescent="0.25"/>
  <cols>
    <col min="1" max="1" width="97.5703125" bestFit="1" customWidth="1"/>
    <col min="2" max="2" width="27.42578125" customWidth="1"/>
    <col min="3" max="3" width="25.85546875" customWidth="1"/>
    <col min="4" max="4" width="26.85546875" customWidth="1"/>
    <col min="5" max="5" width="21.28515625" customWidth="1"/>
    <col min="6" max="6" width="14.140625" customWidth="1"/>
    <col min="7" max="7" width="13.42578125" customWidth="1"/>
    <col min="8" max="8" width="9.42578125" customWidth="1"/>
  </cols>
  <sheetData>
    <row r="1" spans="1:9" ht="78" customHeight="1" x14ac:dyDescent="0.25">
      <c r="A1" s="20"/>
      <c r="B1" s="20" t="s">
        <v>3</v>
      </c>
      <c r="C1" s="20" t="s">
        <v>0</v>
      </c>
      <c r="D1" s="20" t="s">
        <v>4</v>
      </c>
      <c r="E1" s="20" t="s">
        <v>5</v>
      </c>
      <c r="F1" s="20" t="s">
        <v>41</v>
      </c>
      <c r="G1" s="20" t="s">
        <v>2</v>
      </c>
      <c r="H1" s="20" t="s">
        <v>36</v>
      </c>
      <c r="I1" s="25"/>
    </row>
    <row r="2" spans="1:9" x14ac:dyDescent="0.25">
      <c r="A2" s="12" t="s">
        <v>3</v>
      </c>
      <c r="B2" s="21">
        <v>1</v>
      </c>
      <c r="C2" s="21"/>
      <c r="D2" s="21"/>
      <c r="E2" s="21"/>
      <c r="F2" s="21"/>
      <c r="G2" s="21"/>
      <c r="H2" s="21"/>
    </row>
    <row r="3" spans="1:9" x14ac:dyDescent="0.25">
      <c r="A3" s="12" t="s">
        <v>0</v>
      </c>
      <c r="B3" s="21">
        <v>0.930772429454093</v>
      </c>
      <c r="C3" s="21">
        <v>1</v>
      </c>
      <c r="D3" s="21"/>
      <c r="E3" s="21"/>
      <c r="F3" s="21"/>
      <c r="G3" s="21"/>
      <c r="H3" s="21"/>
    </row>
    <row r="4" spans="1:9" x14ac:dyDescent="0.25">
      <c r="A4" s="12" t="s">
        <v>4</v>
      </c>
      <c r="B4" s="26">
        <v>0.99928039791201007</v>
      </c>
      <c r="C4" s="21">
        <v>0.91876867272527951</v>
      </c>
      <c r="D4" s="21">
        <v>1</v>
      </c>
      <c r="E4" s="21"/>
      <c r="F4" s="21"/>
      <c r="G4" s="21"/>
      <c r="H4" s="21"/>
    </row>
    <row r="5" spans="1:9" x14ac:dyDescent="0.25">
      <c r="A5" s="12" t="s">
        <v>5</v>
      </c>
      <c r="B5" s="21">
        <v>0.96030245808695036</v>
      </c>
      <c r="C5" s="26">
        <v>0.98701298828147321</v>
      </c>
      <c r="D5" s="21">
        <v>0.94976471122827066</v>
      </c>
      <c r="E5" s="21">
        <v>1</v>
      </c>
      <c r="F5" s="21"/>
      <c r="G5" s="21"/>
      <c r="H5" s="21"/>
    </row>
    <row r="6" spans="1:9" x14ac:dyDescent="0.25">
      <c r="A6" s="12" t="s">
        <v>1</v>
      </c>
      <c r="B6" s="21">
        <v>-0.84167762471347007</v>
      </c>
      <c r="C6" s="21">
        <v>-0.86229552309238389</v>
      </c>
      <c r="D6" s="21">
        <v>-0.83471745271369169</v>
      </c>
      <c r="E6" s="21">
        <v>-0.8667462311077142</v>
      </c>
      <c r="F6" s="21">
        <v>1</v>
      </c>
      <c r="G6" s="21"/>
      <c r="H6" s="21"/>
    </row>
    <row r="7" spans="1:9" x14ac:dyDescent="0.25">
      <c r="A7" s="12" t="s">
        <v>2</v>
      </c>
      <c r="B7" s="21">
        <v>-0.65761486645975575</v>
      </c>
      <c r="C7" s="21">
        <v>-0.6693431258766126</v>
      </c>
      <c r="D7" s="21">
        <v>-0.65370360738934563</v>
      </c>
      <c r="E7" s="21">
        <v>-0.68798178604124249</v>
      </c>
      <c r="F7" s="21">
        <v>0.48196696474376466</v>
      </c>
      <c r="G7" s="21">
        <v>1</v>
      </c>
      <c r="H7" s="21"/>
    </row>
    <row r="8" spans="1:9" ht="15.75" thickBot="1" x14ac:dyDescent="0.3">
      <c r="A8" s="13" t="s">
        <v>36</v>
      </c>
      <c r="B8" s="22">
        <v>0.97145487259218455</v>
      </c>
      <c r="C8" s="22">
        <v>0.97301741578456968</v>
      </c>
      <c r="D8" s="22">
        <v>0.9630888758952012</v>
      </c>
      <c r="E8" s="22">
        <v>0.99255572015874316</v>
      </c>
      <c r="F8" s="22">
        <v>-0.83038875266272338</v>
      </c>
      <c r="G8" s="22">
        <v>-0.69448470783232563</v>
      </c>
      <c r="H8" s="22">
        <v>1</v>
      </c>
    </row>
    <row r="11" spans="1:9" ht="15.75" customHeight="1" x14ac:dyDescent="0.25">
      <c r="A11" s="27" t="s">
        <v>38</v>
      </c>
    </row>
    <row r="12" spans="1:9" x14ac:dyDescent="0.25">
      <c r="A12" s="28" t="s">
        <v>3</v>
      </c>
    </row>
    <row r="13" spans="1:9" x14ac:dyDescent="0.25">
      <c r="A13" s="28" t="s">
        <v>0</v>
      </c>
    </row>
    <row r="14" spans="1:9" x14ac:dyDescent="0.25">
      <c r="A14" s="28" t="s">
        <v>4</v>
      </c>
    </row>
    <row r="15" spans="1:9" x14ac:dyDescent="0.25">
      <c r="A15" s="28" t="s">
        <v>5</v>
      </c>
    </row>
    <row r="16" spans="1:9" x14ac:dyDescent="0.25">
      <c r="A16" s="29" t="s">
        <v>83</v>
      </c>
    </row>
    <row r="19" spans="1:1" x14ac:dyDescent="0.25">
      <c r="A19" s="27" t="s">
        <v>38</v>
      </c>
    </row>
    <row r="20" spans="1:1" x14ac:dyDescent="0.25">
      <c r="A20" s="28" t="s">
        <v>3</v>
      </c>
    </row>
    <row r="21" spans="1:1" x14ac:dyDescent="0.25">
      <c r="A21" s="28" t="s">
        <v>0</v>
      </c>
    </row>
    <row r="22" spans="1:1" x14ac:dyDescent="0.25">
      <c r="A22" s="28" t="s">
        <v>4</v>
      </c>
    </row>
    <row r="23" spans="1:1" x14ac:dyDescent="0.25">
      <c r="A23" s="28" t="s">
        <v>5</v>
      </c>
    </row>
    <row r="24" spans="1:1" x14ac:dyDescent="0.25">
      <c r="A24" s="30" t="s">
        <v>39</v>
      </c>
    </row>
    <row r="27" spans="1:1" x14ac:dyDescent="0.25">
      <c r="A27" s="27" t="s">
        <v>38</v>
      </c>
    </row>
    <row r="28" spans="1:1" x14ac:dyDescent="0.25">
      <c r="A28" s="28" t="s">
        <v>41</v>
      </c>
    </row>
    <row r="29" spans="1:1" x14ac:dyDescent="0.25">
      <c r="A29" s="28" t="s">
        <v>2</v>
      </c>
    </row>
    <row r="30" spans="1:1" x14ac:dyDescent="0.25">
      <c r="A30" s="30" t="s">
        <v>40</v>
      </c>
    </row>
  </sheetData>
  <conditionalFormatting sqref="B2:H8">
    <cfRule type="cellIs" dxfId="63" priority="1" operator="between">
      <formula>-0.68999</formula>
      <formula>-0.499</formula>
    </cfRule>
    <cfRule type="cellIs" dxfId="62" priority="2" operator="between">
      <formula>0.49</formula>
      <formula>0.689999</formula>
    </cfRule>
    <cfRule type="cellIs" dxfId="61" priority="3" operator="between">
      <formula>0.69</formula>
      <formula>0.9999</formula>
    </cfRule>
    <cfRule type="cellIs" dxfId="60" priority="4" operator="between">
      <formula>-1</formula>
      <formula>-0.69</formula>
    </cfRule>
    <cfRule type="cellIs" dxfId="59" priority="5" operator="between">
      <formula>0.69</formula>
      <formula>0.9999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9220-1571-4B10-864B-D04D87463C87}">
  <sheetPr>
    <tabColor rgb="FFFF0000"/>
  </sheetPr>
  <dimension ref="A1:J62"/>
  <sheetViews>
    <sheetView zoomScale="85" zoomScaleNormal="85" workbookViewId="0">
      <selection activeCell="E67" sqref="E67"/>
    </sheetView>
  </sheetViews>
  <sheetFormatPr defaultRowHeight="15" x14ac:dyDescent="0.25"/>
  <cols>
    <col min="1" max="1" width="97.5703125" bestFit="1" customWidth="1"/>
    <col min="2" max="2" width="34.2851562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10" x14ac:dyDescent="0.25">
      <c r="A1" t="s">
        <v>6</v>
      </c>
    </row>
    <row r="2" spans="1:10" ht="15.75" thickBot="1" x14ac:dyDescent="0.3">
      <c r="F2" t="s">
        <v>58</v>
      </c>
    </row>
    <row r="3" spans="1:10" x14ac:dyDescent="0.25">
      <c r="A3" s="15" t="s">
        <v>7</v>
      </c>
      <c r="B3" s="15"/>
      <c r="E3" t="s">
        <v>59</v>
      </c>
      <c r="F3" s="42">
        <v>0.993789480511725</v>
      </c>
    </row>
    <row r="4" spans="1:10" x14ac:dyDescent="0.25">
      <c r="A4" s="12" t="s">
        <v>8</v>
      </c>
      <c r="B4" s="12">
        <v>0.99469260923684855</v>
      </c>
      <c r="E4" t="s">
        <v>60</v>
      </c>
      <c r="F4" s="81">
        <f>1-F3</f>
        <v>6.2105194882750014E-3</v>
      </c>
      <c r="G4" t="s">
        <v>63</v>
      </c>
    </row>
    <row r="5" spans="1:10" x14ac:dyDescent="0.25">
      <c r="A5" s="12" t="s">
        <v>9</v>
      </c>
      <c r="B5" s="12">
        <v>0.98941338687040992</v>
      </c>
      <c r="C5" s="43">
        <f>мн_регрессия_3_пер!B5-мн_регрессия_2_пер!B5</f>
        <v>4.2176541946543633E-3</v>
      </c>
      <c r="E5" t="s">
        <v>61</v>
      </c>
      <c r="F5" s="42">
        <f>B5</f>
        <v>0.98941338687040992</v>
      </c>
      <c r="G5" t="s">
        <v>64</v>
      </c>
    </row>
    <row r="6" spans="1:10" x14ac:dyDescent="0.25">
      <c r="A6" s="12" t="s">
        <v>10</v>
      </c>
      <c r="B6" s="12">
        <v>0.98790101356618276</v>
      </c>
      <c r="E6" t="s">
        <v>62</v>
      </c>
      <c r="F6" s="81">
        <f>F3-F5</f>
        <v>4.3760936413150819E-3</v>
      </c>
      <c r="G6" t="s">
        <v>65</v>
      </c>
    </row>
    <row r="7" spans="1:10" x14ac:dyDescent="0.25">
      <c r="A7" s="12" t="s">
        <v>11</v>
      </c>
      <c r="B7" s="12">
        <v>113.85759674553503</v>
      </c>
    </row>
    <row r="8" spans="1:10" ht="15.75" thickBot="1" x14ac:dyDescent="0.3">
      <c r="A8" s="13" t="s">
        <v>12</v>
      </c>
      <c r="B8" s="13">
        <v>17</v>
      </c>
    </row>
    <row r="10" spans="1:10" ht="15.75" thickBot="1" x14ac:dyDescent="0.3">
      <c r="A10" t="s">
        <v>13</v>
      </c>
    </row>
    <row r="11" spans="1:10" x14ac:dyDescent="0.25">
      <c r="A11" s="14"/>
      <c r="B11" s="14" t="s">
        <v>18</v>
      </c>
      <c r="C11" s="14" t="s">
        <v>19</v>
      </c>
      <c r="D11" s="14" t="s">
        <v>20</v>
      </c>
      <c r="E11" s="14" t="s">
        <v>21</v>
      </c>
      <c r="F11" s="14" t="s">
        <v>22</v>
      </c>
      <c r="G11" s="32" t="s">
        <v>42</v>
      </c>
      <c r="H11" s="33" t="s">
        <v>43</v>
      </c>
    </row>
    <row r="12" spans="1:10" x14ac:dyDescent="0.25">
      <c r="A12" s="12" t="s">
        <v>14</v>
      </c>
      <c r="B12" s="12">
        <v>2</v>
      </c>
      <c r="C12" s="12">
        <v>16961833.678821556</v>
      </c>
      <c r="D12" s="12">
        <v>8480916.8394107781</v>
      </c>
      <c r="E12" s="12">
        <v>654.21241178018386</v>
      </c>
      <c r="F12" s="12">
        <v>1.4903878434859856E-14</v>
      </c>
      <c r="G12">
        <f>_xlfn.F.INV.RT(0.05,B12,B13)</f>
        <v>3.7388918324407361</v>
      </c>
      <c r="H12" t="str">
        <f>CONCATENATE(ROUND(E12,2)," &gt; ",ROUND(G12,2))</f>
        <v>654,21 &gt; 3,74</v>
      </c>
      <c r="I12" t="s">
        <v>44</v>
      </c>
    </row>
    <row r="13" spans="1:10" x14ac:dyDescent="0.25">
      <c r="A13" s="12" t="s">
        <v>15</v>
      </c>
      <c r="B13" s="12">
        <v>14</v>
      </c>
      <c r="C13" s="12">
        <v>181489.73271336415</v>
      </c>
      <c r="D13" s="12">
        <v>12963.552336668869</v>
      </c>
      <c r="E13" s="12"/>
      <c r="F13" s="12"/>
      <c r="I13" t="s">
        <v>45</v>
      </c>
    </row>
    <row r="14" spans="1:10" ht="15.75" thickBot="1" x14ac:dyDescent="0.3">
      <c r="A14" s="13" t="s">
        <v>16</v>
      </c>
      <c r="B14" s="13">
        <v>16</v>
      </c>
      <c r="C14" s="13">
        <v>17143323.41153492</v>
      </c>
      <c r="D14" s="13"/>
      <c r="E14" s="13"/>
      <c r="F14" s="13"/>
    </row>
    <row r="15" spans="1:10" ht="15.75" thickBot="1" x14ac:dyDescent="0.3"/>
    <row r="16" spans="1:10" x14ac:dyDescent="0.25">
      <c r="A16" s="14"/>
      <c r="B16" s="14" t="s">
        <v>23</v>
      </c>
      <c r="C16" s="14" t="s">
        <v>11</v>
      </c>
      <c r="D16" s="14" t="s">
        <v>24</v>
      </c>
      <c r="E16" s="14" t="s">
        <v>25</v>
      </c>
      <c r="F16" s="14" t="s">
        <v>26</v>
      </c>
      <c r="G16" s="14" t="s">
        <v>27</v>
      </c>
      <c r="H16" s="14" t="s">
        <v>28</v>
      </c>
      <c r="I16" s="14" t="s">
        <v>29</v>
      </c>
      <c r="J16" s="32" t="s">
        <v>47</v>
      </c>
    </row>
    <row r="17" spans="1:10" x14ac:dyDescent="0.25">
      <c r="A17" s="12" t="s">
        <v>17</v>
      </c>
      <c r="B17" s="21">
        <v>-283.02702688756654</v>
      </c>
      <c r="C17" s="21">
        <v>152.34879470401361</v>
      </c>
      <c r="D17" s="21">
        <v>-1.8577569152249436</v>
      </c>
      <c r="E17" s="21">
        <v>8.4359900108354813E-2</v>
      </c>
      <c r="F17" s="21">
        <v>-609.7826936890574</v>
      </c>
      <c r="G17" s="21">
        <v>43.728639913924383</v>
      </c>
      <c r="H17" s="21">
        <v>-609.7826936890574</v>
      </c>
      <c r="I17" s="21">
        <v>43.728639913924383</v>
      </c>
      <c r="J17" s="44"/>
    </row>
    <row r="18" spans="1:10" x14ac:dyDescent="0.25">
      <c r="A18" s="38" t="s">
        <v>4</v>
      </c>
      <c r="B18" s="21">
        <v>3.43580607713702E-2</v>
      </c>
      <c r="C18" s="21">
        <v>1.449860062737077E-2</v>
      </c>
      <c r="D18" s="45">
        <v>2.3697501334375923</v>
      </c>
      <c r="E18" s="45">
        <v>3.2707471757209186E-2</v>
      </c>
      <c r="F18" s="45">
        <v>3.2616551523486879E-3</v>
      </c>
      <c r="G18" s="45">
        <v>6.5454466390391791E-2</v>
      </c>
      <c r="H18" s="21">
        <v>3.2616551523486879E-3</v>
      </c>
      <c r="I18" s="21">
        <v>6.5454466390391791E-2</v>
      </c>
      <c r="J18" s="44">
        <f>ABS(D18)</f>
        <v>2.3697501334375923</v>
      </c>
    </row>
    <row r="19" spans="1:10" ht="15.75" thickBot="1" x14ac:dyDescent="0.3">
      <c r="A19" s="13" t="s">
        <v>5</v>
      </c>
      <c r="B19" s="22">
        <v>2.65077950208263E-2</v>
      </c>
      <c r="C19" s="22">
        <v>2.9304667917011118E-3</v>
      </c>
      <c r="D19" s="23">
        <v>9.0455879233624437</v>
      </c>
      <c r="E19" s="23">
        <v>3.1878835075960306E-7</v>
      </c>
      <c r="F19" s="23">
        <v>2.0222568856600523E-2</v>
      </c>
      <c r="G19" s="23">
        <v>3.2793021185052007E-2</v>
      </c>
      <c r="H19" s="22">
        <v>2.0222568856600523E-2</v>
      </c>
      <c r="I19" s="22">
        <v>3.2793021185052007E-2</v>
      </c>
      <c r="J19" s="44">
        <f t="shared" ref="J19" si="0">ABS(D19)</f>
        <v>9.0455879233624437</v>
      </c>
    </row>
    <row r="20" spans="1:10" x14ac:dyDescent="0.25">
      <c r="C20" t="s">
        <v>46</v>
      </c>
      <c r="D20" s="44">
        <f>_xlfn.T.INV.2T(0.05,$B$13)</f>
        <v>2.1447866879178044</v>
      </c>
    </row>
    <row r="21" spans="1:10" ht="15.75" x14ac:dyDescent="0.25">
      <c r="A21" s="83" t="s">
        <v>68</v>
      </c>
      <c r="D21" s="44"/>
    </row>
    <row r="22" spans="1:10" ht="18.75" x14ac:dyDescent="0.3">
      <c r="A22" s="82" t="s">
        <v>67</v>
      </c>
    </row>
    <row r="23" spans="1:10" x14ac:dyDescent="0.25">
      <c r="B23" s="44"/>
    </row>
    <row r="24" spans="1:10" x14ac:dyDescent="0.25">
      <c r="A24" t="s">
        <v>30</v>
      </c>
    </row>
    <row r="25" spans="1:10" ht="15.75" thickBot="1" x14ac:dyDescent="0.3"/>
    <row r="26" spans="1:10" x14ac:dyDescent="0.25">
      <c r="A26" s="14" t="s">
        <v>31</v>
      </c>
      <c r="B26" s="14" t="s">
        <v>37</v>
      </c>
      <c r="C26" s="14" t="s">
        <v>32</v>
      </c>
      <c r="D26" s="32" t="s">
        <v>55</v>
      </c>
    </row>
    <row r="27" spans="1:10" x14ac:dyDescent="0.25">
      <c r="A27" s="12">
        <v>1</v>
      </c>
      <c r="B27" s="12">
        <v>385.06207877548547</v>
      </c>
      <c r="C27" s="12">
        <v>25.837921224514503</v>
      </c>
      <c r="D27" s="44">
        <f>ABS(C27)/Данные!H4</f>
        <v>6.2881287964260166E-2</v>
      </c>
    </row>
    <row r="28" spans="1:10" x14ac:dyDescent="0.25">
      <c r="A28" s="12">
        <v>2</v>
      </c>
      <c r="B28" s="12">
        <v>519.69811204838641</v>
      </c>
      <c r="C28" s="12">
        <v>20.501887951613639</v>
      </c>
      <c r="D28" s="44">
        <f>ABS(C28)/Данные!H5</f>
        <v>3.795240272420148E-2</v>
      </c>
    </row>
    <row r="29" spans="1:10" x14ac:dyDescent="0.25">
      <c r="A29" s="12">
        <v>3</v>
      </c>
      <c r="B29" s="12">
        <v>695.99312159756232</v>
      </c>
      <c r="C29" s="12">
        <v>6.70687840243761</v>
      </c>
      <c r="D29" s="44">
        <f>ABS(C29)/Данные!H6</f>
        <v>9.5444405897788676E-3</v>
      </c>
    </row>
    <row r="30" spans="1:10" x14ac:dyDescent="0.25">
      <c r="A30" s="12">
        <v>4</v>
      </c>
      <c r="B30" s="12">
        <v>942.84406988790431</v>
      </c>
      <c r="C30" s="12">
        <v>-127.14406988790427</v>
      </c>
      <c r="D30" s="44">
        <f>ABS(C30)/Данные!H7</f>
        <v>0.15587111669474593</v>
      </c>
    </row>
    <row r="31" spans="1:10" x14ac:dyDescent="0.25">
      <c r="A31" s="12">
        <v>5</v>
      </c>
      <c r="B31" s="12">
        <v>1170.2925362413798</v>
      </c>
      <c r="C31" s="12">
        <v>-96.492536241379867</v>
      </c>
      <c r="D31" s="44">
        <f>ABS(C31)/Данные!H8</f>
        <v>8.9860808568988523E-2</v>
      </c>
    </row>
    <row r="32" spans="1:10" x14ac:dyDescent="0.25">
      <c r="A32" s="12">
        <v>6</v>
      </c>
      <c r="B32" s="12">
        <v>1503.9137466779916</v>
      </c>
      <c r="C32" s="12">
        <v>-9.8137466779917304</v>
      </c>
      <c r="D32" s="44">
        <f>ABS(C32)/Данные!H9</f>
        <v>6.5683332293633165E-3</v>
      </c>
    </row>
    <row r="33" spans="1:4" x14ac:dyDescent="0.25">
      <c r="A33" s="12">
        <v>7</v>
      </c>
      <c r="B33" s="12">
        <v>1411.8675461397725</v>
      </c>
      <c r="C33" s="12">
        <v>203.33245386022759</v>
      </c>
      <c r="D33" s="44">
        <f>ABS(C33)/Данные!H10</f>
        <v>0.12588685850682738</v>
      </c>
    </row>
    <row r="34" spans="1:4" x14ac:dyDescent="0.25">
      <c r="A34" s="12">
        <v>8</v>
      </c>
      <c r="B34" s="12">
        <v>1648.5113098796255</v>
      </c>
      <c r="C34" s="12">
        <v>138.88869012037458</v>
      </c>
      <c r="D34" s="44">
        <f>ABS(C34)/Данные!H11</f>
        <v>7.7704313595375718E-2</v>
      </c>
    </row>
    <row r="35" spans="1:4" x14ac:dyDescent="0.25">
      <c r="A35" s="12">
        <v>9</v>
      </c>
      <c r="B35" s="12">
        <v>1983.8589999194223</v>
      </c>
      <c r="C35" s="12">
        <v>-48.95899991942224</v>
      </c>
      <c r="D35" s="44">
        <f>ABS(C35)/Данные!H12</f>
        <v>2.53031163984817E-2</v>
      </c>
    </row>
    <row r="36" spans="1:4" x14ac:dyDescent="0.25">
      <c r="A36" s="12">
        <v>10</v>
      </c>
      <c r="B36" s="12">
        <v>2357.266079510523</v>
      </c>
      <c r="C36" s="12">
        <v>-97.552598721252707</v>
      </c>
      <c r="D36" s="44">
        <f>ABS(C36)/Данные!H13</f>
        <v>4.3170339757932337E-2</v>
      </c>
    </row>
    <row r="37" spans="1:4" x14ac:dyDescent="0.25">
      <c r="A37" s="12">
        <v>11</v>
      </c>
      <c r="B37" s="12">
        <v>2547.5107572945485</v>
      </c>
      <c r="C37" s="12">
        <v>-39.730222008358396</v>
      </c>
      <c r="D37" s="44">
        <f>ABS(C37)/Данные!H14</f>
        <v>1.5842782671500539E-2</v>
      </c>
    </row>
    <row r="38" spans="1:4" x14ac:dyDescent="0.25">
      <c r="A38" s="12">
        <v>12</v>
      </c>
      <c r="B38" s="12">
        <v>2697.0057933076328</v>
      </c>
      <c r="C38" s="12">
        <v>10.042361657823676</v>
      </c>
      <c r="D38" s="44">
        <f>ABS(C38)/Данные!H15</f>
        <v>3.7097092785007449E-3</v>
      </c>
    </row>
    <row r="39" spans="1:4" x14ac:dyDescent="0.25">
      <c r="A39" s="12">
        <v>13</v>
      </c>
      <c r="B39" s="12">
        <v>2746.9603169301872</v>
      </c>
      <c r="C39" s="12">
        <v>-90.699316930187251</v>
      </c>
      <c r="D39" s="44">
        <f>ABS(C39)/Данные!H16</f>
        <v>3.4145483794772898E-2</v>
      </c>
    </row>
    <row r="40" spans="1:4" x14ac:dyDescent="0.25">
      <c r="A40" s="12">
        <v>14</v>
      </c>
      <c r="B40" s="12">
        <v>2815.4606755525783</v>
      </c>
      <c r="C40" s="12">
        <v>90.326324447421939</v>
      </c>
      <c r="D40" s="44">
        <f>ABS(C40)/Данные!H17</f>
        <v>3.1084977820955883E-2</v>
      </c>
    </row>
    <row r="41" spans="1:4" x14ac:dyDescent="0.25">
      <c r="A41" s="12">
        <v>15</v>
      </c>
      <c r="B41" s="12">
        <v>3042.3143630506788</v>
      </c>
      <c r="C41" s="12">
        <v>-45.114363050679003</v>
      </c>
      <c r="D41" s="44">
        <f>ABS(C41)/Данные!H18</f>
        <v>1.5052169708621048E-2</v>
      </c>
    </row>
    <row r="42" spans="1:4" x14ac:dyDescent="0.25">
      <c r="A42" s="12">
        <v>16</v>
      </c>
      <c r="B42" s="12">
        <v>3455.5668260905222</v>
      </c>
      <c r="C42" s="12">
        <v>-143.76682609052204</v>
      </c>
      <c r="D42" s="44">
        <f>ABS(C42)/Данные!H19</f>
        <v>4.3410479524887385E-2</v>
      </c>
    </row>
    <row r="43" spans="1:4" ht="15.75" thickBot="1" x14ac:dyDescent="0.3">
      <c r="A43" s="13">
        <v>17</v>
      </c>
      <c r="B43" s="13">
        <v>3616.0068381367123</v>
      </c>
      <c r="C43" s="13">
        <v>203.63616186328773</v>
      </c>
      <c r="D43" s="44">
        <f>ABS(C43)/Данные!H20</f>
        <v>5.3312878157274833E-2</v>
      </c>
    </row>
    <row r="44" spans="1:4" x14ac:dyDescent="0.25">
      <c r="B44" s="80" t="s">
        <v>57</v>
      </c>
      <c r="D44" s="79">
        <f>SUM(D27:D43)/B8</f>
        <v>4.8900088175674636E-2</v>
      </c>
    </row>
    <row r="46" spans="1:4" ht="15.75" thickBot="1" x14ac:dyDescent="0.3"/>
    <row r="47" spans="1:4" ht="60" x14ac:dyDescent="0.25">
      <c r="A47" s="20"/>
      <c r="B47" s="20" t="s">
        <v>71</v>
      </c>
      <c r="C47" s="20" t="s">
        <v>72</v>
      </c>
      <c r="D47" s="20" t="s">
        <v>75</v>
      </c>
    </row>
    <row r="48" spans="1:4" ht="30" x14ac:dyDescent="0.25">
      <c r="A48" s="86" t="s">
        <v>71</v>
      </c>
      <c r="B48" s="84">
        <v>1</v>
      </c>
      <c r="C48" s="84">
        <v>0.94976471122827066</v>
      </c>
      <c r="D48" s="63">
        <v>0.9630888758952012</v>
      </c>
    </row>
    <row r="49" spans="1:4" x14ac:dyDescent="0.25">
      <c r="A49" s="86" t="s">
        <v>72</v>
      </c>
      <c r="B49" s="84">
        <v>0.94976471122827066</v>
      </c>
      <c r="C49" s="84">
        <v>1</v>
      </c>
      <c r="D49" s="63">
        <v>0.99255572015874316</v>
      </c>
    </row>
    <row r="50" spans="1:4" ht="15.75" thickBot="1" x14ac:dyDescent="0.3">
      <c r="A50" s="87" t="s">
        <v>75</v>
      </c>
      <c r="B50" s="85">
        <v>0.9630888758952012</v>
      </c>
      <c r="C50" s="85">
        <v>0.99255572015874316</v>
      </c>
      <c r="D50" s="85">
        <v>1</v>
      </c>
    </row>
    <row r="52" spans="1:4" ht="18.75" x14ac:dyDescent="0.3">
      <c r="B52" s="88" t="s">
        <v>69</v>
      </c>
      <c r="C52" s="89"/>
      <c r="D52" s="90" t="s">
        <v>70</v>
      </c>
    </row>
    <row r="53" spans="1:4" x14ac:dyDescent="0.25">
      <c r="B53" s="91" t="s">
        <v>73</v>
      </c>
      <c r="C53" s="92">
        <f>(D48-D49*C48)/SQRT((1-D49*D49)*(1-C48*C48))</f>
        <v>0.53505752612463653</v>
      </c>
      <c r="D53" s="93">
        <f>C53-D48</f>
        <v>-0.42803134977056467</v>
      </c>
    </row>
    <row r="54" spans="1:4" x14ac:dyDescent="0.25">
      <c r="B54" s="94" t="s">
        <v>74</v>
      </c>
      <c r="C54" s="95">
        <f>(D49-D48*C48)/SQRT((1-D48*D48)*(1-C48*C48))</f>
        <v>0.92406535089821706</v>
      </c>
      <c r="D54" s="96">
        <f>C54-D49</f>
        <v>-6.8490369260526096E-2</v>
      </c>
    </row>
    <row r="56" spans="1:4" ht="18.75" x14ac:dyDescent="0.3">
      <c r="A56" s="97" t="s">
        <v>79</v>
      </c>
      <c r="B56" s="98">
        <v>1972.9490100612302</v>
      </c>
    </row>
    <row r="57" spans="1:4" ht="21.75" customHeight="1" x14ac:dyDescent="0.25">
      <c r="A57" s="99" t="s">
        <v>82</v>
      </c>
      <c r="B57" s="100">
        <v>20815.757548860096</v>
      </c>
    </row>
    <row r="58" spans="1:4" ht="18.75" x14ac:dyDescent="0.25">
      <c r="A58" s="101" t="s">
        <v>76</v>
      </c>
      <c r="B58" s="102">
        <v>58125.806875766517</v>
      </c>
    </row>
    <row r="59" spans="1:4" x14ac:dyDescent="0.25">
      <c r="A59" s="86"/>
    </row>
    <row r="60" spans="1:4" x14ac:dyDescent="0.25">
      <c r="A60" s="106" t="s">
        <v>84</v>
      </c>
      <c r="B60" s="89" t="s">
        <v>85</v>
      </c>
      <c r="C60" s="98" t="s">
        <v>86</v>
      </c>
    </row>
    <row r="61" spans="1:4" ht="18.75" x14ac:dyDescent="0.3">
      <c r="A61" s="103" t="s">
        <v>77</v>
      </c>
      <c r="B61" s="54" t="s">
        <v>78</v>
      </c>
      <c r="C61" s="93">
        <f>B18*B57/B56</f>
        <v>0.36249748940224635</v>
      </c>
    </row>
    <row r="62" spans="1:4" ht="18.75" x14ac:dyDescent="0.3">
      <c r="A62" s="104" t="s">
        <v>80</v>
      </c>
      <c r="B62" s="105" t="s">
        <v>81</v>
      </c>
      <c r="C62" s="96">
        <f>B19*B58/B56</f>
        <v>0.78095630765193291</v>
      </c>
    </row>
  </sheetData>
  <conditionalFormatting sqref="J18:J19">
    <cfRule type="cellIs" dxfId="58" priority="1" operator="equal">
      <formula>MIN($J$18:$J$24)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3CA6-91B4-4BB5-9275-81E2DE0C35D5}">
  <dimension ref="A1:L46"/>
  <sheetViews>
    <sheetView zoomScale="85" zoomScaleNormal="85" workbookViewId="0">
      <selection activeCell="B20" sqref="B20"/>
    </sheetView>
  </sheetViews>
  <sheetFormatPr defaultRowHeight="15" x14ac:dyDescent="0.25"/>
  <cols>
    <col min="1" max="1" width="97.5703125" bestFit="1" customWidth="1"/>
    <col min="2" max="2" width="52.7109375" bestFit="1" customWidth="1"/>
    <col min="3" max="3" width="23.28515625" bestFit="1" customWidth="1"/>
    <col min="4" max="4" width="15.5703125" bestFit="1" customWidth="1"/>
    <col min="5" max="5" width="12.5703125" bestFit="1" customWidth="1"/>
    <col min="6" max="6" width="15" bestFit="1" customWidth="1"/>
    <col min="7" max="7" width="13.85546875" bestFit="1" customWidth="1"/>
    <col min="8" max="8" width="14.7109375" customWidth="1"/>
    <col min="9" max="9" width="15" bestFit="1" customWidth="1"/>
  </cols>
  <sheetData>
    <row r="1" spans="1:10" x14ac:dyDescent="0.25">
      <c r="A1" t="s">
        <v>6</v>
      </c>
    </row>
    <row r="2" spans="1:10" ht="15.75" thickBot="1" x14ac:dyDescent="0.3"/>
    <row r="3" spans="1:10" x14ac:dyDescent="0.25">
      <c r="A3" s="15" t="s">
        <v>7</v>
      </c>
      <c r="B3" s="15"/>
    </row>
    <row r="4" spans="1:10" x14ac:dyDescent="0.25">
      <c r="A4" s="12" t="s">
        <v>8</v>
      </c>
      <c r="B4" s="12">
        <v>0.99688990390700871</v>
      </c>
    </row>
    <row r="5" spans="1:10" x14ac:dyDescent="0.25">
      <c r="A5" s="12" t="s">
        <v>9</v>
      </c>
      <c r="B5" s="31">
        <v>0.993789480511725</v>
      </c>
    </row>
    <row r="6" spans="1:10" x14ac:dyDescent="0.25">
      <c r="A6" s="12" t="s">
        <v>10</v>
      </c>
      <c r="B6" s="12">
        <v>0.99006316881876</v>
      </c>
    </row>
    <row r="7" spans="1:10" x14ac:dyDescent="0.25">
      <c r="A7" s="12" t="s">
        <v>11</v>
      </c>
      <c r="B7" s="12">
        <v>103.18378949289355</v>
      </c>
    </row>
    <row r="8" spans="1:10" ht="15.75" thickBot="1" x14ac:dyDescent="0.3">
      <c r="A8" s="13" t="s">
        <v>12</v>
      </c>
      <c r="B8" s="13">
        <v>17</v>
      </c>
    </row>
    <row r="10" spans="1:10" ht="15.75" thickBot="1" x14ac:dyDescent="0.3">
      <c r="A10" t="s">
        <v>13</v>
      </c>
    </row>
    <row r="11" spans="1:10" x14ac:dyDescent="0.25">
      <c r="A11" s="14"/>
      <c r="B11" s="14" t="s">
        <v>18</v>
      </c>
      <c r="C11" s="14" t="s">
        <v>19</v>
      </c>
      <c r="D11" s="14" t="s">
        <v>20</v>
      </c>
      <c r="E11" s="14" t="s">
        <v>21</v>
      </c>
      <c r="F11" s="14" t="s">
        <v>22</v>
      </c>
      <c r="G11" s="32" t="s">
        <v>42</v>
      </c>
      <c r="H11" s="33" t="s">
        <v>43</v>
      </c>
    </row>
    <row r="12" spans="1:10" x14ac:dyDescent="0.25">
      <c r="A12" s="12" t="s">
        <v>14</v>
      </c>
      <c r="B12" s="12">
        <v>6</v>
      </c>
      <c r="C12" s="12">
        <v>17036854.467393782</v>
      </c>
      <c r="D12" s="12">
        <v>2839475.7445656303</v>
      </c>
      <c r="E12" s="12">
        <v>266.69521027667514</v>
      </c>
      <c r="F12" s="12">
        <v>1.9202257016894362E-10</v>
      </c>
      <c r="G12">
        <f>_xlfn.F.INV.RT(0.05,B12,B13)</f>
        <v>3.217174547398995</v>
      </c>
      <c r="H12" t="str">
        <f>CONCATENATE(ROUND(E12,2)," &gt; ",ROUND(G12,2))</f>
        <v>266,7 &gt; 3,22</v>
      </c>
      <c r="I12" t="s">
        <v>44</v>
      </c>
    </row>
    <row r="13" spans="1:10" x14ac:dyDescent="0.25">
      <c r="A13" s="12" t="s">
        <v>15</v>
      </c>
      <c r="B13" s="12">
        <v>10</v>
      </c>
      <c r="C13" s="12">
        <v>106468.9441411377</v>
      </c>
      <c r="D13" s="12">
        <v>10646.894414113771</v>
      </c>
      <c r="E13" s="12"/>
      <c r="F13" s="12"/>
      <c r="I13" t="s">
        <v>45</v>
      </c>
    </row>
    <row r="14" spans="1:10" ht="15.75" thickBot="1" x14ac:dyDescent="0.3">
      <c r="A14" s="13" t="s">
        <v>16</v>
      </c>
      <c r="B14" s="13">
        <v>16</v>
      </c>
      <c r="C14" s="13">
        <v>17143323.41153492</v>
      </c>
      <c r="D14" s="13"/>
      <c r="E14" s="13"/>
      <c r="F14" s="13"/>
    </row>
    <row r="15" spans="1:10" ht="15.75" thickBot="1" x14ac:dyDescent="0.3"/>
    <row r="16" spans="1:10" x14ac:dyDescent="0.25">
      <c r="A16" s="14"/>
      <c r="B16" s="14" t="s">
        <v>23</v>
      </c>
      <c r="C16" s="14" t="s">
        <v>11</v>
      </c>
      <c r="D16" s="14" t="s">
        <v>24</v>
      </c>
      <c r="E16" s="14" t="s">
        <v>25</v>
      </c>
      <c r="F16" s="14" t="s">
        <v>26</v>
      </c>
      <c r="G16" s="14" t="s">
        <v>27</v>
      </c>
      <c r="H16" s="14" t="s">
        <v>28</v>
      </c>
      <c r="I16" s="14" t="s">
        <v>29</v>
      </c>
      <c r="J16" s="32" t="s">
        <v>47</v>
      </c>
    </row>
    <row r="17" spans="1:12" x14ac:dyDescent="0.25">
      <c r="A17" s="12" t="s">
        <v>17</v>
      </c>
      <c r="B17" s="34">
        <v>-1153.2203886803354</v>
      </c>
      <c r="C17" s="34">
        <v>611.37789346516672</v>
      </c>
      <c r="D17" s="34">
        <v>-1.8862644544507727</v>
      </c>
      <c r="E17" s="21">
        <v>8.8605398876486496E-2</v>
      </c>
      <c r="F17" s="34">
        <v>-2515.4552263555988</v>
      </c>
      <c r="G17" s="34">
        <v>209.01444899492799</v>
      </c>
      <c r="H17" s="34">
        <v>-2515.4552263555988</v>
      </c>
      <c r="I17" s="34">
        <v>209.01444899492799</v>
      </c>
    </row>
    <row r="18" spans="1:12" x14ac:dyDescent="0.25">
      <c r="A18" s="38" t="s">
        <v>3</v>
      </c>
      <c r="B18" s="39">
        <v>-0.38898191620099198</v>
      </c>
      <c r="C18" s="39">
        <v>2.6379743844065624</v>
      </c>
      <c r="D18" s="39">
        <v>-0.14745477382203512</v>
      </c>
      <c r="E18" s="40">
        <v>0.88570371414927984</v>
      </c>
      <c r="F18" s="39">
        <v>-6.2667551326418289</v>
      </c>
      <c r="G18" s="39">
        <v>5.4887913002398454</v>
      </c>
      <c r="H18" s="39">
        <v>-6.2667551326418289</v>
      </c>
      <c r="I18" s="39">
        <v>5.4887913002398454</v>
      </c>
      <c r="J18">
        <f>ABS(D18)</f>
        <v>0.14745477382203512</v>
      </c>
      <c r="L18" s="41" t="s">
        <v>48</v>
      </c>
    </row>
    <row r="19" spans="1:12" x14ac:dyDescent="0.25">
      <c r="A19" s="12" t="s">
        <v>0</v>
      </c>
      <c r="B19" s="34">
        <v>-16.183345775833459</v>
      </c>
      <c r="C19" s="34">
        <v>34.803852350839264</v>
      </c>
      <c r="D19" s="34">
        <v>-0.46498719775896336</v>
      </c>
      <c r="E19" s="21">
        <v>0.65190077595804885</v>
      </c>
      <c r="F19" s="34">
        <v>-93.731161397532247</v>
      </c>
      <c r="G19" s="34">
        <v>61.364469845865329</v>
      </c>
      <c r="H19" s="34">
        <v>-93.731161397532247</v>
      </c>
      <c r="I19" s="34">
        <v>61.364469845865329</v>
      </c>
      <c r="J19">
        <f t="shared" ref="J19:J23" si="0">ABS(D19)</f>
        <v>0.46498719775896336</v>
      </c>
    </row>
    <row r="20" spans="1:12" x14ac:dyDescent="0.25">
      <c r="A20" s="12" t="s">
        <v>4</v>
      </c>
      <c r="B20" s="34">
        <v>8.5618121713008741E-2</v>
      </c>
      <c r="C20" s="34">
        <v>0.34645993922670459</v>
      </c>
      <c r="D20" s="34">
        <v>0.24712271757625889</v>
      </c>
      <c r="E20" s="21">
        <v>0.80981277146788955</v>
      </c>
      <c r="F20" s="34">
        <v>-0.68634272953481523</v>
      </c>
      <c r="G20" s="34">
        <v>0.85757897296083274</v>
      </c>
      <c r="H20" s="34">
        <v>-0.68634272953481523</v>
      </c>
      <c r="I20" s="34">
        <v>0.85757897296083274</v>
      </c>
      <c r="J20">
        <f t="shared" si="0"/>
        <v>0.24712271757625889</v>
      </c>
    </row>
    <row r="21" spans="1:12" x14ac:dyDescent="0.25">
      <c r="A21" s="36" t="s">
        <v>5</v>
      </c>
      <c r="B21" s="34">
        <v>3.4636600627900888E-2</v>
      </c>
      <c r="C21" s="34">
        <v>1.381020014923693E-2</v>
      </c>
      <c r="D21" s="37">
        <v>2.5080447968608697</v>
      </c>
      <c r="E21" s="21">
        <v>3.1016348868401759E-2</v>
      </c>
      <c r="F21" s="37">
        <v>3.8655571216794395E-3</v>
      </c>
      <c r="G21" s="37">
        <v>6.5407644134122339E-2</v>
      </c>
      <c r="H21" s="34">
        <v>3.8655571216794395E-3</v>
      </c>
      <c r="I21" s="34">
        <v>6.5407644134122339E-2</v>
      </c>
      <c r="J21">
        <f t="shared" si="0"/>
        <v>2.5080447968608697</v>
      </c>
    </row>
    <row r="22" spans="1:12" x14ac:dyDescent="0.25">
      <c r="A22" s="36" t="s">
        <v>1</v>
      </c>
      <c r="B22" s="34">
        <v>12137.309633154566</v>
      </c>
      <c r="C22" s="34">
        <v>5021.3875238227292</v>
      </c>
      <c r="D22" s="37">
        <v>2.4171226728811721</v>
      </c>
      <c r="E22" s="21">
        <v>3.6239439654637759E-2</v>
      </c>
      <c r="F22" s="37">
        <v>948.96100044598825</v>
      </c>
      <c r="G22" s="37">
        <v>23325.658265863145</v>
      </c>
      <c r="H22" s="34">
        <v>948.96100044598825</v>
      </c>
      <c r="I22" s="34">
        <v>23325.658265863145</v>
      </c>
      <c r="J22">
        <f t="shared" si="0"/>
        <v>2.4171226728811721</v>
      </c>
    </row>
    <row r="23" spans="1:12" ht="15.75" thickBot="1" x14ac:dyDescent="0.3">
      <c r="A23" s="13" t="s">
        <v>2</v>
      </c>
      <c r="B23" s="35">
        <v>318.16748179309826</v>
      </c>
      <c r="C23" s="35">
        <v>1208.6099023650142</v>
      </c>
      <c r="D23" s="35">
        <v>0.26325076533834985</v>
      </c>
      <c r="E23" s="22">
        <v>0.79770195716875181</v>
      </c>
      <c r="F23" s="35">
        <v>-2374.7831985617277</v>
      </c>
      <c r="G23" s="35">
        <v>3011.1181621479245</v>
      </c>
      <c r="H23" s="35">
        <v>-2374.7831985617277</v>
      </c>
      <c r="I23" s="35">
        <v>3011.1181621479245</v>
      </c>
      <c r="J23">
        <f t="shared" si="0"/>
        <v>0.26325076533834985</v>
      </c>
    </row>
    <row r="24" spans="1:12" x14ac:dyDescent="0.25">
      <c r="C24" t="s">
        <v>46</v>
      </c>
      <c r="D24" s="44">
        <f>_xlfn.T.INV.2T(0.05,$B$13)</f>
        <v>2.2281388519862744</v>
      </c>
    </row>
    <row r="27" spans="1:12" x14ac:dyDescent="0.25">
      <c r="A27" t="s">
        <v>30</v>
      </c>
    </row>
    <row r="28" spans="1:12" ht="15.75" thickBot="1" x14ac:dyDescent="0.3"/>
    <row r="29" spans="1:12" x14ac:dyDescent="0.25">
      <c r="A29" s="14" t="s">
        <v>31</v>
      </c>
      <c r="B29" s="14" t="s">
        <v>33</v>
      </c>
      <c r="C29" s="14" t="s">
        <v>32</v>
      </c>
    </row>
    <row r="30" spans="1:12" x14ac:dyDescent="0.25">
      <c r="A30" s="12">
        <v>1</v>
      </c>
      <c r="B30" s="12">
        <v>449.64108551899199</v>
      </c>
      <c r="C30" s="12">
        <v>-38.741085518992008</v>
      </c>
    </row>
    <row r="31" spans="1:12" x14ac:dyDescent="0.25">
      <c r="A31" s="12">
        <v>2</v>
      </c>
      <c r="B31" s="12">
        <v>536.0710718028771</v>
      </c>
      <c r="C31" s="12">
        <v>4.1289281971229457</v>
      </c>
    </row>
    <row r="32" spans="1:12" x14ac:dyDescent="0.25">
      <c r="A32" s="12">
        <v>3</v>
      </c>
      <c r="B32" s="12">
        <v>637.82643174832924</v>
      </c>
      <c r="C32" s="12">
        <v>64.87356825167069</v>
      </c>
    </row>
    <row r="33" spans="1:3" x14ac:dyDescent="0.25">
      <c r="A33" s="12">
        <v>4</v>
      </c>
      <c r="B33" s="12">
        <v>912.26316713573851</v>
      </c>
      <c r="C33" s="12">
        <v>-96.563167135738468</v>
      </c>
    </row>
    <row r="34" spans="1:3" x14ac:dyDescent="0.25">
      <c r="A34" s="12">
        <v>5</v>
      </c>
      <c r="B34" s="12">
        <v>1038.6540078092773</v>
      </c>
      <c r="C34" s="12">
        <v>35.145992190722609</v>
      </c>
    </row>
    <row r="35" spans="1:3" x14ac:dyDescent="0.25">
      <c r="A35" s="12">
        <v>6</v>
      </c>
      <c r="B35" s="12">
        <v>1458.0860676383304</v>
      </c>
      <c r="C35" s="12">
        <v>36.013932361669504</v>
      </c>
    </row>
    <row r="36" spans="1:3" x14ac:dyDescent="0.25">
      <c r="A36" s="12">
        <v>7</v>
      </c>
      <c r="B36" s="12">
        <v>1594.8171387003672</v>
      </c>
      <c r="C36" s="12">
        <v>20.38286129963285</v>
      </c>
    </row>
    <row r="37" spans="1:3" x14ac:dyDescent="0.25">
      <c r="A37" s="12">
        <v>8</v>
      </c>
      <c r="B37" s="12">
        <v>1724.1898758791642</v>
      </c>
      <c r="C37" s="12">
        <v>63.210124120835872</v>
      </c>
    </row>
    <row r="38" spans="1:3" x14ac:dyDescent="0.25">
      <c r="A38" s="12">
        <v>9</v>
      </c>
      <c r="B38" s="12">
        <v>1979.309655913748</v>
      </c>
      <c r="C38" s="12">
        <v>-44.409655913747883</v>
      </c>
    </row>
    <row r="39" spans="1:3" x14ac:dyDescent="0.25">
      <c r="A39" s="12">
        <v>10</v>
      </c>
      <c r="B39" s="12">
        <v>2304.5039438155577</v>
      </c>
      <c r="C39" s="12">
        <v>-44.790463026287398</v>
      </c>
    </row>
    <row r="40" spans="1:3" x14ac:dyDescent="0.25">
      <c r="A40" s="12">
        <v>11</v>
      </c>
      <c r="B40" s="12">
        <v>2524.0743903172597</v>
      </c>
      <c r="C40" s="12">
        <v>-16.293855031069597</v>
      </c>
    </row>
    <row r="41" spans="1:3" x14ac:dyDescent="0.25">
      <c r="A41" s="12">
        <v>12</v>
      </c>
      <c r="B41" s="12">
        <v>2653.2806739473604</v>
      </c>
      <c r="C41" s="12">
        <v>53.767481018096078</v>
      </c>
    </row>
    <row r="42" spans="1:3" x14ac:dyDescent="0.25">
      <c r="A42" s="12">
        <v>13</v>
      </c>
      <c r="B42" s="12">
        <v>2754.5837288288731</v>
      </c>
      <c r="C42" s="12">
        <v>-98.322728828873096</v>
      </c>
    </row>
    <row r="43" spans="1:3" x14ac:dyDescent="0.25">
      <c r="A43" s="12">
        <v>14</v>
      </c>
      <c r="B43" s="12">
        <v>2794.5898420947533</v>
      </c>
      <c r="C43" s="12">
        <v>111.19715790524697</v>
      </c>
    </row>
    <row r="44" spans="1:3" x14ac:dyDescent="0.25">
      <c r="A44" s="12">
        <v>15</v>
      </c>
      <c r="B44" s="12">
        <v>3051.953649568045</v>
      </c>
      <c r="C44" s="12">
        <v>-54.753649568045148</v>
      </c>
    </row>
    <row r="45" spans="1:3" x14ac:dyDescent="0.25">
      <c r="A45" s="12">
        <v>16</v>
      </c>
      <c r="B45" s="12">
        <v>3470.9269651671489</v>
      </c>
      <c r="C45" s="12">
        <v>-159.12696516714868</v>
      </c>
    </row>
    <row r="46" spans="1:3" ht="15.75" thickBot="1" x14ac:dyDescent="0.3">
      <c r="A46" s="13">
        <v>17</v>
      </c>
      <c r="B46" s="13">
        <v>3655.3614751550863</v>
      </c>
      <c r="C46" s="13">
        <v>164.28152484491375</v>
      </c>
    </row>
  </sheetData>
  <conditionalFormatting sqref="E17:E23">
    <cfRule type="cellIs" dxfId="57" priority="2" operator="lessThan">
      <formula>0.05</formula>
    </cfRule>
  </conditionalFormatting>
  <conditionalFormatting sqref="J18:J23">
    <cfRule type="cellIs" dxfId="56" priority="1" operator="equal">
      <formula>MIN($J$18:$J$23)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0958-FEA5-45D3-9D02-22F87BECF47F}">
  <dimension ref="A1:L45"/>
  <sheetViews>
    <sheetView zoomScale="85" zoomScaleNormal="85" workbookViewId="0">
      <selection activeCell="C6" sqref="C6"/>
    </sheetView>
  </sheetViews>
  <sheetFormatPr defaultRowHeight="15" x14ac:dyDescent="0.25"/>
  <cols>
    <col min="1" max="1" width="97.5703125" bestFit="1" customWidth="1"/>
    <col min="2" max="2" width="34.2851562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10" x14ac:dyDescent="0.25">
      <c r="A1" t="s">
        <v>6</v>
      </c>
    </row>
    <row r="2" spans="1:10" ht="15.75" thickBot="1" x14ac:dyDescent="0.3"/>
    <row r="3" spans="1:10" x14ac:dyDescent="0.25">
      <c r="A3" s="15" t="s">
        <v>7</v>
      </c>
      <c r="B3" s="15"/>
    </row>
    <row r="4" spans="1:10" x14ac:dyDescent="0.25">
      <c r="A4" s="12" t="s">
        <v>8</v>
      </c>
      <c r="B4" s="12">
        <v>0.99688313108152038</v>
      </c>
    </row>
    <row r="5" spans="1:10" x14ac:dyDescent="0.25">
      <c r="A5" s="12" t="s">
        <v>9</v>
      </c>
      <c r="B5" s="36">
        <v>0.99377597703489584</v>
      </c>
      <c r="C5" s="43">
        <f>мн_регрессия_6_пер!B5-мн_регрессия_5_пер!B5</f>
        <v>1.3503476829157535E-5</v>
      </c>
    </row>
    <row r="6" spans="1:10" x14ac:dyDescent="0.25">
      <c r="A6" s="12" t="s">
        <v>10</v>
      </c>
      <c r="B6" s="12">
        <v>0.99094687568712125</v>
      </c>
    </row>
    <row r="7" spans="1:10" x14ac:dyDescent="0.25">
      <c r="A7" s="12" t="s">
        <v>11</v>
      </c>
      <c r="B7" s="12">
        <v>98.488780446210868</v>
      </c>
    </row>
    <row r="8" spans="1:10" ht="15.75" thickBot="1" x14ac:dyDescent="0.3">
      <c r="A8" s="13" t="s">
        <v>12</v>
      </c>
      <c r="B8" s="13">
        <v>17</v>
      </c>
    </row>
    <row r="10" spans="1:10" ht="15.75" thickBot="1" x14ac:dyDescent="0.3">
      <c r="A10" t="s">
        <v>13</v>
      </c>
    </row>
    <row r="11" spans="1:10" x14ac:dyDescent="0.25">
      <c r="A11" s="14"/>
      <c r="B11" s="14" t="s">
        <v>18</v>
      </c>
      <c r="C11" s="14" t="s">
        <v>19</v>
      </c>
      <c r="D11" s="14" t="s">
        <v>20</v>
      </c>
      <c r="E11" s="14" t="s">
        <v>21</v>
      </c>
      <c r="F11" s="14" t="s">
        <v>22</v>
      </c>
      <c r="G11" s="32" t="s">
        <v>42</v>
      </c>
      <c r="H11" s="33" t="s">
        <v>43</v>
      </c>
    </row>
    <row r="12" spans="1:10" x14ac:dyDescent="0.25">
      <c r="A12" s="12" t="s">
        <v>14</v>
      </c>
      <c r="B12" s="12">
        <v>5</v>
      </c>
      <c r="C12" s="12">
        <v>17036622.97292332</v>
      </c>
      <c r="D12" s="12">
        <v>3407324.5945846639</v>
      </c>
      <c r="E12" s="12">
        <v>351.26913279957364</v>
      </c>
      <c r="F12" s="12">
        <v>9.6277908047666196E-12</v>
      </c>
      <c r="G12">
        <f>_xlfn.F.INV.RT(0.05,B12,B13)</f>
        <v>3.2038742627296211</v>
      </c>
      <c r="H12" t="str">
        <f>CONCATENATE(ROUND(E12,2)," &gt; ",ROUND(G12,2))</f>
        <v>351,27 &gt; 3,2</v>
      </c>
      <c r="I12" t="s">
        <v>44</v>
      </c>
    </row>
    <row r="13" spans="1:10" x14ac:dyDescent="0.25">
      <c r="A13" s="12" t="s">
        <v>15</v>
      </c>
      <c r="B13" s="12">
        <v>11</v>
      </c>
      <c r="C13" s="12">
        <v>106700.43861160122</v>
      </c>
      <c r="D13" s="12">
        <v>9700.0398737819287</v>
      </c>
      <c r="E13" s="12"/>
      <c r="F13" s="12"/>
      <c r="I13" t="s">
        <v>45</v>
      </c>
    </row>
    <row r="14" spans="1:10" ht="15.75" thickBot="1" x14ac:dyDescent="0.3">
      <c r="A14" s="13" t="s">
        <v>16</v>
      </c>
      <c r="B14" s="13">
        <v>16</v>
      </c>
      <c r="C14" s="13">
        <v>17143323.41153492</v>
      </c>
      <c r="D14" s="13"/>
      <c r="E14" s="13"/>
      <c r="F14" s="13"/>
    </row>
    <row r="15" spans="1:10" ht="15.75" thickBot="1" x14ac:dyDescent="0.3"/>
    <row r="16" spans="1:10" x14ac:dyDescent="0.25">
      <c r="A16" s="14"/>
      <c r="B16" s="14" t="s">
        <v>23</v>
      </c>
      <c r="C16" s="14" t="s">
        <v>11</v>
      </c>
      <c r="D16" s="14" t="s">
        <v>24</v>
      </c>
      <c r="E16" s="14" t="s">
        <v>25</v>
      </c>
      <c r="F16" s="14" t="s">
        <v>26</v>
      </c>
      <c r="G16" s="14" t="s">
        <v>27</v>
      </c>
      <c r="H16" s="14" t="s">
        <v>28</v>
      </c>
      <c r="I16" s="14" t="s">
        <v>29</v>
      </c>
      <c r="J16" s="32" t="s">
        <v>47</v>
      </c>
    </row>
    <row r="17" spans="1:12" x14ac:dyDescent="0.25">
      <c r="A17" s="12" t="s">
        <v>17</v>
      </c>
      <c r="B17" s="21">
        <v>-1166.7127913158984</v>
      </c>
      <c r="C17" s="21">
        <v>576.98654943575002</v>
      </c>
      <c r="D17" s="21">
        <v>-2.0220797043828087</v>
      </c>
      <c r="E17" s="21">
        <v>6.8172334101890386E-2</v>
      </c>
      <c r="F17" s="21">
        <v>-2436.6516241964646</v>
      </c>
      <c r="G17" s="21">
        <v>103.22604156466787</v>
      </c>
      <c r="H17" s="21">
        <v>-2436.6516241964646</v>
      </c>
      <c r="I17" s="21">
        <v>103.22604156466787</v>
      </c>
      <c r="J17" s="44"/>
    </row>
    <row r="18" spans="1:12" x14ac:dyDescent="0.25">
      <c r="A18" s="12" t="s">
        <v>0</v>
      </c>
      <c r="B18" s="21">
        <v>-14.756406601937435</v>
      </c>
      <c r="C18" s="21">
        <v>31.910263289138506</v>
      </c>
      <c r="D18" s="21">
        <v>-0.46243449852575064</v>
      </c>
      <c r="E18" s="21">
        <v>0.652782512863744</v>
      </c>
      <c r="F18" s="21">
        <v>-84.990422555948271</v>
      </c>
      <c r="G18" s="21">
        <v>55.477609352073408</v>
      </c>
      <c r="H18" s="21">
        <v>-84.990422555948271</v>
      </c>
      <c r="I18" s="21">
        <v>55.477609352073408</v>
      </c>
      <c r="J18" s="44">
        <f>ABS(D18)</f>
        <v>0.46243449852575064</v>
      </c>
    </row>
    <row r="19" spans="1:12" x14ac:dyDescent="0.25">
      <c r="A19" s="36" t="s">
        <v>4</v>
      </c>
      <c r="B19" s="21">
        <v>3.4574137339399402E-2</v>
      </c>
      <c r="C19" s="21">
        <v>1.3594872095299158E-2</v>
      </c>
      <c r="D19" s="45">
        <v>2.5431748895493076</v>
      </c>
      <c r="E19" s="21">
        <v>2.732511043729495E-2</v>
      </c>
      <c r="F19" s="45">
        <v>4.6520256043020361E-3</v>
      </c>
      <c r="G19" s="45">
        <v>6.4496249074496775E-2</v>
      </c>
      <c r="H19" s="21">
        <v>4.6520256043020361E-3</v>
      </c>
      <c r="I19" s="21">
        <v>6.4496249074496775E-2</v>
      </c>
      <c r="J19" s="44">
        <f t="shared" ref="J19:J22" si="0">ABS(D19)</f>
        <v>2.5431748895493076</v>
      </c>
    </row>
    <row r="20" spans="1:12" x14ac:dyDescent="0.25">
      <c r="A20" s="36" t="s">
        <v>5</v>
      </c>
      <c r="B20" s="21">
        <v>3.2901011812270065E-2</v>
      </c>
      <c r="C20" s="21">
        <v>6.8949798340296534E-3</v>
      </c>
      <c r="D20" s="45">
        <v>4.7717343058625934</v>
      </c>
      <c r="E20" s="21">
        <v>5.7906192856346176E-4</v>
      </c>
      <c r="F20" s="45">
        <v>1.7725263518439692E-2</v>
      </c>
      <c r="G20" s="45">
        <v>4.8076760106100437E-2</v>
      </c>
      <c r="H20" s="21">
        <v>1.7725263518439692E-2</v>
      </c>
      <c r="I20" s="21">
        <v>4.8076760106100437E-2</v>
      </c>
      <c r="J20" s="44">
        <f t="shared" si="0"/>
        <v>4.7717343058625934</v>
      </c>
    </row>
    <row r="21" spans="1:12" x14ac:dyDescent="0.25">
      <c r="A21" s="36" t="s">
        <v>41</v>
      </c>
      <c r="B21" s="21">
        <v>11925.972903992331</v>
      </c>
      <c r="C21" s="21">
        <v>4593.526967706799</v>
      </c>
      <c r="D21" s="45">
        <v>2.5962562074488198</v>
      </c>
      <c r="E21" s="21">
        <v>2.4859390242214358E-2</v>
      </c>
      <c r="F21" s="45">
        <v>1815.6882155889234</v>
      </c>
      <c r="G21" s="45">
        <v>22036.257592395741</v>
      </c>
      <c r="H21" s="21">
        <v>1815.6882155889234</v>
      </c>
      <c r="I21" s="21">
        <v>22036.257592395741</v>
      </c>
      <c r="J21" s="44">
        <f t="shared" si="0"/>
        <v>2.5962562074488198</v>
      </c>
    </row>
    <row r="22" spans="1:12" ht="15.75" thickBot="1" x14ac:dyDescent="0.3">
      <c r="A22" s="46" t="s">
        <v>2</v>
      </c>
      <c r="B22" s="47">
        <v>234.85364871661747</v>
      </c>
      <c r="C22" s="47">
        <v>1019.7951637775375</v>
      </c>
      <c r="D22" s="47">
        <v>0.23029492299872237</v>
      </c>
      <c r="E22" s="47">
        <v>0.82208940255509155</v>
      </c>
      <c r="F22" s="47">
        <v>-2009.7003730909646</v>
      </c>
      <c r="G22" s="47">
        <v>2479.4076705241996</v>
      </c>
      <c r="H22" s="47">
        <v>-2009.7003730909646</v>
      </c>
      <c r="I22" s="47">
        <v>2479.4076705241996</v>
      </c>
      <c r="J22" s="44">
        <f t="shared" si="0"/>
        <v>0.23029492299872237</v>
      </c>
      <c r="L22" s="41" t="s">
        <v>48</v>
      </c>
    </row>
    <row r="23" spans="1:12" x14ac:dyDescent="0.25">
      <c r="C23" t="s">
        <v>46</v>
      </c>
      <c r="D23" s="44">
        <f>_xlfn.T.INV.2T(0.05,$B$13)</f>
        <v>2.2009851600916384</v>
      </c>
    </row>
    <row r="26" spans="1:12" x14ac:dyDescent="0.25">
      <c r="A26" t="s">
        <v>30</v>
      </c>
    </row>
    <row r="27" spans="1:12" ht="15.75" thickBot="1" x14ac:dyDescent="0.3"/>
    <row r="28" spans="1:12" x14ac:dyDescent="0.25">
      <c r="A28" s="14" t="s">
        <v>31</v>
      </c>
      <c r="B28" s="14" t="s">
        <v>37</v>
      </c>
      <c r="C28" s="14" t="s">
        <v>32</v>
      </c>
    </row>
    <row r="29" spans="1:12" x14ac:dyDescent="0.25">
      <c r="A29" s="12">
        <v>1</v>
      </c>
      <c r="B29" s="12">
        <v>448.30951475251442</v>
      </c>
      <c r="C29" s="12">
        <v>-37.40951475251444</v>
      </c>
    </row>
    <row r="30" spans="1:12" x14ac:dyDescent="0.25">
      <c r="A30" s="12">
        <v>2</v>
      </c>
      <c r="B30" s="12">
        <v>534.34086520497704</v>
      </c>
      <c r="C30" s="12">
        <v>5.8591347950230102</v>
      </c>
    </row>
    <row r="31" spans="1:12" x14ac:dyDescent="0.25">
      <c r="A31" s="12">
        <v>3</v>
      </c>
      <c r="B31" s="12">
        <v>637.44488659337742</v>
      </c>
      <c r="C31" s="12">
        <v>65.255113406622513</v>
      </c>
    </row>
    <row r="32" spans="1:12" x14ac:dyDescent="0.25">
      <c r="A32" s="12">
        <v>4</v>
      </c>
      <c r="B32" s="12">
        <v>916.14830982206627</v>
      </c>
      <c r="C32" s="12">
        <v>-100.44830982206622</v>
      </c>
    </row>
    <row r="33" spans="1:3" x14ac:dyDescent="0.25">
      <c r="A33" s="12">
        <v>5</v>
      </c>
      <c r="B33" s="12">
        <v>1039.8371165236611</v>
      </c>
      <c r="C33" s="12">
        <v>33.962883476338902</v>
      </c>
    </row>
    <row r="34" spans="1:3" x14ac:dyDescent="0.25">
      <c r="A34" s="12">
        <v>6</v>
      </c>
      <c r="B34" s="12">
        <v>1459.3770492494943</v>
      </c>
      <c r="C34" s="12">
        <v>34.722950750505561</v>
      </c>
    </row>
    <row r="35" spans="1:3" x14ac:dyDescent="0.25">
      <c r="A35" s="12">
        <v>7</v>
      </c>
      <c r="B35" s="12">
        <v>1596.0840325696081</v>
      </c>
      <c r="C35" s="12">
        <v>19.115967430391947</v>
      </c>
    </row>
    <row r="36" spans="1:3" x14ac:dyDescent="0.25">
      <c r="A36" s="12">
        <v>8</v>
      </c>
      <c r="B36" s="12">
        <v>1722.878610005715</v>
      </c>
      <c r="C36" s="12">
        <v>64.521389994285073</v>
      </c>
    </row>
    <row r="37" spans="1:3" x14ac:dyDescent="0.25">
      <c r="A37" s="12">
        <v>9</v>
      </c>
      <c r="B37" s="12">
        <v>1980.2612557416933</v>
      </c>
      <c r="C37" s="12">
        <v>-45.361255741693185</v>
      </c>
    </row>
    <row r="38" spans="1:3" x14ac:dyDescent="0.25">
      <c r="A38" s="12">
        <v>10</v>
      </c>
      <c r="B38" s="12">
        <v>2296.8565264933695</v>
      </c>
      <c r="C38" s="12">
        <v>-37.143045704099222</v>
      </c>
    </row>
    <row r="39" spans="1:3" x14ac:dyDescent="0.25">
      <c r="A39" s="12">
        <v>11</v>
      </c>
      <c r="B39" s="12">
        <v>2519.3164797735085</v>
      </c>
      <c r="C39" s="12">
        <v>-11.535944487318375</v>
      </c>
    </row>
    <row r="40" spans="1:3" x14ac:dyDescent="0.25">
      <c r="A40" s="12">
        <v>12</v>
      </c>
      <c r="B40" s="12">
        <v>2661.104727252181</v>
      </c>
      <c r="C40" s="12">
        <v>45.943427713275469</v>
      </c>
    </row>
    <row r="41" spans="1:3" x14ac:dyDescent="0.25">
      <c r="A41" s="12">
        <v>13</v>
      </c>
      <c r="B41" s="12">
        <v>2750.1486399243918</v>
      </c>
      <c r="C41" s="12">
        <v>-93.887639924391806</v>
      </c>
    </row>
    <row r="42" spans="1:3" x14ac:dyDescent="0.25">
      <c r="A42" s="12">
        <v>14</v>
      </c>
      <c r="B42" s="12">
        <v>2795.9222835010819</v>
      </c>
      <c r="C42" s="12">
        <v>109.86471649891837</v>
      </c>
    </row>
    <row r="43" spans="1:3" x14ac:dyDescent="0.25">
      <c r="A43" s="12">
        <v>15</v>
      </c>
      <c r="B43" s="12">
        <v>3057.2644865672132</v>
      </c>
      <c r="C43" s="12">
        <v>-60.064486567213407</v>
      </c>
    </row>
    <row r="44" spans="1:3" x14ac:dyDescent="0.25">
      <c r="A44" s="12">
        <v>16</v>
      </c>
      <c r="B44" s="12">
        <v>3472.5634273843243</v>
      </c>
      <c r="C44" s="12">
        <v>-160.76342738432413</v>
      </c>
    </row>
    <row r="45" spans="1:3" ht="15.75" thickBot="1" x14ac:dyDescent="0.3">
      <c r="A45" s="13">
        <v>17</v>
      </c>
      <c r="B45" s="13">
        <v>3652.2749596817412</v>
      </c>
      <c r="C45" s="13">
        <v>167.36804031825886</v>
      </c>
    </row>
  </sheetData>
  <conditionalFormatting sqref="J18:J22">
    <cfRule type="cellIs" dxfId="55" priority="2" operator="equal">
      <formula>MIN($J$18:$J$23)</formula>
    </cfRule>
  </conditionalFormatting>
  <conditionalFormatting sqref="E17:E22">
    <cfRule type="cellIs" dxfId="54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3C9E-023C-4B4F-B7BA-EF078F77548A}">
  <dimension ref="A1:L44"/>
  <sheetViews>
    <sheetView zoomScale="85" zoomScaleNormal="85" workbookViewId="0">
      <selection activeCell="E12" sqref="E12"/>
    </sheetView>
  </sheetViews>
  <sheetFormatPr defaultRowHeight="15" x14ac:dyDescent="0.25"/>
  <cols>
    <col min="1" max="1" width="97.5703125" bestFit="1" customWidth="1"/>
    <col min="2" max="2" width="34.28515625" bestFit="1" customWidth="1"/>
    <col min="3" max="3" width="23.8554687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10" x14ac:dyDescent="0.25">
      <c r="A1" t="s">
        <v>6</v>
      </c>
    </row>
    <row r="2" spans="1:10" ht="15.75" thickBot="1" x14ac:dyDescent="0.3"/>
    <row r="3" spans="1:10" x14ac:dyDescent="0.25">
      <c r="A3" s="15" t="s">
        <v>7</v>
      </c>
      <c r="B3" s="15"/>
    </row>
    <row r="4" spans="1:10" x14ac:dyDescent="0.25">
      <c r="A4" s="12" t="s">
        <v>8</v>
      </c>
      <c r="B4" s="12">
        <v>0.99686807970345437</v>
      </c>
    </row>
    <row r="5" spans="1:10" x14ac:dyDescent="0.25">
      <c r="A5" s="12" t="s">
        <v>9</v>
      </c>
      <c r="B5" s="36">
        <v>0.99374596833165274</v>
      </c>
      <c r="C5" s="43">
        <f>мн_регрессия_5_пер!B5-мн_регрессия_4_пер!B5</f>
        <v>3.0008703243100676E-5</v>
      </c>
    </row>
    <row r="6" spans="1:10" x14ac:dyDescent="0.25">
      <c r="A6" s="12" t="s">
        <v>10</v>
      </c>
      <c r="B6" s="12">
        <v>0.99166129110887036</v>
      </c>
    </row>
    <row r="7" spans="1:10" x14ac:dyDescent="0.25">
      <c r="A7" s="12" t="s">
        <v>11</v>
      </c>
      <c r="B7" s="12">
        <v>94.522875324997116</v>
      </c>
    </row>
    <row r="8" spans="1:10" ht="15.75" thickBot="1" x14ac:dyDescent="0.3">
      <c r="A8" s="13" t="s">
        <v>12</v>
      </c>
      <c r="B8" s="13">
        <v>17</v>
      </c>
    </row>
    <row r="10" spans="1:10" ht="15.75" thickBot="1" x14ac:dyDescent="0.3">
      <c r="A10" t="s">
        <v>13</v>
      </c>
    </row>
    <row r="11" spans="1:10" x14ac:dyDescent="0.25">
      <c r="A11" s="14"/>
      <c r="B11" s="14" t="s">
        <v>18</v>
      </c>
      <c r="C11" s="14" t="s">
        <v>19</v>
      </c>
      <c r="D11" s="14" t="s">
        <v>20</v>
      </c>
      <c r="E11" s="14" t="s">
        <v>21</v>
      </c>
      <c r="F11" s="14" t="s">
        <v>22</v>
      </c>
      <c r="G11" s="32" t="s">
        <v>42</v>
      </c>
      <c r="H11" s="33" t="s">
        <v>43</v>
      </c>
    </row>
    <row r="12" spans="1:10" x14ac:dyDescent="0.25">
      <c r="A12" s="12" t="s">
        <v>14</v>
      </c>
      <c r="B12" s="12">
        <v>4</v>
      </c>
      <c r="C12" s="12">
        <v>17036108.524018463</v>
      </c>
      <c r="D12" s="12">
        <v>4259027.1310046157</v>
      </c>
      <c r="E12" s="12">
        <v>476.69056747561626</v>
      </c>
      <c r="F12" s="12">
        <v>4.1660469069909849E-13</v>
      </c>
      <c r="G12">
        <f>_xlfn.F.INV.RT(0.05,B12,B13)</f>
        <v>3.2591667269012499</v>
      </c>
      <c r="H12" t="str">
        <f>CONCATENATE(ROUND(E12,2)," &gt; ",ROUND(G12,2))</f>
        <v>476,69 &gt; 3,26</v>
      </c>
      <c r="I12" t="s">
        <v>44</v>
      </c>
    </row>
    <row r="13" spans="1:10" x14ac:dyDescent="0.25">
      <c r="A13" s="12" t="s">
        <v>15</v>
      </c>
      <c r="B13" s="12">
        <v>12</v>
      </c>
      <c r="C13" s="12">
        <v>107214.88751645939</v>
      </c>
      <c r="D13" s="12">
        <v>8934.5739597049487</v>
      </c>
      <c r="E13" s="12"/>
      <c r="F13" s="12"/>
      <c r="I13" t="s">
        <v>45</v>
      </c>
    </row>
    <row r="14" spans="1:10" ht="15.75" thickBot="1" x14ac:dyDescent="0.3">
      <c r="A14" s="13" t="s">
        <v>16</v>
      </c>
      <c r="B14" s="13">
        <v>16</v>
      </c>
      <c r="C14" s="13">
        <v>17143323.41153492</v>
      </c>
      <c r="D14" s="13"/>
      <c r="E14" s="13"/>
      <c r="F14" s="13"/>
    </row>
    <row r="15" spans="1:10" ht="15.75" thickBot="1" x14ac:dyDescent="0.3"/>
    <row r="16" spans="1:10" x14ac:dyDescent="0.25">
      <c r="A16" s="14"/>
      <c r="B16" s="14" t="s">
        <v>23</v>
      </c>
      <c r="C16" s="14" t="s">
        <v>11</v>
      </c>
      <c r="D16" s="14" t="s">
        <v>24</v>
      </c>
      <c r="E16" s="14" t="s">
        <v>25</v>
      </c>
      <c r="F16" s="14" t="s">
        <v>26</v>
      </c>
      <c r="G16" s="14" t="s">
        <v>27</v>
      </c>
      <c r="H16" s="14" t="s">
        <v>28</v>
      </c>
      <c r="I16" s="14" t="s">
        <v>29</v>
      </c>
      <c r="J16" s="32" t="s">
        <v>47</v>
      </c>
    </row>
    <row r="17" spans="1:12" x14ac:dyDescent="0.25">
      <c r="A17" s="12" t="s">
        <v>17</v>
      </c>
      <c r="B17" s="21">
        <v>-1112.5143063239902</v>
      </c>
      <c r="C17" s="21">
        <v>505.59480602500463</v>
      </c>
      <c r="D17" s="45">
        <v>-2.2004069129400232</v>
      </c>
      <c r="E17" s="21">
        <v>4.8101680980250854E-2</v>
      </c>
      <c r="F17" s="45">
        <v>-2214.1107563043843</v>
      </c>
      <c r="G17" s="45">
        <v>-10.917856343596441</v>
      </c>
      <c r="H17" s="21">
        <v>-2214.1107563043843</v>
      </c>
      <c r="I17" s="21">
        <v>-10.917856343596441</v>
      </c>
      <c r="J17" s="44"/>
    </row>
    <row r="18" spans="1:12" x14ac:dyDescent="0.25">
      <c r="A18" s="38" t="s">
        <v>0</v>
      </c>
      <c r="B18" s="40">
        <v>-14.360572154129772</v>
      </c>
      <c r="C18" s="40">
        <v>30.580854722060604</v>
      </c>
      <c r="D18" s="40">
        <v>-0.46959355075743697</v>
      </c>
      <c r="E18" s="40">
        <v>0.64706349699807797</v>
      </c>
      <c r="F18" s="40">
        <v>-80.99053076474506</v>
      </c>
      <c r="G18" s="40">
        <v>52.26938645648552</v>
      </c>
      <c r="H18" s="40">
        <v>-80.99053076474506</v>
      </c>
      <c r="I18" s="40">
        <v>52.26938645648552</v>
      </c>
      <c r="J18" s="44">
        <f>ABS(D18)</f>
        <v>0.46959355075743697</v>
      </c>
      <c r="L18" s="41" t="s">
        <v>48</v>
      </c>
    </row>
    <row r="19" spans="1:12" x14ac:dyDescent="0.25">
      <c r="A19" s="12" t="s">
        <v>4</v>
      </c>
      <c r="B19" s="21">
        <v>3.4563032142282485E-2</v>
      </c>
      <c r="C19" s="21">
        <v>1.3047357378930506E-2</v>
      </c>
      <c r="D19" s="45">
        <v>2.6490446408785058</v>
      </c>
      <c r="E19" s="21">
        <v>2.121644426340143E-2</v>
      </c>
      <c r="F19" s="45">
        <v>6.1352824918153165E-3</v>
      </c>
      <c r="G19" s="45">
        <v>6.2990781792749653E-2</v>
      </c>
      <c r="H19" s="21">
        <v>6.1352824918153165E-3</v>
      </c>
      <c r="I19" s="21">
        <v>6.2990781792749653E-2</v>
      </c>
      <c r="J19" s="44">
        <f t="shared" ref="J19:J21" si="0">ABS(D19)</f>
        <v>2.6490446408785058</v>
      </c>
    </row>
    <row r="20" spans="1:12" x14ac:dyDescent="0.25">
      <c r="A20" s="12" t="s">
        <v>5</v>
      </c>
      <c r="B20" s="21">
        <v>3.2550162702198591E-2</v>
      </c>
      <c r="C20" s="21">
        <v>6.4537822435560199E-3</v>
      </c>
      <c r="D20" s="45">
        <v>5.043579326634287</v>
      </c>
      <c r="E20" s="21">
        <v>2.8758177902943815E-4</v>
      </c>
      <c r="F20" s="45">
        <v>1.8488579150060185E-2</v>
      </c>
      <c r="G20" s="45">
        <v>4.6611746254336998E-2</v>
      </c>
      <c r="H20" s="21">
        <v>1.8488579150060185E-2</v>
      </c>
      <c r="I20" s="21">
        <v>4.6611746254336998E-2</v>
      </c>
      <c r="J20" s="44">
        <f t="shared" si="0"/>
        <v>5.043579326634287</v>
      </c>
    </row>
    <row r="21" spans="1:12" ht="15.75" thickBot="1" x14ac:dyDescent="0.3">
      <c r="A21" s="13" t="s">
        <v>41</v>
      </c>
      <c r="B21" s="22">
        <v>11598.51907589143</v>
      </c>
      <c r="C21" s="22">
        <v>4192.0340265244922</v>
      </c>
      <c r="D21" s="23">
        <v>2.7667998404839915</v>
      </c>
      <c r="E21" s="22">
        <v>1.7062799021527447E-2</v>
      </c>
      <c r="F21" s="23">
        <v>2464.8615564982956</v>
      </c>
      <c r="G21" s="23">
        <v>20732.176595284567</v>
      </c>
      <c r="H21" s="22">
        <v>2464.8615564982956</v>
      </c>
      <c r="I21" s="22">
        <v>20732.176595284567</v>
      </c>
      <c r="J21" s="44">
        <f t="shared" si="0"/>
        <v>2.7667998404839915</v>
      </c>
    </row>
    <row r="22" spans="1:12" x14ac:dyDescent="0.25">
      <c r="C22" t="s">
        <v>46</v>
      </c>
      <c r="D22" s="44">
        <f>_xlfn.T.INV.2T(0.05,$B$13)</f>
        <v>2.1788128296672284</v>
      </c>
    </row>
    <row r="25" spans="1:12" x14ac:dyDescent="0.25">
      <c r="A25" t="s">
        <v>30</v>
      </c>
    </row>
    <row r="26" spans="1:12" ht="15.75" thickBot="1" x14ac:dyDescent="0.3"/>
    <row r="27" spans="1:12" x14ac:dyDescent="0.25">
      <c r="A27" s="14" t="s">
        <v>31</v>
      </c>
      <c r="B27" s="14" t="s">
        <v>37</v>
      </c>
      <c r="C27" s="14" t="s">
        <v>32</v>
      </c>
    </row>
    <row r="28" spans="1:12" x14ac:dyDescent="0.25">
      <c r="A28" s="12">
        <v>1</v>
      </c>
      <c r="B28" s="12">
        <v>446.66657701570762</v>
      </c>
      <c r="C28" s="12">
        <v>-35.766577015707639</v>
      </c>
    </row>
    <row r="29" spans="1:12" x14ac:dyDescent="0.25">
      <c r="A29" s="12">
        <v>2</v>
      </c>
      <c r="B29" s="12">
        <v>533.91318479836116</v>
      </c>
      <c r="C29" s="12">
        <v>6.2868152016388876</v>
      </c>
    </row>
    <row r="30" spans="1:12" x14ac:dyDescent="0.25">
      <c r="A30" s="12">
        <v>3</v>
      </c>
      <c r="B30" s="12">
        <v>640.09995961285063</v>
      </c>
      <c r="C30" s="12">
        <v>62.600040387149306</v>
      </c>
    </row>
    <row r="31" spans="1:12" x14ac:dyDescent="0.25">
      <c r="A31" s="12">
        <v>4</v>
      </c>
      <c r="B31" s="12">
        <v>921.34601825156892</v>
      </c>
      <c r="C31" s="12">
        <v>-105.64601825156888</v>
      </c>
    </row>
    <row r="32" spans="1:12" x14ac:dyDescent="0.25">
      <c r="A32" s="12">
        <v>5</v>
      </c>
      <c r="B32" s="12">
        <v>1040.1970493163988</v>
      </c>
      <c r="C32" s="12">
        <v>33.602950683601193</v>
      </c>
    </row>
    <row r="33" spans="1:3" x14ac:dyDescent="0.25">
      <c r="A33" s="12">
        <v>6</v>
      </c>
      <c r="B33" s="12">
        <v>1452.7282512605402</v>
      </c>
      <c r="C33" s="12">
        <v>41.37174873945969</v>
      </c>
    </row>
    <row r="34" spans="1:3" x14ac:dyDescent="0.25">
      <c r="A34" s="12">
        <v>7</v>
      </c>
      <c r="B34" s="12">
        <v>1593.8268447110115</v>
      </c>
      <c r="C34" s="12">
        <v>21.373155288988528</v>
      </c>
    </row>
    <row r="35" spans="1:3" x14ac:dyDescent="0.25">
      <c r="A35" s="12">
        <v>8</v>
      </c>
      <c r="B35" s="12">
        <v>1722.5283937537586</v>
      </c>
      <c r="C35" s="12">
        <v>64.871606246241527</v>
      </c>
    </row>
    <row r="36" spans="1:3" x14ac:dyDescent="0.25">
      <c r="A36" s="12">
        <v>9</v>
      </c>
      <c r="B36" s="12">
        <v>1986.2605971399134</v>
      </c>
      <c r="C36" s="12">
        <v>-51.360597139913352</v>
      </c>
    </row>
    <row r="37" spans="1:3" x14ac:dyDescent="0.25">
      <c r="A37" s="12">
        <v>10</v>
      </c>
      <c r="B37" s="12">
        <v>2301.1735424920976</v>
      </c>
      <c r="C37" s="12">
        <v>-41.460061702827261</v>
      </c>
    </row>
    <row r="38" spans="1:3" x14ac:dyDescent="0.25">
      <c r="A38" s="12">
        <v>11</v>
      </c>
      <c r="B38" s="12">
        <v>2522.1814053060589</v>
      </c>
      <c r="C38" s="12">
        <v>-14.400870019868762</v>
      </c>
    </row>
    <row r="39" spans="1:3" x14ac:dyDescent="0.25">
      <c r="A39" s="12">
        <v>12</v>
      </c>
      <c r="B39" s="12">
        <v>2651.8946092249721</v>
      </c>
      <c r="C39" s="12">
        <v>55.153545740484333</v>
      </c>
    </row>
    <row r="40" spans="1:3" x14ac:dyDescent="0.25">
      <c r="A40" s="12">
        <v>13</v>
      </c>
      <c r="B40" s="12">
        <v>2735.5984074420712</v>
      </c>
      <c r="C40" s="12">
        <v>-79.337407442071253</v>
      </c>
    </row>
    <row r="41" spans="1:3" x14ac:dyDescent="0.25">
      <c r="A41" s="12">
        <v>14</v>
      </c>
      <c r="B41" s="12">
        <v>2798.7455680849539</v>
      </c>
      <c r="C41" s="12">
        <v>107.04143191504636</v>
      </c>
    </row>
    <row r="42" spans="1:3" x14ac:dyDescent="0.25">
      <c r="A42" s="12">
        <v>15</v>
      </c>
      <c r="B42" s="12">
        <v>3064.5728738751241</v>
      </c>
      <c r="C42" s="12">
        <v>-67.372873875124242</v>
      </c>
    </row>
    <row r="43" spans="1:3" x14ac:dyDescent="0.25">
      <c r="A43" s="12">
        <v>16</v>
      </c>
      <c r="B43" s="12">
        <v>3473.6923042169433</v>
      </c>
      <c r="C43" s="12">
        <v>-161.8923042169431</v>
      </c>
    </row>
    <row r="44" spans="1:3" ht="15.75" thickBot="1" x14ac:dyDescent="0.3">
      <c r="A44" s="13">
        <v>17</v>
      </c>
      <c r="B44" s="13">
        <v>3654.7075845385821</v>
      </c>
      <c r="C44" s="13">
        <v>164.93541546141796</v>
      </c>
    </row>
  </sheetData>
  <conditionalFormatting sqref="J18:J21">
    <cfRule type="cellIs" dxfId="53" priority="2" operator="equal">
      <formula>MIN($J$18:$J$23)</formula>
    </cfRule>
  </conditionalFormatting>
  <conditionalFormatting sqref="E17:E21">
    <cfRule type="cellIs" dxfId="52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B026-5D2D-47E1-B600-C4D22651AFAF}">
  <dimension ref="A1:J43"/>
  <sheetViews>
    <sheetView zoomScale="85" zoomScaleNormal="85" workbookViewId="0">
      <selection activeCell="E37" sqref="E37"/>
    </sheetView>
  </sheetViews>
  <sheetFormatPr defaultRowHeight="15" x14ac:dyDescent="0.25"/>
  <cols>
    <col min="1" max="1" width="97.5703125" bestFit="1" customWidth="1"/>
    <col min="2" max="2" width="34.2851562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10" x14ac:dyDescent="0.25">
      <c r="A1" t="s">
        <v>6</v>
      </c>
    </row>
    <row r="2" spans="1:10" ht="15.75" thickBot="1" x14ac:dyDescent="0.3"/>
    <row r="3" spans="1:10" x14ac:dyDescent="0.25">
      <c r="A3" s="15" t="s">
        <v>7</v>
      </c>
      <c r="B3" s="15"/>
    </row>
    <row r="4" spans="1:10" x14ac:dyDescent="0.25">
      <c r="A4" s="12" t="s">
        <v>8</v>
      </c>
      <c r="B4" s="12">
        <v>0.99681043386647206</v>
      </c>
    </row>
    <row r="5" spans="1:10" x14ac:dyDescent="0.25">
      <c r="A5" s="12" t="s">
        <v>9</v>
      </c>
      <c r="B5" s="36">
        <v>0.99363104106506428</v>
      </c>
      <c r="C5" s="43">
        <f>мн_регрессия_4_пер!B5-мн_регрессия_3_пер!B5</f>
        <v>1.1492726658846042E-4</v>
      </c>
    </row>
    <row r="6" spans="1:10" x14ac:dyDescent="0.25">
      <c r="A6" s="12" t="s">
        <v>10</v>
      </c>
      <c r="B6" s="12">
        <v>0.99216128131084835</v>
      </c>
    </row>
    <row r="7" spans="1:10" x14ac:dyDescent="0.25">
      <c r="A7" s="12" t="s">
        <v>11</v>
      </c>
      <c r="B7" s="12">
        <v>91.64527047949997</v>
      </c>
    </row>
    <row r="8" spans="1:10" ht="15.75" thickBot="1" x14ac:dyDescent="0.3">
      <c r="A8" s="13" t="s">
        <v>12</v>
      </c>
      <c r="B8" s="13">
        <v>17</v>
      </c>
    </row>
    <row r="10" spans="1:10" ht="15.75" thickBot="1" x14ac:dyDescent="0.3">
      <c r="A10" t="s">
        <v>13</v>
      </c>
    </row>
    <row r="11" spans="1:10" x14ac:dyDescent="0.25">
      <c r="A11" s="14"/>
      <c r="B11" s="14" t="s">
        <v>18</v>
      </c>
      <c r="C11" s="14" t="s">
        <v>19</v>
      </c>
      <c r="D11" s="14" t="s">
        <v>20</v>
      </c>
      <c r="E11" s="14" t="s">
        <v>21</v>
      </c>
      <c r="F11" s="14" t="s">
        <v>22</v>
      </c>
      <c r="G11" s="32" t="s">
        <v>42</v>
      </c>
      <c r="H11" s="33" t="s">
        <v>43</v>
      </c>
    </row>
    <row r="12" spans="1:10" x14ac:dyDescent="0.25">
      <c r="A12" s="12" t="s">
        <v>14</v>
      </c>
      <c r="B12" s="12">
        <v>3</v>
      </c>
      <c r="C12" s="12">
        <v>17034138.288718533</v>
      </c>
      <c r="D12" s="12">
        <v>5678046.0962395109</v>
      </c>
      <c r="E12" s="12">
        <v>676.04997225898364</v>
      </c>
      <c r="F12" s="12">
        <v>1.61434274967889E-14</v>
      </c>
      <c r="G12">
        <f>_xlfn.F.INV.RT(0.05,B12,B13)</f>
        <v>3.4105336446278485</v>
      </c>
      <c r="H12" t="str">
        <f>CONCATENATE(ROUND(E12,2)," &gt; ",ROUND(G12,2))</f>
        <v>676,05 &gt; 3,41</v>
      </c>
      <c r="I12" t="s">
        <v>44</v>
      </c>
    </row>
    <row r="13" spans="1:10" x14ac:dyDescent="0.25">
      <c r="A13" s="12" t="s">
        <v>15</v>
      </c>
      <c r="B13" s="12">
        <v>13</v>
      </c>
      <c r="C13" s="12">
        <v>109185.12281638921</v>
      </c>
      <c r="D13" s="12">
        <v>8398.8556012607078</v>
      </c>
      <c r="E13" s="12"/>
      <c r="F13" s="12"/>
      <c r="I13" t="s">
        <v>45</v>
      </c>
    </row>
    <row r="14" spans="1:10" ht="15.75" thickBot="1" x14ac:dyDescent="0.3">
      <c r="A14" s="13" t="s">
        <v>16</v>
      </c>
      <c r="B14" s="13">
        <v>16</v>
      </c>
      <c r="C14" s="13">
        <v>17143323.41153492</v>
      </c>
      <c r="D14" s="13"/>
      <c r="E14" s="13"/>
      <c r="F14" s="13"/>
    </row>
    <row r="15" spans="1:10" ht="15.75" thickBot="1" x14ac:dyDescent="0.3"/>
    <row r="16" spans="1:10" x14ac:dyDescent="0.25">
      <c r="A16" s="14"/>
      <c r="B16" s="14" t="s">
        <v>23</v>
      </c>
      <c r="C16" s="14" t="s">
        <v>11</v>
      </c>
      <c r="D16" s="14" t="s">
        <v>24</v>
      </c>
      <c r="E16" s="14" t="s">
        <v>25</v>
      </c>
      <c r="F16" s="14" t="s">
        <v>26</v>
      </c>
      <c r="G16" s="14" t="s">
        <v>27</v>
      </c>
      <c r="H16" s="14" t="s">
        <v>28</v>
      </c>
      <c r="I16" s="14" t="s">
        <v>29</v>
      </c>
      <c r="J16" s="32" t="s">
        <v>47</v>
      </c>
    </row>
    <row r="17" spans="1:10" x14ac:dyDescent="0.25">
      <c r="A17" s="12" t="s">
        <v>17</v>
      </c>
      <c r="B17" s="21">
        <v>-1274.0149958494085</v>
      </c>
      <c r="C17" s="21">
        <v>359.32235745979307</v>
      </c>
      <c r="D17" s="45">
        <v>-3.545604578729745</v>
      </c>
      <c r="E17" s="21">
        <v>3.5864786503233327E-3</v>
      </c>
      <c r="F17" s="45">
        <v>-2050.283754471865</v>
      </c>
      <c r="G17" s="45">
        <v>-497.74623722695196</v>
      </c>
      <c r="H17" s="21">
        <v>-2050.283754471865</v>
      </c>
      <c r="I17" s="21">
        <v>-497.74623722695196</v>
      </c>
      <c r="J17" s="44"/>
    </row>
    <row r="18" spans="1:10" x14ac:dyDescent="0.25">
      <c r="A18" s="12" t="s">
        <v>4</v>
      </c>
      <c r="B18" s="21">
        <v>3.689040094755211E-2</v>
      </c>
      <c r="C18" s="21">
        <v>1.1701959445940732E-2</v>
      </c>
      <c r="D18" s="45">
        <v>3.1524977605651285</v>
      </c>
      <c r="E18" s="21">
        <v>7.6348339903036123E-3</v>
      </c>
      <c r="F18" s="45">
        <v>1.1609854541343046E-2</v>
      </c>
      <c r="G18" s="45">
        <v>6.2170947353761177E-2</v>
      </c>
      <c r="H18" s="21">
        <v>1.1609854541343046E-2</v>
      </c>
      <c r="I18" s="21">
        <v>6.2170947353761177E-2</v>
      </c>
      <c r="J18" s="44">
        <f>ABS(D18)</f>
        <v>3.1524977605651285</v>
      </c>
    </row>
    <row r="19" spans="1:10" x14ac:dyDescent="0.25">
      <c r="A19" s="12" t="s">
        <v>5</v>
      </c>
      <c r="B19" s="21">
        <v>2.979606424290477E-2</v>
      </c>
      <c r="C19" s="21">
        <v>2.6114698035818633E-3</v>
      </c>
      <c r="D19" s="45">
        <v>11.409691278848722</v>
      </c>
      <c r="E19" s="21">
        <v>3.8178454367872767E-8</v>
      </c>
      <c r="F19" s="45">
        <v>2.4154326731947465E-2</v>
      </c>
      <c r="G19" s="45">
        <v>3.5437801753862075E-2</v>
      </c>
      <c r="H19" s="21">
        <v>2.4154326731947465E-2</v>
      </c>
      <c r="I19" s="21">
        <v>3.5437801753862075E-2</v>
      </c>
      <c r="J19" s="44">
        <f t="shared" ref="J19:J20" si="0">ABS(D19)</f>
        <v>11.409691278848722</v>
      </c>
    </row>
    <row r="20" spans="1:10" ht="15.75" thickBot="1" x14ac:dyDescent="0.3">
      <c r="A20" s="46" t="s">
        <v>41</v>
      </c>
      <c r="B20" s="22">
        <v>11837.293100752451</v>
      </c>
      <c r="C20" s="22">
        <v>4034.4047351645277</v>
      </c>
      <c r="D20" s="23">
        <v>2.9340866565956261</v>
      </c>
      <c r="E20" s="22">
        <v>1.1621784958101681E-2</v>
      </c>
      <c r="F20" s="23">
        <v>3121.4915634179324</v>
      </c>
      <c r="G20" s="23">
        <v>20553.094638086972</v>
      </c>
      <c r="H20" s="22">
        <v>3121.4915634179324</v>
      </c>
      <c r="I20" s="22">
        <v>20553.094638086972</v>
      </c>
      <c r="J20" s="44">
        <f t="shared" si="0"/>
        <v>2.9340866565956261</v>
      </c>
    </row>
    <row r="21" spans="1:10" x14ac:dyDescent="0.25">
      <c r="C21" t="s">
        <v>46</v>
      </c>
      <c r="D21" s="44">
        <f>_xlfn.T.INV.2T(0.05,$B$13)</f>
        <v>2.1603686564627926</v>
      </c>
    </row>
    <row r="24" spans="1:10" x14ac:dyDescent="0.25">
      <c r="A24" t="s">
        <v>30</v>
      </c>
    </row>
    <row r="25" spans="1:10" ht="15.75" thickBot="1" x14ac:dyDescent="0.3"/>
    <row r="26" spans="1:10" x14ac:dyDescent="0.25">
      <c r="A26" s="14" t="s">
        <v>31</v>
      </c>
      <c r="B26" s="14" t="s">
        <v>37</v>
      </c>
      <c r="C26" s="14" t="s">
        <v>32</v>
      </c>
    </row>
    <row r="27" spans="1:10" x14ac:dyDescent="0.25">
      <c r="A27" s="12">
        <v>1</v>
      </c>
      <c r="B27" s="12">
        <v>431.60000909216706</v>
      </c>
      <c r="C27" s="12">
        <v>-20.700009092167079</v>
      </c>
    </row>
    <row r="28" spans="1:10" x14ac:dyDescent="0.25">
      <c r="A28" s="12">
        <v>2</v>
      </c>
      <c r="B28" s="12">
        <v>533.90664345402297</v>
      </c>
      <c r="C28" s="12">
        <v>6.2933565459770762</v>
      </c>
    </row>
    <row r="29" spans="1:10" x14ac:dyDescent="0.25">
      <c r="A29" s="12">
        <v>3</v>
      </c>
      <c r="B29" s="12">
        <v>646.44989366377536</v>
      </c>
      <c r="C29" s="12">
        <v>56.250106336224576</v>
      </c>
    </row>
    <row r="30" spans="1:10" x14ac:dyDescent="0.25">
      <c r="A30" s="12">
        <v>4</v>
      </c>
      <c r="B30" s="12">
        <v>918.57776504648257</v>
      </c>
      <c r="C30" s="12">
        <v>-102.87776504648252</v>
      </c>
    </row>
    <row r="31" spans="1:10" x14ac:dyDescent="0.25">
      <c r="A31" s="12">
        <v>5</v>
      </c>
      <c r="B31" s="12">
        <v>1041.0279389168338</v>
      </c>
      <c r="C31" s="12">
        <v>32.772061083166136</v>
      </c>
    </row>
    <row r="32" spans="1:10" x14ac:dyDescent="0.25">
      <c r="A32" s="12">
        <v>6</v>
      </c>
      <c r="B32" s="12">
        <v>1445.4657539419113</v>
      </c>
      <c r="C32" s="12">
        <v>48.634246058088593</v>
      </c>
    </row>
    <row r="33" spans="1:3" x14ac:dyDescent="0.25">
      <c r="A33" s="12">
        <v>7</v>
      </c>
      <c r="B33" s="12">
        <v>1591.9227071612722</v>
      </c>
      <c r="C33" s="12">
        <v>23.277292838727817</v>
      </c>
    </row>
    <row r="34" spans="1:3" x14ac:dyDescent="0.25">
      <c r="A34" s="12">
        <v>8</v>
      </c>
      <c r="B34" s="12">
        <v>1725.8086591047559</v>
      </c>
      <c r="C34" s="12">
        <v>61.59134089524423</v>
      </c>
    </row>
    <row r="35" spans="1:3" x14ac:dyDescent="0.25">
      <c r="A35" s="12">
        <v>9</v>
      </c>
      <c r="B35" s="12">
        <v>2004.064391698709</v>
      </c>
      <c r="C35" s="12">
        <v>-69.164391698708869</v>
      </c>
    </row>
    <row r="36" spans="1:3" x14ac:dyDescent="0.25">
      <c r="A36" s="12">
        <v>10</v>
      </c>
      <c r="B36" s="12">
        <v>2302.8164152995369</v>
      </c>
      <c r="C36" s="12">
        <v>-43.10293451026655</v>
      </c>
    </row>
    <row r="37" spans="1:3" x14ac:dyDescent="0.25">
      <c r="A37" s="12">
        <v>11</v>
      </c>
      <c r="B37" s="12">
        <v>2513.5984645700855</v>
      </c>
      <c r="C37" s="12">
        <v>-5.8179292838954098</v>
      </c>
    </row>
    <row r="38" spans="1:3" x14ac:dyDescent="0.25">
      <c r="A38" s="12">
        <v>12</v>
      </c>
      <c r="B38" s="12">
        <v>2646.6664033743409</v>
      </c>
      <c r="C38" s="12">
        <v>60.381751591115517</v>
      </c>
    </row>
    <row r="39" spans="1:3" x14ac:dyDescent="0.25">
      <c r="A39" s="12">
        <v>13</v>
      </c>
      <c r="B39" s="12">
        <v>2753.0665752244158</v>
      </c>
      <c r="C39" s="12">
        <v>-96.805575224415861</v>
      </c>
    </row>
    <row r="40" spans="1:3" x14ac:dyDescent="0.25">
      <c r="A40" s="12">
        <v>14</v>
      </c>
      <c r="B40" s="12">
        <v>2818.1530714754463</v>
      </c>
      <c r="C40" s="12">
        <v>87.633928524553994</v>
      </c>
    </row>
    <row r="41" spans="1:3" x14ac:dyDescent="0.25">
      <c r="A41" s="12">
        <v>15</v>
      </c>
      <c r="B41" s="12">
        <v>3070.0370741901424</v>
      </c>
      <c r="C41" s="12">
        <v>-72.83707419014263</v>
      </c>
    </row>
    <row r="42" spans="1:3" x14ac:dyDescent="0.25">
      <c r="A42" s="12">
        <v>16</v>
      </c>
      <c r="B42" s="12">
        <v>3458.7633249471792</v>
      </c>
      <c r="C42" s="12">
        <v>-146.96332494717899</v>
      </c>
    </row>
    <row r="43" spans="1:3" ht="15.75" thickBot="1" x14ac:dyDescent="0.3">
      <c r="A43" s="13">
        <v>17</v>
      </c>
      <c r="B43" s="13">
        <v>3638.208079879832</v>
      </c>
      <c r="C43" s="13">
        <v>181.43492012016804</v>
      </c>
    </row>
  </sheetData>
  <conditionalFormatting sqref="J18:J20">
    <cfRule type="cellIs" dxfId="51" priority="2" operator="equal">
      <formula>MIN($J$18:$J$23)</formula>
    </cfRule>
  </conditionalFormatting>
  <conditionalFormatting sqref="E17:E20">
    <cfRule type="cellIs" dxfId="50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5605-A7C7-41C8-912F-5CF34AE6753D}">
  <dimension ref="A1:I42"/>
  <sheetViews>
    <sheetView zoomScaleNormal="100" workbookViewId="0">
      <selection activeCell="F57" sqref="F57"/>
    </sheetView>
  </sheetViews>
  <sheetFormatPr defaultRowHeight="15" x14ac:dyDescent="0.25"/>
  <cols>
    <col min="1" max="1" width="56.5703125" bestFit="1" customWidth="1"/>
    <col min="2" max="2" width="34.2851562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15" t="s">
        <v>7</v>
      </c>
      <c r="B3" s="15"/>
    </row>
    <row r="4" spans="1:9" x14ac:dyDescent="0.25">
      <c r="A4" s="12" t="s">
        <v>8</v>
      </c>
      <c r="B4" s="12">
        <v>0.99255572015874305</v>
      </c>
    </row>
    <row r="5" spans="1:9" x14ac:dyDescent="0.25">
      <c r="A5" s="12" t="s">
        <v>9</v>
      </c>
      <c r="B5" s="12">
        <v>0.98516685761984102</v>
      </c>
      <c r="C5" s="43">
        <f>мн_регрессия_2_пер!B5-мн_регрессия_1_пер!B5</f>
        <v>4.2465292505688979E-3</v>
      </c>
    </row>
    <row r="6" spans="1:9" x14ac:dyDescent="0.25">
      <c r="A6" s="12" t="s">
        <v>10</v>
      </c>
      <c r="B6" s="12">
        <v>0.98417798146116375</v>
      </c>
    </row>
    <row r="7" spans="1:9" x14ac:dyDescent="0.25">
      <c r="A7" s="12" t="s">
        <v>11</v>
      </c>
      <c r="B7" s="12">
        <v>130.20224192447927</v>
      </c>
    </row>
    <row r="8" spans="1:9" ht="15.75" thickBot="1" x14ac:dyDescent="0.3">
      <c r="A8" s="13" t="s">
        <v>12</v>
      </c>
      <c r="B8" s="13">
        <v>17</v>
      </c>
    </row>
    <row r="10" spans="1:9" ht="15.75" thickBot="1" x14ac:dyDescent="0.3">
      <c r="A10" t="s">
        <v>13</v>
      </c>
    </row>
    <row r="11" spans="1:9" x14ac:dyDescent="0.25">
      <c r="A11" s="14"/>
      <c r="B11" s="14" t="s">
        <v>18</v>
      </c>
      <c r="C11" s="14" t="s">
        <v>19</v>
      </c>
      <c r="D11" s="14" t="s">
        <v>20</v>
      </c>
      <c r="E11" s="14" t="s">
        <v>21</v>
      </c>
      <c r="F11" s="14" t="s">
        <v>22</v>
      </c>
      <c r="G11" s="32" t="s">
        <v>42</v>
      </c>
      <c r="H11" s="33" t="s">
        <v>43</v>
      </c>
    </row>
    <row r="12" spans="1:9" x14ac:dyDescent="0.25">
      <c r="A12" s="12" t="s">
        <v>14</v>
      </c>
      <c r="B12" s="12">
        <v>1</v>
      </c>
      <c r="C12" s="12">
        <v>16889034.05450251</v>
      </c>
      <c r="D12" s="12">
        <v>16889034.05450251</v>
      </c>
      <c r="E12" s="12">
        <v>996.24897311470977</v>
      </c>
      <c r="F12" s="12">
        <v>3.9243837254547612E-15</v>
      </c>
      <c r="G12">
        <f>_xlfn.F.INV.RT(0.05,B12,B13)</f>
        <v>4.5430771652669701</v>
      </c>
      <c r="H12" t="str">
        <f>CONCATENATE(ROUND(E12,2)," &gt; ",ROUND(G12,2))</f>
        <v>996,25 &gt; 4,54</v>
      </c>
      <c r="I12" t="s">
        <v>44</v>
      </c>
    </row>
    <row r="13" spans="1:9" x14ac:dyDescent="0.25">
      <c r="A13" s="12" t="s">
        <v>15</v>
      </c>
      <c r="B13" s="12">
        <v>15</v>
      </c>
      <c r="C13" s="12">
        <v>254289.35703240937</v>
      </c>
      <c r="D13" s="12">
        <v>16952.623802160626</v>
      </c>
      <c r="E13" s="12"/>
      <c r="F13" s="12"/>
      <c r="I13" t="s">
        <v>45</v>
      </c>
    </row>
    <row r="14" spans="1:9" ht="15.75" thickBot="1" x14ac:dyDescent="0.3">
      <c r="A14" s="13" t="s">
        <v>16</v>
      </c>
      <c r="B14" s="13">
        <v>16</v>
      </c>
      <c r="C14" s="13">
        <v>17143323.41153492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23</v>
      </c>
      <c r="C16" s="14" t="s">
        <v>11</v>
      </c>
      <c r="D16" s="14" t="s">
        <v>24</v>
      </c>
      <c r="E16" s="14" t="s">
        <v>25</v>
      </c>
      <c r="F16" s="14" t="s">
        <v>26</v>
      </c>
      <c r="G16" s="14" t="s">
        <v>27</v>
      </c>
      <c r="H16" s="14" t="s">
        <v>28</v>
      </c>
      <c r="I16" s="14" t="s">
        <v>29</v>
      </c>
    </row>
    <row r="17" spans="1:9" x14ac:dyDescent="0.25">
      <c r="A17" s="12" t="s">
        <v>17</v>
      </c>
      <c r="B17" s="21">
        <v>48.786510283035796</v>
      </c>
      <c r="C17" s="21">
        <v>68.65533181752906</v>
      </c>
      <c r="D17" s="21">
        <v>0.71060045871891975</v>
      </c>
      <c r="E17" s="21">
        <v>0.48823421844934067</v>
      </c>
      <c r="F17" s="21">
        <v>-97.548865519692015</v>
      </c>
      <c r="G17" s="21">
        <v>195.12188608576361</v>
      </c>
      <c r="H17" s="21">
        <v>-97.548865519692015</v>
      </c>
      <c r="I17" s="21">
        <v>195.12188608576361</v>
      </c>
    </row>
    <row r="18" spans="1:9" ht="15.75" thickBot="1" x14ac:dyDescent="0.3">
      <c r="A18" s="13" t="s">
        <v>5</v>
      </c>
      <c r="B18" s="22">
        <v>3.3103411431186607E-2</v>
      </c>
      <c r="C18" s="22">
        <v>1.0487906534659499E-3</v>
      </c>
      <c r="D18" s="22">
        <v>31.563411937157717</v>
      </c>
      <c r="E18" s="23">
        <v>3.9243837254547328E-15</v>
      </c>
      <c r="F18" s="22">
        <v>3.086796706946927E-2</v>
      </c>
      <c r="G18" s="22">
        <v>3.5338855792903946E-2</v>
      </c>
      <c r="H18" s="22">
        <v>3.086796706946927E-2</v>
      </c>
      <c r="I18" s="22">
        <v>3.5338855792903946E-2</v>
      </c>
    </row>
    <row r="19" spans="1:9" x14ac:dyDescent="0.25">
      <c r="C19" t="s">
        <v>46</v>
      </c>
      <c r="D19" s="44">
        <f>_xlfn.T.INV.2T(0.05,$B$13)</f>
        <v>2.1314495455597742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14" t="s">
        <v>31</v>
      </c>
      <c r="B24" s="14" t="s">
        <v>37</v>
      </c>
      <c r="C24" s="14" t="s">
        <v>32</v>
      </c>
      <c r="D24" s="32" t="s">
        <v>56</v>
      </c>
    </row>
    <row r="25" spans="1:9" x14ac:dyDescent="0.25">
      <c r="A25" s="12">
        <v>1</v>
      </c>
      <c r="B25" s="12">
        <v>486.02410735988957</v>
      </c>
      <c r="C25" s="12">
        <v>-75.124107359889592</v>
      </c>
      <c r="D25" s="44">
        <f>ABS(C25)/Данные!H4</f>
        <v>0.18282819995105767</v>
      </c>
    </row>
    <row r="26" spans="1:9" x14ac:dyDescent="0.25">
      <c r="A26" s="12">
        <v>2</v>
      </c>
      <c r="B26" s="12">
        <v>612.44461484902081</v>
      </c>
      <c r="C26" s="12">
        <v>-72.244614849020763</v>
      </c>
      <c r="D26" s="44">
        <f>ABS(C26)/Данные!H5</f>
        <v>0.13373679164942753</v>
      </c>
    </row>
    <row r="27" spans="1:9" x14ac:dyDescent="0.25">
      <c r="A27" s="12">
        <v>3</v>
      </c>
      <c r="B27" s="12">
        <v>764.14346820768412</v>
      </c>
      <c r="C27" s="12">
        <v>-61.443468207684191</v>
      </c>
      <c r="D27" s="44">
        <f>ABS(C27)/Данные!H6</f>
        <v>8.7439117984465908E-2</v>
      </c>
    </row>
    <row r="28" spans="1:9" x14ac:dyDescent="0.25">
      <c r="A28" s="12">
        <v>4</v>
      </c>
      <c r="B28" s="12">
        <v>939.83770197906358</v>
      </c>
      <c r="C28" s="12">
        <v>-124.13770197906354</v>
      </c>
      <c r="D28" s="44">
        <f>ABS(C28)/Данные!H7</f>
        <v>0.15218548728584472</v>
      </c>
    </row>
    <row r="29" spans="1:9" x14ac:dyDescent="0.25">
      <c r="A29" s="12">
        <v>5</v>
      </c>
      <c r="B29" s="12">
        <v>1149.3926197605535</v>
      </c>
      <c r="C29" s="12">
        <v>-75.592619760553589</v>
      </c>
      <c r="D29" s="44">
        <f>ABS(C29)/Данные!H8</f>
        <v>7.0397299087868875E-2</v>
      </c>
    </row>
    <row r="30" spans="1:9" x14ac:dyDescent="0.25">
      <c r="A30" s="12">
        <v>6</v>
      </c>
      <c r="B30" s="12">
        <v>1415.1910315043401</v>
      </c>
      <c r="C30" s="12">
        <v>78.908968495659792</v>
      </c>
      <c r="D30" s="44">
        <f>ABS(C30)/Данные!H9</f>
        <v>5.2813712934649489E-2</v>
      </c>
    </row>
    <row r="31" spans="1:9" x14ac:dyDescent="0.25">
      <c r="A31" s="12">
        <v>7</v>
      </c>
      <c r="B31" s="12">
        <v>1333.4378332631766</v>
      </c>
      <c r="C31" s="12">
        <v>281.76216673682347</v>
      </c>
      <c r="D31" s="44">
        <f>ABS(C31)/Данные!H10</f>
        <v>0.1744441349286921</v>
      </c>
    </row>
    <row r="32" spans="1:9" x14ac:dyDescent="0.25">
      <c r="A32" s="12">
        <v>8</v>
      </c>
      <c r="B32" s="12">
        <v>1581.7572020709481</v>
      </c>
      <c r="C32" s="12">
        <v>205.64279792905199</v>
      </c>
      <c r="D32" s="44">
        <f>ABS(C32)/Данные!H11</f>
        <v>0.11505135835797918</v>
      </c>
    </row>
    <row r="33" spans="1:4" x14ac:dyDescent="0.25">
      <c r="A33" s="12">
        <v>9</v>
      </c>
      <c r="B33" s="12">
        <v>1901.4926444611981</v>
      </c>
      <c r="C33" s="12">
        <v>33.407355538801994</v>
      </c>
      <c r="D33" s="44">
        <f>ABS(C33)/Данные!H12</f>
        <v>1.7265675507159021E-2</v>
      </c>
    </row>
    <row r="34" spans="1:4" x14ac:dyDescent="0.25">
      <c r="A34" s="12">
        <v>10</v>
      </c>
      <c r="B34" s="12">
        <v>2303.2430231913177</v>
      </c>
      <c r="C34" s="12">
        <v>-43.529542402047355</v>
      </c>
      <c r="D34" s="44">
        <f>ABS(C34)/Данные!H13</f>
        <v>1.9263301640721018E-2</v>
      </c>
    </row>
    <row r="35" spans="1:4" x14ac:dyDescent="0.25">
      <c r="A35" s="12">
        <v>11</v>
      </c>
      <c r="B35" s="12">
        <v>2464.8622033863458</v>
      </c>
      <c r="C35" s="12">
        <v>42.918331899844361</v>
      </c>
      <c r="D35" s="44">
        <f>ABS(C35)/Данные!H14</f>
        <v>1.7114070109387178E-2</v>
      </c>
    </row>
    <row r="36" spans="1:4" x14ac:dyDescent="0.25">
      <c r="A36" s="12">
        <v>12</v>
      </c>
      <c r="B36" s="12">
        <v>2664.9504423232356</v>
      </c>
      <c r="C36" s="12">
        <v>42.097712642220813</v>
      </c>
      <c r="D36" s="44">
        <f>ABS(C36)/Данные!H15</f>
        <v>1.555115026860614E-2</v>
      </c>
    </row>
    <row r="37" spans="1:4" x14ac:dyDescent="0.25">
      <c r="A37" s="12">
        <v>13</v>
      </c>
      <c r="B37" s="12">
        <v>2799.2615749281567</v>
      </c>
      <c r="C37" s="12">
        <v>-143.00057492815677</v>
      </c>
      <c r="D37" s="44">
        <f>ABS(C37)/Данные!H16</f>
        <v>5.383528761976205E-2</v>
      </c>
    </row>
    <row r="38" spans="1:4" x14ac:dyDescent="0.25">
      <c r="A38" s="12">
        <v>14</v>
      </c>
      <c r="B38" s="12">
        <v>2882.9709579292839</v>
      </c>
      <c r="C38" s="12">
        <v>22.816042070716321</v>
      </c>
      <c r="D38" s="44">
        <f>ABS(C38)/Данные!H17</f>
        <v>7.8519320482596695E-3</v>
      </c>
    </row>
    <row r="39" spans="1:4" x14ac:dyDescent="0.25">
      <c r="A39" s="12">
        <v>15</v>
      </c>
      <c r="B39" s="12">
        <v>3089.1082322724569</v>
      </c>
      <c r="C39" s="12">
        <v>-91.908232272457099</v>
      </c>
      <c r="D39" s="44">
        <f>ABS(C39)/Данные!H18</f>
        <v>3.0664697808773889E-2</v>
      </c>
    </row>
    <row r="40" spans="1:4" x14ac:dyDescent="0.25">
      <c r="A40" s="12">
        <v>16</v>
      </c>
      <c r="B40" s="12">
        <v>3486.961478212711</v>
      </c>
      <c r="C40" s="12">
        <v>-175.16147821271079</v>
      </c>
      <c r="D40" s="44">
        <f>ABS(C40)/Данные!H19</f>
        <v>5.2890113597654081E-2</v>
      </c>
    </row>
    <row r="41" spans="1:4" ht="15.75" thickBot="1" x14ac:dyDescent="0.3">
      <c r="A41" s="13">
        <v>17</v>
      </c>
      <c r="B41" s="13">
        <v>3665.0540353415317</v>
      </c>
      <c r="C41" s="13">
        <v>154.58896465846829</v>
      </c>
      <c r="D41" s="44">
        <f>ABS(C41)/Данные!H20</f>
        <v>4.0472097695640218E-2</v>
      </c>
    </row>
    <row r="42" spans="1:4" x14ac:dyDescent="0.25">
      <c r="B42" s="80" t="s">
        <v>57</v>
      </c>
      <c r="D42" s="79">
        <f>SUM(D25:D41)/B8</f>
        <v>7.1988495792702889E-2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CB4F-42CE-491F-A1AA-938F94DE96FC}">
  <dimension ref="A1:K34"/>
  <sheetViews>
    <sheetView zoomScale="115" zoomScaleNormal="115" workbookViewId="0">
      <selection activeCell="G25" sqref="G25"/>
    </sheetView>
  </sheetViews>
  <sheetFormatPr defaultRowHeight="15" x14ac:dyDescent="0.25"/>
  <cols>
    <col min="1" max="1" width="12.42578125" customWidth="1"/>
    <col min="2" max="2" width="56.5703125" bestFit="1" customWidth="1"/>
    <col min="3" max="3" width="11.28515625" customWidth="1"/>
    <col min="7" max="7" width="19.140625" customWidth="1"/>
  </cols>
  <sheetData>
    <row r="1" spans="1:11" ht="47.25" customHeight="1" thickBot="1" x14ac:dyDescent="0.3">
      <c r="A1" s="24" t="s">
        <v>53</v>
      </c>
      <c r="B1" s="63" t="s">
        <v>49</v>
      </c>
      <c r="C1" s="63" t="s">
        <v>50</v>
      </c>
      <c r="D1" s="63" t="s">
        <v>51</v>
      </c>
      <c r="E1" s="63" t="s">
        <v>21</v>
      </c>
      <c r="F1" s="63" t="s">
        <v>52</v>
      </c>
      <c r="G1" s="61" t="s">
        <v>54</v>
      </c>
      <c r="H1" s="24"/>
      <c r="I1" s="24"/>
      <c r="J1" s="24"/>
      <c r="K1" s="24"/>
    </row>
    <row r="2" spans="1:11" ht="15.75" thickBot="1" x14ac:dyDescent="0.3">
      <c r="A2" s="62">
        <v>1</v>
      </c>
      <c r="B2" s="49" t="s">
        <v>5</v>
      </c>
      <c r="C2" s="50">
        <v>3.3103411431186607E-2</v>
      </c>
      <c r="D2" s="50">
        <v>0.99255572015874316</v>
      </c>
      <c r="E2" s="58">
        <v>996.24897311470977</v>
      </c>
      <c r="F2" s="55">
        <v>0.98516685761984102</v>
      </c>
      <c r="G2" s="61" t="str">
        <f>IF(OR(AND(C2&gt;0,D2&gt;0),(AND(C2&lt;0,D2&lt;0))),"да","нет")</f>
        <v>да</v>
      </c>
      <c r="H2" s="24"/>
      <c r="I2" s="24"/>
      <c r="J2" s="24"/>
      <c r="K2" s="24"/>
    </row>
    <row r="3" spans="1:11" x14ac:dyDescent="0.25">
      <c r="A3" s="62">
        <v>2</v>
      </c>
      <c r="B3" s="51" t="s">
        <v>4</v>
      </c>
      <c r="C3" s="52">
        <v>3.4358060771370241E-2</v>
      </c>
      <c r="D3" s="52">
        <v>0.9630888758952012</v>
      </c>
      <c r="E3" s="59">
        <v>654.21241178018386</v>
      </c>
      <c r="F3" s="56">
        <v>0.98941338687040992</v>
      </c>
      <c r="G3" s="61" t="str">
        <f t="shared" ref="G3:G11" si="0">IF(OR(AND(C3&gt;0,D3&gt;0),(AND(C3&lt;0,D3&lt;0))),"да","нет")</f>
        <v>да</v>
      </c>
      <c r="H3" s="24"/>
      <c r="I3" s="24"/>
      <c r="J3" s="24"/>
      <c r="K3" s="24"/>
    </row>
    <row r="4" spans="1:11" ht="15.75" thickBot="1" x14ac:dyDescent="0.3">
      <c r="A4" s="62"/>
      <c r="B4" s="53" t="s">
        <v>5</v>
      </c>
      <c r="C4" s="48">
        <v>2.6507795020826265E-2</v>
      </c>
      <c r="D4" s="48">
        <v>0.99255572015874316</v>
      </c>
      <c r="E4" s="60"/>
      <c r="F4" s="57"/>
      <c r="G4" s="61" t="str">
        <f t="shared" si="0"/>
        <v>да</v>
      </c>
      <c r="H4" s="24"/>
      <c r="I4" s="24"/>
      <c r="J4" s="24"/>
      <c r="K4" s="24"/>
    </row>
    <row r="5" spans="1:11" x14ac:dyDescent="0.25">
      <c r="A5" s="62">
        <v>3</v>
      </c>
      <c r="B5" s="64" t="s">
        <v>4</v>
      </c>
      <c r="C5" s="65">
        <v>3.689040094755211E-2</v>
      </c>
      <c r="D5" s="65">
        <v>0.9630888758952012</v>
      </c>
      <c r="E5" s="66">
        <v>676.04997225898364</v>
      </c>
      <c r="F5" s="67">
        <v>0.99363104106506428</v>
      </c>
      <c r="G5" s="61" t="str">
        <f t="shared" si="0"/>
        <v>да</v>
      </c>
      <c r="H5" s="24"/>
      <c r="I5" s="24"/>
      <c r="J5" s="24"/>
      <c r="K5" s="24"/>
    </row>
    <row r="6" spans="1:11" x14ac:dyDescent="0.25">
      <c r="A6" s="62"/>
      <c r="B6" s="68" t="s">
        <v>5</v>
      </c>
      <c r="C6" s="69">
        <v>2.979606424290477E-2</v>
      </c>
      <c r="D6" s="69">
        <v>0.99255572015874316</v>
      </c>
      <c r="E6" s="70"/>
      <c r="F6" s="71"/>
      <c r="G6" s="61" t="str">
        <f t="shared" si="0"/>
        <v>да</v>
      </c>
      <c r="H6" s="24"/>
      <c r="I6" s="24"/>
      <c r="J6" s="24"/>
      <c r="K6" s="24"/>
    </row>
    <row r="7" spans="1:11" ht="15.75" thickBot="1" x14ac:dyDescent="0.3">
      <c r="A7" s="62"/>
      <c r="B7" s="72" t="s">
        <v>41</v>
      </c>
      <c r="C7" s="73">
        <v>11837.293100752451</v>
      </c>
      <c r="D7" s="73">
        <v>-0.83038875266272338</v>
      </c>
      <c r="E7" s="74"/>
      <c r="F7" s="75"/>
      <c r="G7" s="78" t="str">
        <f t="shared" si="0"/>
        <v>нет</v>
      </c>
      <c r="H7" s="24"/>
      <c r="I7" s="24"/>
      <c r="J7" s="24"/>
      <c r="K7" s="24"/>
    </row>
    <row r="8" spans="1:11" x14ac:dyDescent="0.25">
      <c r="A8" s="62">
        <v>4</v>
      </c>
      <c r="B8" s="64" t="s">
        <v>0</v>
      </c>
      <c r="C8" s="65">
        <v>-14.360572154129772</v>
      </c>
      <c r="D8" s="65">
        <v>0.97301741578456968</v>
      </c>
      <c r="E8" s="66">
        <v>476.69056747561626</v>
      </c>
      <c r="F8" s="67">
        <v>0.99374596833165274</v>
      </c>
      <c r="G8" s="61" t="str">
        <f t="shared" si="0"/>
        <v>нет</v>
      </c>
      <c r="H8" s="24"/>
      <c r="I8" s="24"/>
      <c r="J8" s="24"/>
      <c r="K8" s="24"/>
    </row>
    <row r="9" spans="1:11" x14ac:dyDescent="0.25">
      <c r="A9" s="62"/>
      <c r="B9" s="68" t="s">
        <v>4</v>
      </c>
      <c r="C9" s="69">
        <v>3.4563032142282485E-2</v>
      </c>
      <c r="D9" s="69">
        <v>0.9630888758952012</v>
      </c>
      <c r="E9" s="69"/>
      <c r="F9" s="76"/>
      <c r="G9" s="61" t="str">
        <f t="shared" si="0"/>
        <v>да</v>
      </c>
      <c r="H9" s="24"/>
      <c r="I9" s="24"/>
      <c r="J9" s="24"/>
      <c r="K9" s="24"/>
    </row>
    <row r="10" spans="1:11" x14ac:dyDescent="0.25">
      <c r="A10" s="62"/>
      <c r="B10" s="68" t="s">
        <v>5</v>
      </c>
      <c r="C10" s="69">
        <v>3.2550162702198591E-2</v>
      </c>
      <c r="D10" s="69">
        <v>0.99255572015874316</v>
      </c>
      <c r="E10" s="69"/>
      <c r="F10" s="76"/>
      <c r="G10" s="61" t="str">
        <f t="shared" si="0"/>
        <v>да</v>
      </c>
      <c r="H10" s="24"/>
      <c r="I10" s="24"/>
      <c r="J10" s="24"/>
      <c r="K10" s="24"/>
    </row>
    <row r="11" spans="1:11" ht="15.75" thickBot="1" x14ac:dyDescent="0.3">
      <c r="A11" s="62"/>
      <c r="B11" s="72" t="s">
        <v>41</v>
      </c>
      <c r="C11" s="73">
        <v>11598.51907589143</v>
      </c>
      <c r="D11" s="73">
        <v>-0.83038875266272338</v>
      </c>
      <c r="E11" s="73"/>
      <c r="F11" s="77"/>
      <c r="G11" s="78" t="str">
        <f t="shared" si="0"/>
        <v>нет</v>
      </c>
      <c r="H11" s="24"/>
      <c r="I11" s="24"/>
      <c r="J11" s="24"/>
      <c r="K11" s="24"/>
    </row>
    <row r="12" spans="1:11" x14ac:dyDescent="0.25">
      <c r="G12" s="24"/>
      <c r="H12" s="24"/>
      <c r="I12" s="24"/>
      <c r="J12" s="24"/>
      <c r="K12" s="24"/>
    </row>
    <row r="13" spans="1:1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1:1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</row>
  </sheetData>
  <conditionalFormatting sqref="D2">
    <cfRule type="cellIs" dxfId="49" priority="46" operator="between">
      <formula>-0.68999</formula>
      <formula>-0.499</formula>
    </cfRule>
    <cfRule type="cellIs" dxfId="48" priority="47" operator="between">
      <formula>0.49</formula>
      <formula>0.689999</formula>
    </cfRule>
    <cfRule type="cellIs" dxfId="47" priority="48" operator="between">
      <formula>0.69</formula>
      <formula>0.9999</formula>
    </cfRule>
    <cfRule type="cellIs" dxfId="46" priority="49" operator="between">
      <formula>-1</formula>
      <formula>-0.69</formula>
    </cfRule>
    <cfRule type="cellIs" dxfId="45" priority="50" operator="between">
      <formula>0.69</formula>
      <formula>0.9999</formula>
    </cfRule>
  </conditionalFormatting>
  <conditionalFormatting sqref="D3">
    <cfRule type="cellIs" dxfId="44" priority="41" operator="between">
      <formula>-0.68999</formula>
      <formula>-0.499</formula>
    </cfRule>
    <cfRule type="cellIs" dxfId="43" priority="42" operator="between">
      <formula>0.49</formula>
      <formula>0.689999</formula>
    </cfRule>
    <cfRule type="cellIs" dxfId="42" priority="43" operator="between">
      <formula>0.69</formula>
      <formula>0.9999</formula>
    </cfRule>
    <cfRule type="cellIs" dxfId="41" priority="44" operator="between">
      <formula>-1</formula>
      <formula>-0.69</formula>
    </cfRule>
    <cfRule type="cellIs" dxfId="40" priority="45" operator="between">
      <formula>0.69</formula>
      <formula>0.9999</formula>
    </cfRule>
  </conditionalFormatting>
  <conditionalFormatting sqref="D4">
    <cfRule type="cellIs" dxfId="39" priority="36" operator="between">
      <formula>-0.68999</formula>
      <formula>-0.499</formula>
    </cfRule>
    <cfRule type="cellIs" dxfId="38" priority="37" operator="between">
      <formula>0.49</formula>
      <formula>0.689999</formula>
    </cfRule>
    <cfRule type="cellIs" dxfId="37" priority="38" operator="between">
      <formula>0.69</formula>
      <formula>0.9999</formula>
    </cfRule>
    <cfRule type="cellIs" dxfId="36" priority="39" operator="between">
      <formula>-1</formula>
      <formula>-0.69</formula>
    </cfRule>
    <cfRule type="cellIs" dxfId="35" priority="40" operator="between">
      <formula>0.69</formula>
      <formula>0.9999</formula>
    </cfRule>
  </conditionalFormatting>
  <conditionalFormatting sqref="D5">
    <cfRule type="cellIs" dxfId="34" priority="31" operator="between">
      <formula>-0.68999</formula>
      <formula>-0.499</formula>
    </cfRule>
    <cfRule type="cellIs" dxfId="33" priority="32" operator="between">
      <formula>0.49</formula>
      <formula>0.689999</formula>
    </cfRule>
    <cfRule type="cellIs" dxfId="32" priority="33" operator="between">
      <formula>0.69</formula>
      <formula>0.9999</formula>
    </cfRule>
    <cfRule type="cellIs" dxfId="31" priority="34" operator="between">
      <formula>-1</formula>
      <formula>-0.69</formula>
    </cfRule>
    <cfRule type="cellIs" dxfId="30" priority="35" operator="between">
      <formula>0.69</formula>
      <formula>0.9999</formula>
    </cfRule>
  </conditionalFormatting>
  <conditionalFormatting sqref="D6">
    <cfRule type="cellIs" dxfId="29" priority="26" operator="between">
      <formula>-0.68999</formula>
      <formula>-0.499</formula>
    </cfRule>
    <cfRule type="cellIs" dxfId="28" priority="27" operator="between">
      <formula>0.49</formula>
      <formula>0.689999</formula>
    </cfRule>
    <cfRule type="cellIs" dxfId="27" priority="28" operator="between">
      <formula>0.69</formula>
      <formula>0.9999</formula>
    </cfRule>
    <cfRule type="cellIs" dxfId="26" priority="29" operator="between">
      <formula>-1</formula>
      <formula>-0.69</formula>
    </cfRule>
    <cfRule type="cellIs" dxfId="25" priority="30" operator="between">
      <formula>0.69</formula>
      <formula>0.9999</formula>
    </cfRule>
  </conditionalFormatting>
  <conditionalFormatting sqref="D7">
    <cfRule type="cellIs" dxfId="24" priority="21" operator="between">
      <formula>-0.68999</formula>
      <formula>-0.499</formula>
    </cfRule>
    <cfRule type="cellIs" dxfId="23" priority="22" operator="between">
      <formula>0.49</formula>
      <formula>0.689999</formula>
    </cfRule>
    <cfRule type="cellIs" dxfId="22" priority="23" operator="between">
      <formula>0.69</formula>
      <formula>0.9999</formula>
    </cfRule>
    <cfRule type="cellIs" dxfId="21" priority="24" operator="between">
      <formula>-1</formula>
      <formula>-0.69</formula>
    </cfRule>
    <cfRule type="cellIs" dxfId="20" priority="25" operator="between">
      <formula>0.69</formula>
      <formula>0.9999</formula>
    </cfRule>
  </conditionalFormatting>
  <conditionalFormatting sqref="D9">
    <cfRule type="cellIs" dxfId="19" priority="16" operator="between">
      <formula>-0.68999</formula>
      <formula>-0.499</formula>
    </cfRule>
    <cfRule type="cellIs" dxfId="18" priority="17" operator="between">
      <formula>0.49</formula>
      <formula>0.689999</formula>
    </cfRule>
    <cfRule type="cellIs" dxfId="17" priority="18" operator="between">
      <formula>0.69</formula>
      <formula>0.9999</formula>
    </cfRule>
    <cfRule type="cellIs" dxfId="16" priority="19" operator="between">
      <formula>-1</formula>
      <formula>-0.69</formula>
    </cfRule>
    <cfRule type="cellIs" dxfId="15" priority="20" operator="between">
      <formula>0.69</formula>
      <formula>0.9999</formula>
    </cfRule>
  </conditionalFormatting>
  <conditionalFormatting sqref="D10">
    <cfRule type="cellIs" dxfId="14" priority="11" operator="between">
      <formula>-0.68999</formula>
      <formula>-0.499</formula>
    </cfRule>
    <cfRule type="cellIs" dxfId="13" priority="12" operator="between">
      <formula>0.49</formula>
      <formula>0.689999</formula>
    </cfRule>
    <cfRule type="cellIs" dxfId="12" priority="13" operator="between">
      <formula>0.69</formula>
      <formula>0.9999</formula>
    </cfRule>
    <cfRule type="cellIs" dxfId="11" priority="14" operator="between">
      <formula>-1</formula>
      <formula>-0.69</formula>
    </cfRule>
    <cfRule type="cellIs" dxfId="10" priority="15" operator="between">
      <formula>0.69</formula>
      <formula>0.9999</formula>
    </cfRule>
  </conditionalFormatting>
  <conditionalFormatting sqref="D11">
    <cfRule type="cellIs" dxfId="9" priority="6" operator="between">
      <formula>-0.68999</formula>
      <formula>-0.499</formula>
    </cfRule>
    <cfRule type="cellIs" dxfId="8" priority="7" operator="between">
      <formula>0.49</formula>
      <formula>0.689999</formula>
    </cfRule>
    <cfRule type="cellIs" dxfId="7" priority="8" operator="between">
      <formula>0.69</formula>
      <formula>0.9999</formula>
    </cfRule>
    <cfRule type="cellIs" dxfId="6" priority="9" operator="between">
      <formula>-1</formula>
      <formula>-0.69</formula>
    </cfRule>
    <cfRule type="cellIs" dxfId="5" priority="10" operator="between">
      <formula>0.69</formula>
      <formula>0.9999</formula>
    </cfRule>
  </conditionalFormatting>
  <conditionalFormatting sqref="D8">
    <cfRule type="cellIs" dxfId="4" priority="1" operator="between">
      <formula>-0.68999</formula>
      <formula>-0.499</formula>
    </cfRule>
    <cfRule type="cellIs" dxfId="3" priority="2" operator="between">
      <formula>0.49</formula>
      <formula>0.689999</formula>
    </cfRule>
    <cfRule type="cellIs" dxfId="2" priority="3" operator="between">
      <formula>0.69</formula>
      <formula>0.9999</formula>
    </cfRule>
    <cfRule type="cellIs" dxfId="1" priority="4" operator="between">
      <formula>-1</formula>
      <formula>-0.69</formula>
    </cfRule>
    <cfRule type="cellIs" dxfId="0" priority="5" operator="between">
      <formula>0.69</formula>
      <formula>0.9999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Данные</vt:lpstr>
      <vt:lpstr>Корреляция</vt:lpstr>
      <vt:lpstr>мн_регрессия_2_пер</vt:lpstr>
      <vt:lpstr>мн_регрессия_6_пер</vt:lpstr>
      <vt:lpstr>мн_регрессия_5_пер</vt:lpstr>
      <vt:lpstr>мн_регрессия_4_пер</vt:lpstr>
      <vt:lpstr>мн_регрессия_3_пер</vt:lpstr>
      <vt:lpstr>мн_регрессия_1_пер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2021-04-04T17:49:38Z</dcterms:modified>
</cp:coreProperties>
</file>